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codeName="ThisWorkbook" hidePivotFieldList="1"/>
  <mc:AlternateContent xmlns:mc="http://schemas.openxmlformats.org/markup-compatibility/2006">
    <mc:Choice Requires="x15">
      <x15ac:absPath xmlns:x15ac="http://schemas.microsoft.com/office/spreadsheetml/2010/11/ac" url="Z:\AREA DE ESTADÍSTICA\ESTADÍSTICA\Estadistica\2023\Informes especiales a 31 de julio de 2023\"/>
    </mc:Choice>
  </mc:AlternateContent>
  <xr:revisionPtr revIDLastSave="0" documentId="13_ncr:1_{3BCCD7BB-D76D-4510-A121-13E3349724AD}" xr6:coauthVersionLast="47" xr6:coauthVersionMax="47" xr10:uidLastSave="{00000000-0000-0000-0000-000000000000}"/>
  <bookViews>
    <workbookView xWindow="-120" yWindow="-120" windowWidth="29040" windowHeight="15840" tabRatio="891"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39" i="167" l="1"/>
  <c r="AC39" i="165"/>
  <c r="AB37" i="165"/>
  <c r="AC36" i="166"/>
  <c r="AD36" i="167"/>
  <c r="AC39" i="166"/>
  <c r="AC38" i="166"/>
  <c r="AB39" i="165"/>
  <c r="AC36" i="165"/>
  <c r="AB38" i="165"/>
  <c r="AE36" i="167"/>
  <c r="AE39" i="167"/>
  <c r="AE37" i="167"/>
  <c r="AC38" i="165"/>
  <c r="AD37" i="167"/>
  <c r="AB36" i="165"/>
  <c r="AD38" i="167"/>
  <c r="AB39" i="166"/>
  <c r="AB36" i="166"/>
  <c r="AB37" i="166"/>
  <c r="AC37" i="165"/>
  <c r="AC37" i="166"/>
  <c r="AB38" i="166"/>
  <c r="AE38" i="167"/>
  <c r="Q42" i="158" l="1"/>
  <c r="AC35" i="165"/>
  <c r="AD35" i="167"/>
  <c r="AE35" i="167"/>
  <c r="AB35" i="166"/>
  <c r="AC35" i="166"/>
  <c r="AB35" i="165"/>
  <c r="R25" i="159" l="1"/>
  <c r="S25" i="164"/>
  <c r="T25" i="164"/>
  <c r="S9" i="164"/>
  <c r="T9" i="164"/>
  <c r="S10" i="164"/>
  <c r="T10" i="164"/>
  <c r="S11" i="164"/>
  <c r="T11" i="164"/>
  <c r="S12" i="164"/>
  <c r="T12" i="164"/>
  <c r="S13" i="164"/>
  <c r="T13" i="164"/>
  <c r="S14" i="164"/>
  <c r="T14" i="164"/>
  <c r="S15" i="164"/>
  <c r="T15" i="164"/>
  <c r="S16" i="164"/>
  <c r="T16" i="164"/>
  <c r="S17" i="164"/>
  <c r="T17" i="164"/>
  <c r="S18" i="164"/>
  <c r="T18" i="164"/>
  <c r="S19" i="164"/>
  <c r="T19" i="164"/>
  <c r="S20" i="164"/>
  <c r="T20" i="164"/>
  <c r="S21" i="164"/>
  <c r="T21" i="164"/>
  <c r="S22" i="164"/>
  <c r="T22" i="164"/>
  <c r="S23" i="164"/>
  <c r="T23" i="164"/>
  <c r="S24" i="164"/>
  <c r="T24" i="164"/>
  <c r="S26" i="164"/>
  <c r="T26" i="164"/>
  <c r="T8" i="164"/>
  <c r="S8" i="164"/>
  <c r="S25" i="163"/>
  <c r="R26" i="163"/>
  <c r="S26" i="163"/>
  <c r="R9" i="163"/>
  <c r="S9" i="163"/>
  <c r="R10" i="163"/>
  <c r="S10" i="163"/>
  <c r="R11" i="163"/>
  <c r="S11" i="163"/>
  <c r="R12" i="163"/>
  <c r="S12" i="163"/>
  <c r="R13" i="163"/>
  <c r="S13" i="163"/>
  <c r="R14" i="163"/>
  <c r="S14" i="163"/>
  <c r="R15" i="163"/>
  <c r="S15" i="163"/>
  <c r="R16" i="163"/>
  <c r="S16" i="163"/>
  <c r="R17" i="163"/>
  <c r="S17" i="163"/>
  <c r="R18" i="163"/>
  <c r="S18" i="163"/>
  <c r="R19" i="163"/>
  <c r="S19" i="163"/>
  <c r="R20" i="163"/>
  <c r="S20" i="163"/>
  <c r="R21" i="163"/>
  <c r="S21" i="163"/>
  <c r="R22" i="163"/>
  <c r="S22" i="163"/>
  <c r="R23" i="163"/>
  <c r="S23" i="163"/>
  <c r="R24" i="163"/>
  <c r="S24" i="163"/>
  <c r="S8" i="163"/>
  <c r="R8" i="163"/>
  <c r="S25" i="162"/>
  <c r="R26" i="162"/>
  <c r="S9" i="162"/>
  <c r="S10" i="162"/>
  <c r="S11" i="162"/>
  <c r="S12" i="162"/>
  <c r="S13" i="162"/>
  <c r="S14" i="162"/>
  <c r="S15" i="162"/>
  <c r="S16" i="162"/>
  <c r="S17" i="162"/>
  <c r="S18" i="162"/>
  <c r="S19" i="162"/>
  <c r="S20" i="162"/>
  <c r="S21" i="162"/>
  <c r="S22" i="162"/>
  <c r="S23" i="162"/>
  <c r="S24" i="162"/>
  <c r="R9" i="162"/>
  <c r="R10" i="162"/>
  <c r="R11" i="162"/>
  <c r="R12" i="162"/>
  <c r="R13" i="162"/>
  <c r="R14" i="162"/>
  <c r="R15" i="162"/>
  <c r="R16" i="162"/>
  <c r="R17" i="162"/>
  <c r="R18" i="162"/>
  <c r="R19" i="162"/>
  <c r="R20" i="162"/>
  <c r="R21" i="162"/>
  <c r="R22" i="162"/>
  <c r="R23" i="162"/>
  <c r="R24" i="162"/>
  <c r="S8" i="162"/>
  <c r="R8" i="162"/>
  <c r="S25" i="161"/>
  <c r="R26" i="161"/>
  <c r="S9" i="161"/>
  <c r="S10" i="161"/>
  <c r="S11" i="161"/>
  <c r="S12" i="161"/>
  <c r="S13" i="161"/>
  <c r="S14" i="161"/>
  <c r="S15" i="161"/>
  <c r="S16" i="161"/>
  <c r="S17" i="161"/>
  <c r="S18" i="161"/>
  <c r="S19" i="161"/>
  <c r="S20" i="161"/>
  <c r="S21" i="161"/>
  <c r="S22" i="161"/>
  <c r="S23" i="161"/>
  <c r="S24" i="161"/>
  <c r="R9" i="161"/>
  <c r="R10" i="161"/>
  <c r="R11" i="161"/>
  <c r="R12" i="161"/>
  <c r="R13" i="161"/>
  <c r="R14" i="161"/>
  <c r="R15" i="161"/>
  <c r="R16" i="161"/>
  <c r="R17" i="161"/>
  <c r="R18" i="161"/>
  <c r="R19" i="161"/>
  <c r="R20" i="161"/>
  <c r="R21" i="161"/>
  <c r="R22" i="161"/>
  <c r="R23" i="161"/>
  <c r="R24" i="161"/>
  <c r="S8" i="161"/>
  <c r="R8" i="161"/>
  <c r="R26" i="160"/>
  <c r="S25" i="160"/>
  <c r="R24" i="160"/>
  <c r="S9" i="160"/>
  <c r="S10" i="160"/>
  <c r="S11" i="160"/>
  <c r="S12" i="160"/>
  <c r="S13" i="160"/>
  <c r="S14" i="160"/>
  <c r="S15" i="160"/>
  <c r="S16" i="160"/>
  <c r="S17" i="160"/>
  <c r="S18" i="160"/>
  <c r="S19" i="160"/>
  <c r="S20" i="160"/>
  <c r="S21" i="160"/>
  <c r="S22" i="160"/>
  <c r="S23" i="160"/>
  <c r="S24" i="160"/>
  <c r="R9" i="160"/>
  <c r="R10" i="160"/>
  <c r="R11" i="160"/>
  <c r="R12" i="160"/>
  <c r="R13" i="160"/>
  <c r="R14" i="160"/>
  <c r="R15" i="160"/>
  <c r="R16" i="160"/>
  <c r="R17" i="160"/>
  <c r="R18" i="160"/>
  <c r="R19" i="160"/>
  <c r="R20" i="160"/>
  <c r="R21" i="160"/>
  <c r="R22" i="160"/>
  <c r="R23" i="160"/>
  <c r="S8" i="160"/>
  <c r="R8" i="160"/>
  <c r="S25" i="159"/>
  <c r="S26" i="159"/>
  <c r="R26" i="159"/>
  <c r="R9" i="159"/>
  <c r="S9" i="159"/>
  <c r="R10" i="159"/>
  <c r="S10" i="159"/>
  <c r="R11" i="159"/>
  <c r="S11" i="159"/>
  <c r="R12" i="159"/>
  <c r="S12" i="159"/>
  <c r="R13" i="159"/>
  <c r="S13" i="159"/>
  <c r="R14" i="159"/>
  <c r="S14" i="159"/>
  <c r="R15" i="159"/>
  <c r="S15" i="159"/>
  <c r="R16" i="159"/>
  <c r="S16" i="159"/>
  <c r="R17" i="159"/>
  <c r="S17" i="159"/>
  <c r="R18" i="159"/>
  <c r="S18" i="159"/>
  <c r="R19" i="159"/>
  <c r="S19" i="159"/>
  <c r="R20" i="159"/>
  <c r="S20" i="159"/>
  <c r="R21" i="159"/>
  <c r="S21" i="159"/>
  <c r="R22" i="159"/>
  <c r="S22" i="159"/>
  <c r="R23" i="159"/>
  <c r="S23" i="159"/>
  <c r="R24" i="159"/>
  <c r="S24" i="159"/>
  <c r="S8" i="159"/>
  <c r="R8" i="159"/>
  <c r="R40" i="158"/>
  <c r="R39" i="158"/>
  <c r="R31" i="158"/>
  <c r="R28" i="158"/>
  <c r="R27" i="158"/>
  <c r="R35" i="158"/>
  <c r="R37" i="158"/>
  <c r="R41" i="158"/>
  <c r="R30" i="158"/>
  <c r="R33" i="158"/>
  <c r="R38" i="158"/>
  <c r="R34" i="158"/>
  <c r="S28" i="158"/>
  <c r="S29" i="158"/>
  <c r="S30" i="158"/>
  <c r="S31" i="158"/>
  <c r="S32" i="158"/>
  <c r="S33" i="158"/>
  <c r="S34" i="158"/>
  <c r="S35" i="158"/>
  <c r="S36" i="158"/>
  <c r="S37" i="158"/>
  <c r="S38" i="158"/>
  <c r="S39" i="158"/>
  <c r="S40" i="158"/>
  <c r="S41" i="158"/>
  <c r="R29" i="158"/>
  <c r="R32" i="158"/>
  <c r="R36" i="158"/>
  <c r="R42" i="158"/>
  <c r="S27" i="158"/>
  <c r="S9" i="158"/>
  <c r="S10" i="158"/>
  <c r="S11" i="158"/>
  <c r="S12" i="158"/>
  <c r="S13" i="158"/>
  <c r="S14" i="158"/>
  <c r="S15" i="158"/>
  <c r="S16" i="158"/>
  <c r="S17" i="158"/>
  <c r="S18" i="158"/>
  <c r="S19" i="158"/>
  <c r="S20" i="158"/>
  <c r="S21" i="158"/>
  <c r="S22" i="158"/>
  <c r="R9" i="158"/>
  <c r="R10" i="158"/>
  <c r="R11" i="158"/>
  <c r="R12" i="158"/>
  <c r="R13" i="158"/>
  <c r="R14" i="158"/>
  <c r="R15" i="158"/>
  <c r="R16" i="158"/>
  <c r="R17" i="158"/>
  <c r="R18" i="158"/>
  <c r="R19" i="158"/>
  <c r="R20" i="158"/>
  <c r="R21" i="158"/>
  <c r="R22" i="158"/>
  <c r="S8" i="158"/>
  <c r="R8" i="158"/>
  <c r="C33" i="90"/>
  <c r="R25" i="163" l="1"/>
  <c r="R25" i="162"/>
  <c r="R25" i="161"/>
  <c r="R25" i="160"/>
  <c r="R9" i="164"/>
  <c r="R10" i="164"/>
  <c r="R11" i="164"/>
  <c r="R12" i="164"/>
  <c r="R13" i="164"/>
  <c r="R14" i="164"/>
  <c r="R15" i="164"/>
  <c r="R16" i="164"/>
  <c r="R17" i="164"/>
  <c r="R18" i="164"/>
  <c r="R19" i="164"/>
  <c r="R20" i="164"/>
  <c r="R21" i="164"/>
  <c r="R22" i="164"/>
  <c r="R23" i="164"/>
  <c r="R24" i="164"/>
  <c r="R25" i="164"/>
  <c r="R26" i="164"/>
  <c r="R8" i="164"/>
  <c r="Q9" i="163"/>
  <c r="Q10" i="163"/>
  <c r="Q11" i="163"/>
  <c r="Q12" i="163"/>
  <c r="Q13" i="163"/>
  <c r="Q14" i="163"/>
  <c r="Q15" i="163"/>
  <c r="Q16" i="163"/>
  <c r="Q17" i="163"/>
  <c r="Q18" i="163"/>
  <c r="Q19" i="163"/>
  <c r="Q20" i="163"/>
  <c r="Q21" i="163"/>
  <c r="Q22" i="163"/>
  <c r="Q23" i="163"/>
  <c r="Q24" i="163"/>
  <c r="Q25" i="163"/>
  <c r="Q26" i="163"/>
  <c r="Q8" i="163"/>
  <c r="Q9" i="162"/>
  <c r="Q10" i="162"/>
  <c r="Q11" i="162"/>
  <c r="Q12" i="162"/>
  <c r="Q13" i="162"/>
  <c r="Q14" i="162"/>
  <c r="Q15" i="162"/>
  <c r="Q16" i="162"/>
  <c r="Q17" i="162"/>
  <c r="Q18" i="162"/>
  <c r="Q19" i="162"/>
  <c r="Q20" i="162"/>
  <c r="Q21" i="162"/>
  <c r="Q22" i="162"/>
  <c r="Q23" i="162"/>
  <c r="Q24" i="162"/>
  <c r="Q25" i="162"/>
  <c r="Q26" i="162"/>
  <c r="Q8" i="162"/>
  <c r="G7" i="162"/>
  <c r="Q9" i="161"/>
  <c r="Q10" i="161"/>
  <c r="Q11" i="161"/>
  <c r="Q12" i="161"/>
  <c r="Q13" i="161"/>
  <c r="Q14" i="161"/>
  <c r="Q15" i="161"/>
  <c r="Q16" i="161"/>
  <c r="Q17" i="161"/>
  <c r="Q18" i="161"/>
  <c r="Q19" i="161"/>
  <c r="Q20" i="161"/>
  <c r="Q21" i="161"/>
  <c r="Q22" i="161"/>
  <c r="Q23" i="161"/>
  <c r="Q24" i="161"/>
  <c r="Q25" i="161"/>
  <c r="Q26" i="161"/>
  <c r="Q8" i="161"/>
  <c r="Q26" i="160"/>
  <c r="Q9" i="160"/>
  <c r="Q10" i="160"/>
  <c r="Q11" i="160"/>
  <c r="Q12" i="160"/>
  <c r="Q13" i="160"/>
  <c r="Q14" i="160"/>
  <c r="Q15" i="160"/>
  <c r="Q16" i="160"/>
  <c r="Q17" i="160"/>
  <c r="Q18" i="160"/>
  <c r="Q19" i="160"/>
  <c r="Q20" i="160"/>
  <c r="Q21" i="160"/>
  <c r="Q22" i="160"/>
  <c r="Q23" i="160"/>
  <c r="Q24" i="160"/>
  <c r="Q25" i="160"/>
  <c r="Q8" i="160"/>
  <c r="Q26" i="159"/>
  <c r="Q9" i="159"/>
  <c r="Q10" i="159"/>
  <c r="Q11" i="159"/>
  <c r="Q12" i="159"/>
  <c r="Q13" i="159"/>
  <c r="Q14" i="159"/>
  <c r="Q15" i="159"/>
  <c r="Q16" i="159"/>
  <c r="Q17" i="159"/>
  <c r="Q18" i="159"/>
  <c r="Q19" i="159"/>
  <c r="Q20" i="159"/>
  <c r="Q21" i="159"/>
  <c r="Q22" i="159"/>
  <c r="Q23" i="159"/>
  <c r="Q24" i="159"/>
  <c r="Q25" i="159"/>
  <c r="Q8" i="159"/>
  <c r="Q28" i="158"/>
  <c r="Q29" i="158"/>
  <c r="Q30" i="158"/>
  <c r="Q31" i="158"/>
  <c r="Q32" i="158"/>
  <c r="Q33" i="158"/>
  <c r="Q34" i="158"/>
  <c r="Q35" i="158"/>
  <c r="Q36" i="158"/>
  <c r="Q37" i="158"/>
  <c r="Q38" i="158"/>
  <c r="Q39" i="158"/>
  <c r="Q40" i="158"/>
  <c r="Q41" i="158"/>
  <c r="Q27" i="158"/>
  <c r="Q9" i="158"/>
  <c r="Q10" i="158"/>
  <c r="Q11" i="158"/>
  <c r="Q12" i="158"/>
  <c r="Q13" i="158"/>
  <c r="Q14" i="158"/>
  <c r="Q15" i="158"/>
  <c r="Q16" i="158"/>
  <c r="Q17" i="158"/>
  <c r="Q18" i="158"/>
  <c r="Q19" i="158"/>
  <c r="Q20" i="158"/>
  <c r="Q21" i="158"/>
  <c r="Q22" i="158"/>
  <c r="Q8" i="158"/>
  <c r="J34" i="54"/>
  <c r="K34" i="54"/>
  <c r="F35" i="54"/>
  <c r="O34" i="54"/>
  <c r="K35" i="54"/>
  <c r="O35" i="54"/>
  <c r="F34" i="54"/>
  <c r="J35" i="54"/>
  <c r="P34" i="54"/>
  <c r="P35" i="54"/>
  <c r="F33" i="90" l="1"/>
  <c r="I33" i="90"/>
  <c r="D31" i="106" l="1"/>
  <c r="I13" i="155" l="1"/>
  <c r="I14" i="155"/>
  <c r="I15" i="155"/>
  <c r="I16" i="155"/>
  <c r="I17" i="155"/>
  <c r="I18" i="155"/>
  <c r="I19" i="155"/>
  <c r="I20" i="155"/>
  <c r="I21" i="155"/>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O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X19" i="167" l="1"/>
  <c r="X28" i="167"/>
  <c r="X18" i="167"/>
  <c r="X25" i="167"/>
  <c r="X12" i="167"/>
  <c r="X27" i="167"/>
  <c r="X21" i="167"/>
  <c r="X15" i="167"/>
  <c r="X13" i="167"/>
  <c r="X16" i="167"/>
  <c r="X14" i="167"/>
  <c r="X24" i="167"/>
  <c r="X20" i="167"/>
  <c r="X26" i="167"/>
  <c r="X29" i="167"/>
  <c r="X22" i="167"/>
  <c r="X17" i="167"/>
  <c r="X23" i="167"/>
  <c r="H26" i="158"/>
  <c r="H7" i="164"/>
  <c r="S6" i="164" s="1"/>
  <c r="H7" i="163"/>
  <c r="H7" i="159"/>
  <c r="R6" i="159" s="1"/>
  <c r="R6" i="161" s="1"/>
  <c r="H7" i="162"/>
  <c r="H7" i="161"/>
  <c r="H7" i="160"/>
  <c r="R6" i="158"/>
  <c r="R25" i="158" s="1"/>
  <c r="R6" i="162" l="1"/>
  <c r="R6" i="163"/>
  <c r="R6" i="160"/>
  <c r="W31" i="167"/>
  <c r="X31" i="167" s="1"/>
  <c r="N36" i="48"/>
  <c r="D35" i="47"/>
  <c r="N37" i="10"/>
  <c r="K37" i="10"/>
  <c r="D35" i="49"/>
  <c r="X38" i="134"/>
  <c r="U38" i="134"/>
  <c r="S37" i="134"/>
  <c r="AB37" i="134"/>
  <c r="N35" i="48"/>
  <c r="D36" i="49"/>
  <c r="N38" i="10"/>
  <c r="D36" i="48"/>
  <c r="N35" i="47"/>
  <c r="S38" i="134"/>
  <c r="L37" i="134"/>
  <c r="Z37" i="134"/>
  <c r="U37" i="134"/>
  <c r="Q37" i="134"/>
  <c r="W37" i="10"/>
  <c r="L38" i="134"/>
  <c r="N36" i="49"/>
  <c r="Q38" i="134"/>
  <c r="Z38" i="134"/>
  <c r="K38" i="10"/>
  <c r="D35" i="48"/>
  <c r="N36" i="47"/>
  <c r="X37" i="134"/>
  <c r="N38" i="134"/>
  <c r="Q38" i="10"/>
  <c r="AB38" i="134"/>
  <c r="N35" i="49"/>
  <c r="N37" i="134"/>
  <c r="Q37" i="10"/>
  <c r="W38" i="10"/>
  <c r="D36" i="47"/>
  <c r="G46" i="112"/>
  <c r="G45" i="111"/>
  <c r="G46" i="111"/>
  <c r="G45" i="110"/>
  <c r="G46" i="110"/>
  <c r="G45" i="112"/>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5" i="90"/>
  <c r="B6" i="125"/>
  <c r="B5" i="102"/>
  <c r="B5" i="4"/>
  <c r="B4" i="112" l="1"/>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Y21" i="101"/>
  <c r="S20" i="101"/>
  <c r="Y26" i="100"/>
  <c r="V15" i="101"/>
  <c r="V21" i="101"/>
  <c r="Y23" i="101"/>
  <c r="V26" i="101"/>
  <c r="S14" i="101"/>
  <c r="V11" i="101"/>
  <c r="V13" i="101"/>
  <c r="Y12" i="101"/>
  <c r="V24" i="101"/>
  <c r="Y11" i="101"/>
  <c r="Y16" i="101"/>
  <c r="V25" i="101"/>
  <c r="V17" i="101"/>
  <c r="S26" i="101"/>
  <c r="Y27" i="101"/>
  <c r="S24" i="101"/>
  <c r="Y26" i="101"/>
  <c r="S11" i="101"/>
  <c r="Y25" i="101"/>
  <c r="V24" i="100"/>
  <c r="S17" i="101"/>
  <c r="Y28" i="101"/>
  <c r="V16" i="101"/>
  <c r="S19" i="101"/>
  <c r="S13" i="101"/>
  <c r="Y18" i="101"/>
  <c r="Y14" i="101"/>
  <c r="Y15" i="101"/>
  <c r="Y21" i="100"/>
  <c r="Y24" i="101"/>
  <c r="V19" i="101"/>
  <c r="Y22" i="101"/>
  <c r="V12" i="100"/>
  <c r="S22" i="101"/>
  <c r="V23" i="100"/>
  <c r="S25" i="101"/>
  <c r="S16" i="101"/>
  <c r="Y17" i="100"/>
  <c r="V14" i="101"/>
  <c r="Y27" i="100"/>
  <c r="S28" i="4"/>
  <c r="Y19" i="4"/>
  <c r="S18" i="4"/>
  <c r="Y14" i="4"/>
  <c r="S16" i="100"/>
  <c r="S20" i="4"/>
  <c r="S20" i="100"/>
  <c r="V26" i="100"/>
  <c r="V17" i="100"/>
  <c r="Y16" i="100"/>
  <c r="V14" i="100"/>
  <c r="Y23" i="100"/>
  <c r="Y25" i="100"/>
  <c r="V20" i="100"/>
  <c r="S26" i="4"/>
  <c r="V15" i="4"/>
  <c r="Y25" i="4"/>
  <c r="S11" i="100"/>
  <c r="S22" i="100"/>
  <c r="S22" i="4"/>
  <c r="V18" i="101"/>
  <c r="S13" i="4"/>
  <c r="Y11" i="4"/>
  <c r="V25" i="100"/>
  <c r="Y13" i="101"/>
  <c r="Y15" i="100"/>
  <c r="Y18" i="4"/>
  <c r="V20" i="4"/>
  <c r="Y26" i="4"/>
  <c r="V28" i="100"/>
  <c r="Y28" i="4"/>
  <c r="Y23" i="4"/>
  <c r="S21" i="100"/>
  <c r="V12" i="4"/>
  <c r="V27" i="100"/>
  <c r="Y11" i="100"/>
  <c r="V23" i="4"/>
  <c r="V27" i="4"/>
  <c r="Y27" i="4"/>
  <c r="V20" i="101"/>
  <c r="Y20" i="101"/>
  <c r="S19" i="4"/>
  <c r="Y17" i="4"/>
  <c r="V14" i="4"/>
  <c r="S27" i="100"/>
  <c r="S27" i="101"/>
  <c r="S19" i="100"/>
  <c r="S18" i="101"/>
  <c r="V26" i="4"/>
  <c r="V27" i="101"/>
  <c r="V21" i="100"/>
  <c r="S15" i="100"/>
  <c r="V22" i="100"/>
  <c r="V22" i="101"/>
  <c r="S21" i="4"/>
  <c r="Y20" i="4"/>
  <c r="S16" i="4"/>
  <c r="S24" i="100"/>
  <c r="V15" i="100"/>
  <c r="Y15" i="4"/>
  <c r="V28" i="4"/>
  <c r="V16" i="4"/>
  <c r="S17" i="4"/>
  <c r="V22" i="4"/>
  <c r="S18" i="100"/>
  <c r="Y20" i="100"/>
  <c r="Y21" i="4"/>
  <c r="V25" i="4"/>
  <c r="Y13" i="4"/>
  <c r="V13" i="100"/>
  <c r="S14" i="100"/>
  <c r="V28" i="101"/>
  <c r="V13" i="4"/>
  <c r="S21" i="101"/>
  <c r="Y24" i="100"/>
  <c r="S12" i="101"/>
  <c r="V11" i="4"/>
  <c r="S24" i="4"/>
  <c r="S27" i="4"/>
  <c r="S11" i="4"/>
  <c r="S23" i="4"/>
  <c r="V17" i="4"/>
  <c r="Y16" i="4"/>
  <c r="Y28" i="100"/>
  <c r="Y13" i="100"/>
  <c r="S25" i="4"/>
  <c r="Y22" i="4"/>
  <c r="Y14" i="100"/>
  <c r="V19" i="100"/>
  <c r="Y19" i="100"/>
  <c r="S12" i="4"/>
  <c r="V21" i="4"/>
  <c r="S28" i="100"/>
  <c r="Y18" i="100"/>
  <c r="Y19" i="101"/>
  <c r="S15" i="101"/>
  <c r="V12" i="101"/>
  <c r="S26" i="100"/>
  <c r="V23" i="101"/>
  <c r="S28" i="101"/>
  <c r="Y22" i="100"/>
  <c r="S17" i="100"/>
  <c r="S23" i="101"/>
  <c r="S23" i="100"/>
  <c r="Y17" i="101"/>
  <c r="S14" i="4"/>
  <c r="Y12" i="4"/>
  <c r="S15" i="4"/>
  <c r="V24" i="4"/>
  <c r="V19" i="4"/>
  <c r="V16" i="100"/>
  <c r="V18" i="4"/>
  <c r="S25" i="100"/>
  <c r="V11" i="100"/>
  <c r="Y24" i="4"/>
  <c r="S12" i="100"/>
  <c r="S13" i="100"/>
  <c r="V18" i="100"/>
  <c r="Y12" i="100"/>
  <c r="C25" i="109" l="1"/>
  <c r="G23" i="139"/>
  <c r="J21" i="144"/>
  <c r="E21" i="144"/>
  <c r="D21" i="139"/>
  <c r="G26" i="139"/>
  <c r="V27" i="104"/>
  <c r="W27" i="104" s="1"/>
  <c r="J29" i="145"/>
  <c r="E29" i="145"/>
  <c r="G25" i="139"/>
  <c r="N26" i="136"/>
  <c r="G28" i="147"/>
  <c r="D27" i="134"/>
  <c r="S26" i="103"/>
  <c r="E14" i="148"/>
  <c r="J14" i="148"/>
  <c r="J16" i="145"/>
  <c r="E16" i="145"/>
  <c r="E27" i="134"/>
  <c r="F27" i="134" s="1"/>
  <c r="D18" i="137"/>
  <c r="G15" i="147"/>
  <c r="D13" i="136"/>
  <c r="E13" i="136" s="1"/>
  <c r="AC15" i="137"/>
  <c r="E27" i="143"/>
  <c r="J27" i="143"/>
  <c r="G28" i="139"/>
  <c r="Y22" i="103"/>
  <c r="Z22" i="103" s="1"/>
  <c r="S13" i="105"/>
  <c r="D14" i="140"/>
  <c r="G21" i="142"/>
  <c r="G26" i="143"/>
  <c r="G24" i="142"/>
  <c r="V17" i="103"/>
  <c r="W17" i="103" s="1"/>
  <c r="G24" i="139"/>
  <c r="AC23" i="147"/>
  <c r="N19" i="136"/>
  <c r="E20" i="139"/>
  <c r="V15" i="103"/>
  <c r="W15" i="103" s="1"/>
  <c r="J22" i="142"/>
  <c r="E22" i="142"/>
  <c r="G25" i="142"/>
  <c r="S31" i="144"/>
  <c r="G27" i="139"/>
  <c r="G23" i="137"/>
  <c r="J17" i="145"/>
  <c r="E17" i="145"/>
  <c r="D15" i="139"/>
  <c r="V12" i="104"/>
  <c r="W12" i="104" s="1"/>
  <c r="E13" i="134"/>
  <c r="G16" i="142"/>
  <c r="J15" i="145"/>
  <c r="E15" i="145"/>
  <c r="S12" i="105"/>
  <c r="D13" i="140"/>
  <c r="G12" i="134"/>
  <c r="N31" i="134"/>
  <c r="E21" i="134"/>
  <c r="E29" i="143"/>
  <c r="J29" i="143"/>
  <c r="AC29" i="143"/>
  <c r="AC26" i="137"/>
  <c r="G14" i="139"/>
  <c r="D12" i="136"/>
  <c r="E12" i="136" s="1"/>
  <c r="G31" i="136"/>
  <c r="E23" i="134"/>
  <c r="G13" i="144"/>
  <c r="E22" i="139"/>
  <c r="X31" i="137"/>
  <c r="D28" i="140"/>
  <c r="S27" i="105"/>
  <c r="AC14" i="139"/>
  <c r="E15" i="147"/>
  <c r="J15" i="147"/>
  <c r="N20" i="138"/>
  <c r="Y19" i="104"/>
  <c r="Z19" i="104" s="1"/>
  <c r="G23" i="147"/>
  <c r="G25" i="144"/>
  <c r="Y22" i="104"/>
  <c r="Z22" i="104" s="1"/>
  <c r="N23" i="138"/>
  <c r="J12" i="142"/>
  <c r="L31" i="142"/>
  <c r="E12" i="142"/>
  <c r="G13" i="137"/>
  <c r="N31" i="139"/>
  <c r="G12" i="139"/>
  <c r="AC22" i="137"/>
  <c r="U31" i="147"/>
  <c r="J14" i="143"/>
  <c r="E14" i="143"/>
  <c r="N18" i="138"/>
  <c r="Y17" i="104"/>
  <c r="Z17" i="104" s="1"/>
  <c r="V22" i="104"/>
  <c r="W22" i="104" s="1"/>
  <c r="U31" i="137"/>
  <c r="N25" i="136"/>
  <c r="G28" i="148"/>
  <c r="G21" i="139"/>
  <c r="H21" i="139" s="1"/>
  <c r="Y15" i="103"/>
  <c r="Z15" i="103" s="1"/>
  <c r="D19" i="138"/>
  <c r="E19" i="138" s="1"/>
  <c r="S18" i="104"/>
  <c r="E18" i="137"/>
  <c r="F18" i="137" s="1"/>
  <c r="E26" i="134"/>
  <c r="G23" i="142"/>
  <c r="S13" i="104"/>
  <c r="D14" i="138"/>
  <c r="E14" i="138" s="1"/>
  <c r="E29" i="139"/>
  <c r="E18" i="144"/>
  <c r="J18" i="144"/>
  <c r="N20" i="140"/>
  <c r="Y19" i="105"/>
  <c r="Z19" i="105" s="1"/>
  <c r="J16" i="148"/>
  <c r="E16" i="148"/>
  <c r="J29" i="147"/>
  <c r="E29" i="147"/>
  <c r="Y28" i="103"/>
  <c r="Z28" i="103" s="1"/>
  <c r="D16" i="139"/>
  <c r="J29" i="142"/>
  <c r="E29" i="142"/>
  <c r="D12" i="134"/>
  <c r="S11" i="103"/>
  <c r="J31" i="134"/>
  <c r="G16" i="145"/>
  <c r="S31" i="142"/>
  <c r="E29" i="137"/>
  <c r="J21" i="146"/>
  <c r="E21" i="146"/>
  <c r="G20" i="147"/>
  <c r="G21" i="147"/>
  <c r="S20" i="105"/>
  <c r="D21" i="140"/>
  <c r="D29" i="139"/>
  <c r="G15" i="144"/>
  <c r="E14" i="139"/>
  <c r="V12" i="105"/>
  <c r="W12" i="105" s="1"/>
  <c r="E21" i="139"/>
  <c r="F21" i="139" s="1"/>
  <c r="G18" i="139"/>
  <c r="G15" i="145"/>
  <c r="V20" i="105"/>
  <c r="W20" i="105" s="1"/>
  <c r="AC25" i="134"/>
  <c r="E29" i="146"/>
  <c r="J29" i="146"/>
  <c r="AC20" i="147"/>
  <c r="Y18" i="104"/>
  <c r="Z18" i="104" s="1"/>
  <c r="N19" i="138"/>
  <c r="S31" i="145"/>
  <c r="S25" i="103"/>
  <c r="D26" i="134"/>
  <c r="AC15" i="143"/>
  <c r="E13" i="147"/>
  <c r="J13" i="147"/>
  <c r="Y16" i="103"/>
  <c r="Z16" i="103" s="1"/>
  <c r="G28" i="146"/>
  <c r="D23" i="137"/>
  <c r="N29" i="140"/>
  <c r="Y28" i="105"/>
  <c r="Z28" i="105" s="1"/>
  <c r="AC18" i="134"/>
  <c r="V22" i="105"/>
  <c r="W22" i="105" s="1"/>
  <c r="S19" i="104"/>
  <c r="D20" i="138"/>
  <c r="E20" i="138" s="1"/>
  <c r="J23" i="144"/>
  <c r="E23" i="144"/>
  <c r="V24" i="105"/>
  <c r="W24" i="105" s="1"/>
  <c r="G16" i="144"/>
  <c r="N29" i="138"/>
  <c r="Y28" i="104"/>
  <c r="Z28" i="104" s="1"/>
  <c r="G28" i="134"/>
  <c r="S17" i="105"/>
  <c r="D18" i="140"/>
  <c r="J21" i="147"/>
  <c r="E21" i="147"/>
  <c r="V26" i="103"/>
  <c r="W26" i="103" s="1"/>
  <c r="D13" i="139"/>
  <c r="Z31" i="139"/>
  <c r="S21" i="104"/>
  <c r="D22" i="138"/>
  <c r="E22" i="138" s="1"/>
  <c r="E24" i="139"/>
  <c r="S16" i="103"/>
  <c r="D17" i="134"/>
  <c r="E19" i="146"/>
  <c r="J19" i="146"/>
  <c r="G22" i="147"/>
  <c r="S27" i="103"/>
  <c r="D28" i="134"/>
  <c r="G19" i="148"/>
  <c r="E28" i="137"/>
  <c r="V23" i="103"/>
  <c r="W23" i="103" s="1"/>
  <c r="Y17" i="105"/>
  <c r="Z17" i="105" s="1"/>
  <c r="N18" i="140"/>
  <c r="Y12" i="105"/>
  <c r="Z12" i="105" s="1"/>
  <c r="N13" i="140"/>
  <c r="D16" i="138"/>
  <c r="E16" i="138" s="1"/>
  <c r="S15" i="104"/>
  <c r="E18" i="148"/>
  <c r="J18" i="148"/>
  <c r="G12" i="147"/>
  <c r="N31" i="147"/>
  <c r="AC28" i="142"/>
  <c r="AC27" i="139"/>
  <c r="J15" i="146"/>
  <c r="E15" i="146"/>
  <c r="AC14" i="137"/>
  <c r="E25" i="137"/>
  <c r="S23" i="105"/>
  <c r="D24" i="140"/>
  <c r="G27" i="134"/>
  <c r="G14" i="145"/>
  <c r="V28" i="104"/>
  <c r="W28" i="104" s="1"/>
  <c r="S22" i="104"/>
  <c r="D23" i="138"/>
  <c r="E23" i="138" s="1"/>
  <c r="S31" i="143"/>
  <c r="G24" i="144"/>
  <c r="AC14" i="145"/>
  <c r="E27" i="137"/>
  <c r="J21" i="142"/>
  <c r="E21" i="142"/>
  <c r="E20" i="134"/>
  <c r="D19" i="137"/>
  <c r="E16" i="137"/>
  <c r="G17" i="145"/>
  <c r="E27" i="145"/>
  <c r="J27" i="145"/>
  <c r="G20" i="145"/>
  <c r="AC23" i="144"/>
  <c r="G12" i="148"/>
  <c r="N31" i="148"/>
  <c r="N25" i="140"/>
  <c r="Y24" i="105"/>
  <c r="Z24" i="105" s="1"/>
  <c r="N16" i="136"/>
  <c r="V18" i="104"/>
  <c r="W18" i="104" s="1"/>
  <c r="E18" i="143"/>
  <c r="J18" i="143"/>
  <c r="V26" i="105"/>
  <c r="W26" i="105" s="1"/>
  <c r="G25" i="134"/>
  <c r="Y21" i="105"/>
  <c r="Z21" i="105" s="1"/>
  <c r="N22" i="140"/>
  <c r="G14" i="137"/>
  <c r="G29" i="134"/>
  <c r="U31" i="139"/>
  <c r="J15" i="142"/>
  <c r="E15" i="142"/>
  <c r="E17" i="134"/>
  <c r="S27" i="104"/>
  <c r="D28" i="138"/>
  <c r="E28" i="138" s="1"/>
  <c r="G26" i="148"/>
  <c r="N14" i="136"/>
  <c r="D19" i="136"/>
  <c r="E19" i="136" s="1"/>
  <c r="AB31" i="143"/>
  <c r="J28" i="148"/>
  <c r="E28" i="148"/>
  <c r="AC16" i="139"/>
  <c r="G19" i="145"/>
  <c r="J14" i="147"/>
  <c r="E14" i="147"/>
  <c r="AC13" i="139"/>
  <c r="E14" i="137"/>
  <c r="N31" i="144"/>
  <c r="G12" i="144"/>
  <c r="AC17" i="134"/>
  <c r="G26" i="146"/>
  <c r="AC12" i="134"/>
  <c r="AB31" i="134"/>
  <c r="D28" i="137"/>
  <c r="AC16" i="137"/>
  <c r="Y21" i="104"/>
  <c r="Z21" i="104" s="1"/>
  <c r="N22" i="138"/>
  <c r="V28" i="103"/>
  <c r="W28" i="103" s="1"/>
  <c r="E19" i="145"/>
  <c r="J19" i="145"/>
  <c r="AC20" i="134"/>
  <c r="J26" i="143"/>
  <c r="E26" i="143"/>
  <c r="D26" i="136"/>
  <c r="E26" i="136" s="1"/>
  <c r="G15" i="148"/>
  <c r="S31" i="148"/>
  <c r="Y25" i="104"/>
  <c r="Z25" i="104" s="1"/>
  <c r="N26" i="138"/>
  <c r="J28" i="146"/>
  <c r="E28" i="146"/>
  <c r="E19" i="144"/>
  <c r="J19" i="144"/>
  <c r="E27" i="146"/>
  <c r="J27" i="146"/>
  <c r="AC22" i="139"/>
  <c r="E23" i="139"/>
  <c r="AC21" i="137"/>
  <c r="E28" i="139"/>
  <c r="J24" i="145"/>
  <c r="E24" i="145"/>
  <c r="S18" i="105"/>
  <c r="D19" i="140"/>
  <c r="Y14" i="103"/>
  <c r="Z14" i="103" s="1"/>
  <c r="D29" i="136"/>
  <c r="E29" i="136" s="1"/>
  <c r="J23" i="148"/>
  <c r="E23" i="148"/>
  <c r="N28" i="138"/>
  <c r="Y27" i="104"/>
  <c r="Z27" i="104" s="1"/>
  <c r="E16" i="134"/>
  <c r="V15" i="105"/>
  <c r="W15" i="105" s="1"/>
  <c r="E22" i="137"/>
  <c r="Z31" i="144"/>
  <c r="G22" i="148"/>
  <c r="G21" i="148"/>
  <c r="G25" i="147"/>
  <c r="G29" i="144"/>
  <c r="G22" i="146"/>
  <c r="E20" i="137"/>
  <c r="V21" i="105"/>
  <c r="W21" i="105" s="1"/>
  <c r="AC20" i="142"/>
  <c r="S12" i="104"/>
  <c r="D13" i="138"/>
  <c r="E13" i="138" s="1"/>
  <c r="D22" i="134"/>
  <c r="S21" i="103"/>
  <c r="D18" i="134"/>
  <c r="S17" i="103"/>
  <c r="D18" i="138"/>
  <c r="E18" i="138" s="1"/>
  <c r="S17" i="104"/>
  <c r="E18" i="134"/>
  <c r="D25" i="140"/>
  <c r="S24" i="105"/>
  <c r="J21" i="145"/>
  <c r="E21" i="145"/>
  <c r="AC14" i="148"/>
  <c r="D13" i="137"/>
  <c r="G21" i="144"/>
  <c r="AC14" i="142"/>
  <c r="G26" i="147"/>
  <c r="V25" i="103"/>
  <c r="W25" i="103" s="1"/>
  <c r="AC15" i="134"/>
  <c r="G18" i="137"/>
  <c r="H18" i="137" s="1"/>
  <c r="AC28" i="139"/>
  <c r="E17" i="148"/>
  <c r="J17" i="148"/>
  <c r="N27" i="140"/>
  <c r="Y26" i="105"/>
  <c r="Z26" i="105" s="1"/>
  <c r="G14" i="142"/>
  <c r="G13" i="147"/>
  <c r="D24" i="134"/>
  <c r="S23" i="103"/>
  <c r="G16" i="146"/>
  <c r="G13" i="142"/>
  <c r="G20" i="139"/>
  <c r="V20" i="104"/>
  <c r="W20" i="104" s="1"/>
  <c r="E20" i="143"/>
  <c r="J20" i="143"/>
  <c r="AC19" i="146"/>
  <c r="N23" i="136"/>
  <c r="AC23" i="134"/>
  <c r="AC24" i="142"/>
  <c r="E12" i="143"/>
  <c r="L31" i="143"/>
  <c r="J12" i="143"/>
  <c r="AC13" i="148"/>
  <c r="AB31" i="144"/>
  <c r="AC12" i="144"/>
  <c r="G19" i="147"/>
  <c r="N28" i="136"/>
  <c r="G28" i="137"/>
  <c r="H28" i="137" s="1"/>
  <c r="M31" i="138"/>
  <c r="N31" i="138" s="1"/>
  <c r="N12" i="138"/>
  <c r="Y11" i="104"/>
  <c r="Z11" i="104" s="1"/>
  <c r="AC16" i="134"/>
  <c r="G22" i="145"/>
  <c r="G28" i="145"/>
  <c r="G29" i="139"/>
  <c r="H29" i="139" s="1"/>
  <c r="E13" i="137"/>
  <c r="F13" i="137" s="1"/>
  <c r="E23" i="142"/>
  <c r="J23" i="142"/>
  <c r="E15" i="134"/>
  <c r="G22" i="144"/>
  <c r="AC26" i="148"/>
  <c r="G22" i="142"/>
  <c r="E25" i="139"/>
  <c r="E13" i="139"/>
  <c r="E26" i="144"/>
  <c r="J26" i="144"/>
  <c r="G27" i="137"/>
  <c r="G19" i="142"/>
  <c r="E15" i="144"/>
  <c r="J15" i="144"/>
  <c r="E26" i="139"/>
  <c r="D26" i="138"/>
  <c r="E26" i="138" s="1"/>
  <c r="S25" i="104"/>
  <c r="V12" i="103"/>
  <c r="W12" i="103" s="1"/>
  <c r="Y25" i="105"/>
  <c r="Z25" i="105" s="1"/>
  <c r="N26" i="140"/>
  <c r="G12" i="145"/>
  <c r="N31" i="145"/>
  <c r="N14" i="140"/>
  <c r="Y13" i="105"/>
  <c r="Z13" i="105" s="1"/>
  <c r="V16" i="104"/>
  <c r="W16" i="104" s="1"/>
  <c r="V13" i="104"/>
  <c r="W13" i="104" s="1"/>
  <c r="D17" i="136"/>
  <c r="E17" i="136" s="1"/>
  <c r="G26" i="137"/>
  <c r="V16" i="103"/>
  <c r="W16" i="103" s="1"/>
  <c r="G13" i="134"/>
  <c r="J23" i="143"/>
  <c r="E23" i="143"/>
  <c r="S31" i="146"/>
  <c r="AC17" i="142"/>
  <c r="Z31" i="145"/>
  <c r="J12" i="144"/>
  <c r="L31" i="144"/>
  <c r="E31" i="144" s="1"/>
  <c r="E12" i="144"/>
  <c r="G18" i="146"/>
  <c r="E24" i="144"/>
  <c r="J24" i="144"/>
  <c r="Y24" i="104"/>
  <c r="Z24" i="104" s="1"/>
  <c r="N25" i="138"/>
  <c r="U31" i="146"/>
  <c r="G17" i="134"/>
  <c r="D15" i="136"/>
  <c r="E15" i="136" s="1"/>
  <c r="AB31" i="142"/>
  <c r="AC19" i="143"/>
  <c r="E24" i="148"/>
  <c r="J24" i="148"/>
  <c r="J20" i="142"/>
  <c r="E20" i="142"/>
  <c r="AC20" i="148"/>
  <c r="N17" i="136"/>
  <c r="E14" i="134"/>
  <c r="D14" i="137"/>
  <c r="D20" i="137"/>
  <c r="Y24" i="103"/>
  <c r="Z24" i="103" s="1"/>
  <c r="G21" i="143"/>
  <c r="G27" i="147"/>
  <c r="AC23" i="148"/>
  <c r="J13" i="146"/>
  <c r="E13" i="146"/>
  <c r="J14" i="142"/>
  <c r="E14" i="142"/>
  <c r="G15" i="142"/>
  <c r="J19" i="142"/>
  <c r="E19" i="142"/>
  <c r="AC17" i="148"/>
  <c r="Y23" i="103"/>
  <c r="Z23" i="103" s="1"/>
  <c r="D24" i="136"/>
  <c r="E24" i="136" s="1"/>
  <c r="E25" i="145"/>
  <c r="J25" i="145"/>
  <c r="AC18" i="137"/>
  <c r="D18" i="139"/>
  <c r="G13" i="143"/>
  <c r="AC27" i="145"/>
  <c r="E27" i="144"/>
  <c r="J27" i="144"/>
  <c r="S14" i="105"/>
  <c r="D15" i="140"/>
  <c r="D22" i="137"/>
  <c r="AC24" i="139"/>
  <c r="AC19" i="147"/>
  <c r="E17" i="143"/>
  <c r="J17" i="143"/>
  <c r="U31" i="134"/>
  <c r="AC17" i="139"/>
  <c r="E29" i="134"/>
  <c r="N14" i="138"/>
  <c r="Y13" i="104"/>
  <c r="Z13" i="104" s="1"/>
  <c r="E27" i="139"/>
  <c r="G16" i="134"/>
  <c r="J28" i="144"/>
  <c r="E28" i="144"/>
  <c r="V17" i="104"/>
  <c r="W17" i="104" s="1"/>
  <c r="AC22" i="142"/>
  <c r="AC29" i="142"/>
  <c r="V11" i="105"/>
  <c r="J31" i="140"/>
  <c r="K31" i="140" s="1"/>
  <c r="S22" i="105"/>
  <c r="D23" i="140"/>
  <c r="D27" i="139"/>
  <c r="D26" i="139"/>
  <c r="V18" i="105"/>
  <c r="W18" i="105" s="1"/>
  <c r="X31" i="139"/>
  <c r="G15" i="146"/>
  <c r="D12" i="139"/>
  <c r="J31" i="139"/>
  <c r="AC23" i="137"/>
  <c r="AB31" i="148"/>
  <c r="Q31" i="139"/>
  <c r="S31" i="139"/>
  <c r="AC21" i="143"/>
  <c r="D23" i="139"/>
  <c r="G14" i="146"/>
  <c r="E12" i="146"/>
  <c r="L31" i="146"/>
  <c r="J12" i="146"/>
  <c r="AC15" i="148"/>
  <c r="E16" i="144"/>
  <c r="J16" i="144"/>
  <c r="E29" i="148"/>
  <c r="J29" i="148"/>
  <c r="S31" i="137"/>
  <c r="S19" i="105"/>
  <c r="D20" i="140"/>
  <c r="AC24" i="145"/>
  <c r="G13" i="139"/>
  <c r="H13" i="139" s="1"/>
  <c r="J13" i="143"/>
  <c r="E13" i="143"/>
  <c r="D23" i="136"/>
  <c r="E23" i="136" s="1"/>
  <c r="E24" i="142"/>
  <c r="J24" i="142"/>
  <c r="D24" i="142" s="1"/>
  <c r="Y21" i="103"/>
  <c r="Z21" i="103" s="1"/>
  <c r="AC18" i="147"/>
  <c r="G18" i="145"/>
  <c r="Y26" i="103"/>
  <c r="Z26" i="103" s="1"/>
  <c r="AC25" i="137"/>
  <c r="V27" i="103"/>
  <c r="W27" i="103" s="1"/>
  <c r="Y27" i="103"/>
  <c r="Z27" i="103" s="1"/>
  <c r="G24" i="147"/>
  <c r="V19" i="103"/>
  <c r="W19" i="103" s="1"/>
  <c r="AC17" i="137"/>
  <c r="E24" i="137"/>
  <c r="D29" i="137"/>
  <c r="G24" i="143"/>
  <c r="G23" i="146"/>
  <c r="AC18" i="144"/>
  <c r="G20" i="134"/>
  <c r="N15" i="140"/>
  <c r="Y14" i="105"/>
  <c r="Z14" i="105" s="1"/>
  <c r="G13" i="145"/>
  <c r="G29" i="142"/>
  <c r="AC18" i="139"/>
  <c r="G15" i="139"/>
  <c r="H15" i="139" s="1"/>
  <c r="G22" i="143"/>
  <c r="S16" i="105"/>
  <c r="T16" i="105" s="1"/>
  <c r="D17" i="140"/>
  <c r="G13" i="148"/>
  <c r="G14" i="134"/>
  <c r="G25" i="143"/>
  <c r="J23" i="147"/>
  <c r="E23" i="147"/>
  <c r="G31" i="138"/>
  <c r="S11" i="104"/>
  <c r="D12" i="138"/>
  <c r="E12" i="138" s="1"/>
  <c r="E16" i="139"/>
  <c r="F16" i="139" s="1"/>
  <c r="G22" i="139"/>
  <c r="J31" i="136"/>
  <c r="K31" i="136" s="1"/>
  <c r="AC27" i="134"/>
  <c r="AC13" i="142"/>
  <c r="D28" i="136"/>
  <c r="E28" i="136" s="1"/>
  <c r="AC19" i="134"/>
  <c r="E18" i="145"/>
  <c r="J18" i="145"/>
  <c r="AC25" i="148"/>
  <c r="G17" i="148"/>
  <c r="G24" i="148"/>
  <c r="E28" i="147"/>
  <c r="J28" i="147"/>
  <c r="Z31" i="134"/>
  <c r="AA31" i="134" s="1"/>
  <c r="E12" i="139"/>
  <c r="F12" i="139" s="1"/>
  <c r="L31" i="139"/>
  <c r="G25" i="148"/>
  <c r="G18" i="142"/>
  <c r="V13" i="105"/>
  <c r="W13" i="105" s="1"/>
  <c r="G21" i="146"/>
  <c r="AC27" i="147"/>
  <c r="Z31" i="143"/>
  <c r="Q31" i="137"/>
  <c r="G18" i="134"/>
  <c r="H18" i="134" s="1"/>
  <c r="J28" i="142"/>
  <c r="E28" i="142"/>
  <c r="AB31" i="146"/>
  <c r="V20" i="103"/>
  <c r="W20" i="103" s="1"/>
  <c r="N13" i="136"/>
  <c r="E20" i="147"/>
  <c r="J20" i="147"/>
  <c r="AC28" i="137"/>
  <c r="AC29" i="134"/>
  <c r="Z31" i="142"/>
  <c r="J22" i="145"/>
  <c r="D22" i="145" s="1"/>
  <c r="K22" i="145" s="1"/>
  <c r="E22" i="145"/>
  <c r="J22" i="148"/>
  <c r="E22" i="148"/>
  <c r="G16" i="137"/>
  <c r="U31" i="145"/>
  <c r="J26" i="146"/>
  <c r="E26" i="146"/>
  <c r="AC26" i="139"/>
  <c r="G27" i="143"/>
  <c r="G18" i="143"/>
  <c r="Q31" i="134"/>
  <c r="V11" i="103"/>
  <c r="AC14" i="147"/>
  <c r="N24" i="140"/>
  <c r="Y23" i="105"/>
  <c r="Z23" i="105" s="1"/>
  <c r="D24" i="137"/>
  <c r="AC24" i="147"/>
  <c r="N28" i="140"/>
  <c r="Y27" i="105"/>
  <c r="Z27" i="105" s="1"/>
  <c r="AC16" i="144"/>
  <c r="E25" i="144"/>
  <c r="J25" i="144"/>
  <c r="V26" i="104"/>
  <c r="W26" i="104" s="1"/>
  <c r="G21" i="137"/>
  <c r="Z31" i="147"/>
  <c r="Y16" i="105"/>
  <c r="Z16" i="105" s="1"/>
  <c r="N17" i="140"/>
  <c r="S12" i="103"/>
  <c r="D13" i="134"/>
  <c r="AC24" i="137"/>
  <c r="G18" i="144"/>
  <c r="E13" i="148"/>
  <c r="J13" i="148"/>
  <c r="E23" i="137"/>
  <c r="F23" i="137" s="1"/>
  <c r="V14" i="104"/>
  <c r="W14" i="104" s="1"/>
  <c r="AC26" i="134"/>
  <c r="E28" i="145"/>
  <c r="J28" i="145"/>
  <c r="D28" i="145" s="1"/>
  <c r="K28" i="145" s="1"/>
  <c r="AC22" i="143"/>
  <c r="J20" i="148"/>
  <c r="E20" i="148"/>
  <c r="V27" i="105"/>
  <c r="W27" i="105" s="1"/>
  <c r="J19" i="147"/>
  <c r="E19" i="147"/>
  <c r="J16" i="146"/>
  <c r="E16" i="146"/>
  <c r="G13" i="146"/>
  <c r="G24" i="137"/>
  <c r="Y18" i="105"/>
  <c r="Z18" i="105" s="1"/>
  <c r="N19" i="140"/>
  <c r="J25" i="143"/>
  <c r="E25" i="143"/>
  <c r="E21" i="137"/>
  <c r="AC14" i="134"/>
  <c r="J19" i="143"/>
  <c r="E19" i="143"/>
  <c r="D20" i="139"/>
  <c r="G29" i="143"/>
  <c r="G16" i="147"/>
  <c r="J24" i="147"/>
  <c r="E24" i="147"/>
  <c r="AC19" i="148"/>
  <c r="AC13" i="147"/>
  <c r="G17" i="147"/>
  <c r="G26" i="134"/>
  <c r="H26" i="134" s="1"/>
  <c r="D22" i="139"/>
  <c r="E26" i="137"/>
  <c r="AC28" i="134"/>
  <c r="G20" i="146"/>
  <c r="V21" i="104"/>
  <c r="W21" i="104" s="1"/>
  <c r="G12" i="137"/>
  <c r="N31" i="137"/>
  <c r="V17" i="105"/>
  <c r="W17" i="105" s="1"/>
  <c r="E24" i="134"/>
  <c r="F24" i="134" s="1"/>
  <c r="V22" i="103"/>
  <c r="W22" i="103" s="1"/>
  <c r="J26" i="147"/>
  <c r="E26" i="147"/>
  <c r="G16" i="139"/>
  <c r="H16" i="139" s="1"/>
  <c r="G24" i="145"/>
  <c r="V25" i="104"/>
  <c r="W25" i="104" s="1"/>
  <c r="G26" i="144"/>
  <c r="J27" i="142"/>
  <c r="E27" i="142"/>
  <c r="G19" i="137"/>
  <c r="AC24" i="143"/>
  <c r="AC28" i="147"/>
  <c r="AC16" i="146"/>
  <c r="V15" i="104"/>
  <c r="W15" i="104" s="1"/>
  <c r="G27" i="144"/>
  <c r="J19" i="148"/>
  <c r="E19" i="148"/>
  <c r="E19" i="134"/>
  <c r="D19" i="139"/>
  <c r="AC22" i="146"/>
  <c r="J22" i="143"/>
  <c r="E22" i="143"/>
  <c r="N12" i="140"/>
  <c r="M31" i="140"/>
  <c r="N31" i="140" s="1"/>
  <c r="Y11" i="105"/>
  <c r="D21" i="136"/>
  <c r="E21" i="136" s="1"/>
  <c r="N20" i="136"/>
  <c r="S31" i="134"/>
  <c r="G17" i="146"/>
  <c r="E19" i="137"/>
  <c r="E25" i="142"/>
  <c r="J25" i="142"/>
  <c r="E26" i="142"/>
  <c r="J26" i="142"/>
  <c r="Y20" i="103"/>
  <c r="Z20" i="103" s="1"/>
  <c r="V24" i="104"/>
  <c r="W24" i="104" s="1"/>
  <c r="Y12" i="104"/>
  <c r="Z12" i="104" s="1"/>
  <c r="N13" i="138"/>
  <c r="D18" i="136"/>
  <c r="E18" i="136" s="1"/>
  <c r="G20" i="143"/>
  <c r="D20" i="136"/>
  <c r="E20" i="136" s="1"/>
  <c r="N15" i="136"/>
  <c r="D27" i="136"/>
  <c r="E27" i="136" s="1"/>
  <c r="AC19" i="137"/>
  <c r="G29" i="147"/>
  <c r="AC28" i="145"/>
  <c r="E25" i="148"/>
  <c r="J25" i="148"/>
  <c r="G14" i="144"/>
  <c r="Y19" i="103"/>
  <c r="Z19" i="103" s="1"/>
  <c r="AC23" i="145"/>
  <c r="J18" i="142"/>
  <c r="E18" i="142"/>
  <c r="E22" i="146"/>
  <c r="J22" i="146"/>
  <c r="G18" i="148"/>
  <c r="G29" i="146"/>
  <c r="AB31" i="139"/>
  <c r="AC12" i="139"/>
  <c r="N16" i="138"/>
  <c r="Y15" i="104"/>
  <c r="Z15" i="104" s="1"/>
  <c r="N23" i="140"/>
  <c r="Y22" i="105"/>
  <c r="Z22" i="105" s="1"/>
  <c r="N27" i="136"/>
  <c r="V23" i="104"/>
  <c r="W23" i="104" s="1"/>
  <c r="G25" i="146"/>
  <c r="E25" i="147"/>
  <c r="J25" i="147"/>
  <c r="E27" i="148"/>
  <c r="J27" i="148"/>
  <c r="G21" i="145"/>
  <c r="Y18" i="103"/>
  <c r="Z18" i="103" s="1"/>
  <c r="G17" i="143"/>
  <c r="U31" i="142"/>
  <c r="E17" i="139"/>
  <c r="G27" i="142"/>
  <c r="G27" i="148"/>
  <c r="S11" i="105"/>
  <c r="D12" i="140"/>
  <c r="G31" i="140"/>
  <c r="D17" i="138"/>
  <c r="E17" i="138" s="1"/>
  <c r="S16" i="104"/>
  <c r="AC25" i="139"/>
  <c r="G12" i="142"/>
  <c r="N31" i="142"/>
  <c r="D26" i="140"/>
  <c r="S25" i="105"/>
  <c r="AC25" i="145"/>
  <c r="AC28" i="148"/>
  <c r="G16" i="148"/>
  <c r="J16" i="142"/>
  <c r="E16" i="142"/>
  <c r="Y17" i="103"/>
  <c r="Z17" i="103" s="1"/>
  <c r="E12" i="134"/>
  <c r="F12" i="134" s="1"/>
  <c r="L31" i="134"/>
  <c r="AB31" i="147"/>
  <c r="J27" i="147"/>
  <c r="E27" i="147"/>
  <c r="D15" i="138"/>
  <c r="E15" i="138" s="1"/>
  <c r="S14" i="104"/>
  <c r="E13" i="142"/>
  <c r="J13" i="142"/>
  <c r="D13" i="142" s="1"/>
  <c r="AC24" i="134"/>
  <c r="D16" i="134"/>
  <c r="S15" i="103"/>
  <c r="D25" i="136"/>
  <c r="E25" i="136" s="1"/>
  <c r="G28" i="143"/>
  <c r="N29" i="136"/>
  <c r="G25" i="145"/>
  <c r="E25" i="146"/>
  <c r="J25" i="146"/>
  <c r="J23" i="146"/>
  <c r="E23" i="146"/>
  <c r="AC14" i="146"/>
  <c r="AC18" i="148"/>
  <c r="AC15" i="147"/>
  <c r="D25" i="138"/>
  <c r="E25" i="138" s="1"/>
  <c r="S24" i="104"/>
  <c r="S20" i="103"/>
  <c r="D21" i="134"/>
  <c r="Z31" i="137"/>
  <c r="AA31" i="137" s="1"/>
  <c r="J20" i="144"/>
  <c r="D20" i="144" s="1"/>
  <c r="E20" i="144"/>
  <c r="AC21" i="145"/>
  <c r="G25" i="137"/>
  <c r="AC13" i="134"/>
  <c r="E25" i="134"/>
  <c r="AB31" i="145"/>
  <c r="N31" i="146"/>
  <c r="G12" i="146"/>
  <c r="Z31" i="146"/>
  <c r="M31" i="136"/>
  <c r="N31" i="136" s="1"/>
  <c r="N12" i="136"/>
  <c r="E15" i="139"/>
  <c r="F15" i="139" s="1"/>
  <c r="D15" i="137"/>
  <c r="D29" i="134"/>
  <c r="S28" i="103"/>
  <c r="D14" i="139"/>
  <c r="E12" i="147"/>
  <c r="J12" i="147"/>
  <c r="L31" i="147"/>
  <c r="G23" i="148"/>
  <c r="S19" i="103"/>
  <c r="D20" i="134"/>
  <c r="E26" i="145"/>
  <c r="J26" i="145"/>
  <c r="G19" i="144"/>
  <c r="J31" i="137"/>
  <c r="D12" i="137"/>
  <c r="AC27" i="137"/>
  <c r="D24" i="139"/>
  <c r="V19" i="104"/>
  <c r="W19" i="104" s="1"/>
  <c r="D21" i="137"/>
  <c r="G23" i="134"/>
  <c r="AC26" i="143"/>
  <c r="D16" i="136"/>
  <c r="E16" i="136" s="1"/>
  <c r="N21" i="136"/>
  <c r="S22" i="103"/>
  <c r="D23" i="134"/>
  <c r="D27" i="138"/>
  <c r="E27" i="138" s="1"/>
  <c r="S26" i="104"/>
  <c r="E20" i="145"/>
  <c r="J20" i="145"/>
  <c r="G29" i="137"/>
  <c r="H29" i="137" s="1"/>
  <c r="J17" i="146"/>
  <c r="E17" i="146"/>
  <c r="AC24" i="144"/>
  <c r="G15" i="137"/>
  <c r="H15" i="137" s="1"/>
  <c r="AC13" i="145"/>
  <c r="U31" i="148"/>
  <c r="E15" i="148"/>
  <c r="J15" i="148"/>
  <c r="G23" i="144"/>
  <c r="N22" i="136"/>
  <c r="J16" i="143"/>
  <c r="E16" i="143"/>
  <c r="AC15" i="146"/>
  <c r="Y13" i="103"/>
  <c r="Z13" i="103" s="1"/>
  <c r="AC13" i="144"/>
  <c r="G19" i="146"/>
  <c r="E13" i="144"/>
  <c r="J13" i="144"/>
  <c r="U31" i="143"/>
  <c r="D16" i="140"/>
  <c r="S15" i="105"/>
  <c r="D14" i="134"/>
  <c r="S13" i="103"/>
  <c r="AC29" i="139"/>
  <c r="G17" i="144"/>
  <c r="AC29" i="145"/>
  <c r="D19" i="134"/>
  <c r="S18" i="103"/>
  <c r="D22" i="140"/>
  <c r="S21" i="105"/>
  <c r="AC12" i="137"/>
  <c r="AB31" i="137"/>
  <c r="AC31" i="137" s="1"/>
  <c r="E22" i="147"/>
  <c r="J22" i="147"/>
  <c r="D22" i="147" s="1"/>
  <c r="AC26" i="144"/>
  <c r="V25" i="105"/>
  <c r="W25" i="105" s="1"/>
  <c r="E23" i="145"/>
  <c r="J23" i="145"/>
  <c r="D27" i="140"/>
  <c r="S26" i="105"/>
  <c r="G23" i="145"/>
  <c r="D14" i="136"/>
  <c r="E14" i="136" s="1"/>
  <c r="S20" i="104"/>
  <c r="D21" i="138"/>
  <c r="E21" i="138" s="1"/>
  <c r="E18" i="139"/>
  <c r="F18" i="139" s="1"/>
  <c r="E29" i="144"/>
  <c r="J29" i="144"/>
  <c r="G15" i="143"/>
  <c r="G29" i="148"/>
  <c r="G15" i="134"/>
  <c r="AC15" i="139"/>
  <c r="J13" i="145"/>
  <c r="E13" i="145"/>
  <c r="J14" i="145"/>
  <c r="E14" i="145"/>
  <c r="G27" i="146"/>
  <c r="G17" i="142"/>
  <c r="G26" i="145"/>
  <c r="D24" i="138"/>
  <c r="E24" i="138" s="1"/>
  <c r="S23" i="104"/>
  <c r="AC23" i="143"/>
  <c r="AC18" i="145"/>
  <c r="E15" i="143"/>
  <c r="J15" i="143"/>
  <c r="G28" i="142"/>
  <c r="G19" i="139"/>
  <c r="Y14" i="104"/>
  <c r="Z14" i="104" s="1"/>
  <c r="N15" i="138"/>
  <c r="L31" i="137"/>
  <c r="E12" i="137"/>
  <c r="F12" i="137" s="1"/>
  <c r="V14" i="103"/>
  <c r="W14" i="103" s="1"/>
  <c r="G28" i="144"/>
  <c r="V21" i="103"/>
  <c r="W21" i="103" s="1"/>
  <c r="V14" i="105"/>
  <c r="W14" i="105" s="1"/>
  <c r="Y20" i="104"/>
  <c r="Z20" i="104" s="1"/>
  <c r="N21" i="138"/>
  <c r="V24" i="103"/>
  <c r="W24" i="103" s="1"/>
  <c r="AC18" i="143"/>
  <c r="D17" i="139"/>
  <c r="D27" i="137"/>
  <c r="G17" i="139"/>
  <c r="H17" i="139" s="1"/>
  <c r="AC18" i="142"/>
  <c r="Y26" i="104"/>
  <c r="Z26" i="104" s="1"/>
  <c r="N27" i="138"/>
  <c r="AC25" i="144"/>
  <c r="D25" i="137"/>
  <c r="N24" i="138"/>
  <c r="Y23" i="104"/>
  <c r="Z23" i="104" s="1"/>
  <c r="D28" i="139"/>
  <c r="D26" i="137"/>
  <c r="AC21" i="139"/>
  <c r="D25" i="139"/>
  <c r="J14" i="144"/>
  <c r="E14" i="144"/>
  <c r="G18" i="147"/>
  <c r="J18" i="146"/>
  <c r="E18" i="146"/>
  <c r="AC23" i="139"/>
  <c r="AC22" i="134"/>
  <c r="E14" i="146"/>
  <c r="J14" i="146"/>
  <c r="J22" i="144"/>
  <c r="E22" i="144"/>
  <c r="E17" i="137"/>
  <c r="N18" i="136"/>
  <c r="E20" i="146"/>
  <c r="J20" i="146"/>
  <c r="G23" i="143"/>
  <c r="Y20" i="105"/>
  <c r="Z20" i="105" s="1"/>
  <c r="N21" i="140"/>
  <c r="Y11" i="103"/>
  <c r="Z11" i="103" s="1"/>
  <c r="X31" i="134"/>
  <c r="G20" i="148"/>
  <c r="Z31" i="148"/>
  <c r="AC19" i="139"/>
  <c r="D17" i="137"/>
  <c r="U31" i="144"/>
  <c r="AC22" i="144"/>
  <c r="Y15" i="105"/>
  <c r="Z15" i="105" s="1"/>
  <c r="N16" i="140"/>
  <c r="J28" i="143"/>
  <c r="E28" i="143"/>
  <c r="V19" i="105"/>
  <c r="W19" i="105" s="1"/>
  <c r="J17" i="144"/>
  <c r="E17" i="144"/>
  <c r="N24" i="136"/>
  <c r="E21" i="148"/>
  <c r="J21" i="148"/>
  <c r="J16" i="147"/>
  <c r="E16" i="147"/>
  <c r="V13" i="103"/>
  <c r="W13" i="103" s="1"/>
  <c r="D22" i="136"/>
  <c r="E22" i="136" s="1"/>
  <c r="G24" i="134"/>
  <c r="H24" i="134" s="1"/>
  <c r="G24" i="146"/>
  <c r="E17" i="142"/>
  <c r="J17" i="142"/>
  <c r="J24" i="146"/>
  <c r="E24" i="146"/>
  <c r="S14" i="103"/>
  <c r="T14" i="103" s="1"/>
  <c r="D15" i="134"/>
  <c r="G14" i="148"/>
  <c r="G20" i="137"/>
  <c r="H20" i="137" s="1"/>
  <c r="E19" i="139"/>
  <c r="E26" i="148"/>
  <c r="J26" i="148"/>
  <c r="AC21" i="134"/>
  <c r="E22" i="134"/>
  <c r="F22" i="134" s="1"/>
  <c r="S31" i="147"/>
  <c r="D29" i="138"/>
  <c r="E29" i="138" s="1"/>
  <c r="S28" i="104"/>
  <c r="V28" i="105"/>
  <c r="W28" i="105" s="1"/>
  <c r="AC20" i="139"/>
  <c r="AC13" i="137"/>
  <c r="G20" i="142"/>
  <c r="E21" i="143"/>
  <c r="J21" i="143"/>
  <c r="D21" i="143" s="1"/>
  <c r="K21" i="143" s="1"/>
  <c r="G14" i="147"/>
  <c r="AC20" i="137"/>
  <c r="V23" i="105"/>
  <c r="W23" i="105" s="1"/>
  <c r="Y25" i="103"/>
  <c r="Z25" i="103" s="1"/>
  <c r="G26" i="142"/>
  <c r="E24" i="143"/>
  <c r="J24" i="143"/>
  <c r="D24" i="143" s="1"/>
  <c r="H24" i="143" s="1"/>
  <c r="G29" i="145"/>
  <c r="J31" i="138"/>
  <c r="K31" i="138" s="1"/>
  <c r="V11" i="104"/>
  <c r="G14" i="143"/>
  <c r="AC23" i="142"/>
  <c r="G27" i="145"/>
  <c r="D29" i="140"/>
  <c r="S28" i="105"/>
  <c r="G22" i="137"/>
  <c r="H22" i="137" s="1"/>
  <c r="G20" i="144"/>
  <c r="D25" i="134"/>
  <c r="H25" i="134" s="1"/>
  <c r="S24" i="103"/>
  <c r="V18" i="103"/>
  <c r="W18" i="103" s="1"/>
  <c r="L31" i="145"/>
  <c r="J12" i="145"/>
  <c r="E12" i="145"/>
  <c r="G22" i="134"/>
  <c r="H22" i="134" s="1"/>
  <c r="Y16" i="104"/>
  <c r="Z16" i="104" s="1"/>
  <c r="N17" i="138"/>
  <c r="X31" i="145"/>
  <c r="AA31" i="145" s="1"/>
  <c r="G16" i="143"/>
  <c r="G21" i="134"/>
  <c r="E18" i="147"/>
  <c r="J18" i="147"/>
  <c r="AC20" i="143"/>
  <c r="E12" i="148"/>
  <c r="J12" i="148"/>
  <c r="D12" i="148" s="1"/>
  <c r="L31" i="148"/>
  <c r="Y12" i="103"/>
  <c r="Z12" i="103" s="1"/>
  <c r="G19" i="143"/>
  <c r="V16" i="105"/>
  <c r="W16" i="105" s="1"/>
  <c r="E15" i="137"/>
  <c r="F15" i="137" s="1"/>
  <c r="D16" i="137"/>
  <c r="E28" i="134"/>
  <c r="G19" i="134"/>
  <c r="H19" i="134" s="1"/>
  <c r="AC14" i="144"/>
  <c r="AC16" i="142"/>
  <c r="AC17" i="143"/>
  <c r="E17" i="147"/>
  <c r="J17" i="147"/>
  <c r="AC29" i="137"/>
  <c r="G17" i="137"/>
  <c r="H17" i="137" s="1"/>
  <c r="G12" i="143"/>
  <c r="N31" i="143"/>
  <c r="AC16" i="148"/>
  <c r="H26" i="137"/>
  <c r="AC12" i="148"/>
  <c r="H25" i="137"/>
  <c r="D14" i="145"/>
  <c r="AC25" i="142"/>
  <c r="AC23" i="146"/>
  <c r="AC22" i="147"/>
  <c r="AC27" i="148"/>
  <c r="H16" i="137"/>
  <c r="F13" i="139"/>
  <c r="F15" i="134"/>
  <c r="AC20" i="145"/>
  <c r="AC15" i="145"/>
  <c r="F28" i="137"/>
  <c r="AC17" i="146"/>
  <c r="H14" i="137"/>
  <c r="H28" i="134"/>
  <c r="T19" i="104"/>
  <c r="H13" i="137"/>
  <c r="F27" i="137"/>
  <c r="D29" i="145"/>
  <c r="F25" i="137"/>
  <c r="F21" i="137"/>
  <c r="D12" i="145"/>
  <c r="G31" i="146"/>
  <c r="T17" i="104"/>
  <c r="P17" i="104"/>
  <c r="Q17" i="104" s="1"/>
  <c r="F20" i="137"/>
  <c r="W11" i="103"/>
  <c r="AC22" i="145"/>
  <c r="D26" i="146"/>
  <c r="AC13" i="143"/>
  <c r="P25" i="104"/>
  <c r="Q25" i="104" s="1"/>
  <c r="T25" i="104"/>
  <c r="AC17" i="144"/>
  <c r="H31" i="138"/>
  <c r="D31" i="138"/>
  <c r="E31" i="138" s="1"/>
  <c r="D15" i="145"/>
  <c r="D29" i="147"/>
  <c r="T17" i="105"/>
  <c r="D20" i="145"/>
  <c r="AC17" i="147"/>
  <c r="T12" i="104"/>
  <c r="AC27" i="146"/>
  <c r="P16" i="103"/>
  <c r="Q16" i="103" s="1"/>
  <c r="T16" i="103"/>
  <c r="F20" i="139"/>
  <c r="AC28" i="146"/>
  <c r="P14" i="103"/>
  <c r="Q14" i="103" s="1"/>
  <c r="AC16" i="143"/>
  <c r="F13" i="134"/>
  <c r="AC16" i="147"/>
  <c r="F16" i="137"/>
  <c r="D21" i="146"/>
  <c r="H24" i="142"/>
  <c r="F24" i="142"/>
  <c r="K24" i="142"/>
  <c r="H13" i="142"/>
  <c r="F13" i="142"/>
  <c r="K13" i="142"/>
  <c r="F20" i="144"/>
  <c r="H22" i="145"/>
  <c r="D14" i="95"/>
  <c r="T23" i="100"/>
  <c r="P23" i="100"/>
  <c r="Q23" i="100" s="1"/>
  <c r="L12" i="94"/>
  <c r="J21" i="141"/>
  <c r="J21" i="108"/>
  <c r="D24" i="155"/>
  <c r="F24" i="155" s="1"/>
  <c r="G24" i="155" s="1"/>
  <c r="D22" i="94"/>
  <c r="H29" i="55"/>
  <c r="D30" i="49"/>
  <c r="D10" i="97"/>
  <c r="C24" i="45"/>
  <c r="C20" i="110"/>
  <c r="D20" i="110" s="1"/>
  <c r="D11" i="95"/>
  <c r="C16" i="50"/>
  <c r="F10" i="108"/>
  <c r="F10" i="141"/>
  <c r="T10" i="10"/>
  <c r="K29" i="10"/>
  <c r="E17" i="98"/>
  <c r="AC17" i="79"/>
  <c r="AA17" i="79" s="1"/>
  <c r="H10" i="108"/>
  <c r="N29" i="10"/>
  <c r="H10" i="141"/>
  <c r="C26" i="51"/>
  <c r="J25" i="141"/>
  <c r="J25" i="108"/>
  <c r="K19" i="152"/>
  <c r="K19" i="92"/>
  <c r="D15" i="95"/>
  <c r="K29" i="51"/>
  <c r="Z22" i="100"/>
  <c r="P18" i="101"/>
  <c r="Q18" i="101" s="1"/>
  <c r="T18" i="101"/>
  <c r="L25" i="95"/>
  <c r="G14" i="98"/>
  <c r="C13" i="109"/>
  <c r="F10" i="97"/>
  <c r="F30" i="49"/>
  <c r="V10" i="49"/>
  <c r="J19" i="108"/>
  <c r="J19" i="141"/>
  <c r="C25" i="56"/>
  <c r="Q15" i="92"/>
  <c r="L11" i="97"/>
  <c r="D22" i="96"/>
  <c r="T28" i="100"/>
  <c r="P28" i="100"/>
  <c r="Q28" i="100" s="1"/>
  <c r="C16" i="55"/>
  <c r="H12" i="141"/>
  <c r="H12" i="108"/>
  <c r="Z19" i="101"/>
  <c r="D27" i="155"/>
  <c r="D25" i="94"/>
  <c r="L22" i="108"/>
  <c r="O13" i="92"/>
  <c r="O13" i="152"/>
  <c r="J13" i="95"/>
  <c r="Z26" i="100"/>
  <c r="H19" i="96"/>
  <c r="J24" i="97"/>
  <c r="D11" i="97"/>
  <c r="J27" i="94"/>
  <c r="L15" i="94"/>
  <c r="J21" i="96"/>
  <c r="F12" i="94"/>
  <c r="V12" i="34"/>
  <c r="U12" i="34" s="1"/>
  <c r="K24" i="43"/>
  <c r="L24" i="43"/>
  <c r="C28" i="45"/>
  <c r="L15" i="95"/>
  <c r="F17" i="95"/>
  <c r="V17" i="47"/>
  <c r="Y17" i="47" s="1"/>
  <c r="C13" i="56"/>
  <c r="D18" i="95"/>
  <c r="C27" i="53"/>
  <c r="C24" i="109"/>
  <c r="O13" i="98"/>
  <c r="C21" i="57"/>
  <c r="O15" i="92"/>
  <c r="N30" i="47"/>
  <c r="P29" i="53"/>
  <c r="C17" i="84"/>
  <c r="C27" i="107"/>
  <c r="C23" i="3"/>
  <c r="C15" i="45"/>
  <c r="C14" i="109"/>
  <c r="Z13" i="101"/>
  <c r="T13" i="101"/>
  <c r="P13" i="101"/>
  <c r="Q13" i="101" s="1"/>
  <c r="H12" i="94"/>
  <c r="D28" i="155"/>
  <c r="F28" i="155" s="1"/>
  <c r="G28" i="155" s="1"/>
  <c r="D26" i="94"/>
  <c r="F19" i="58"/>
  <c r="C11" i="57"/>
  <c r="F29" i="57"/>
  <c r="H19" i="108"/>
  <c r="H19" i="141"/>
  <c r="J21" i="95"/>
  <c r="W16" i="100"/>
  <c r="C19" i="52"/>
  <c r="C21" i="110"/>
  <c r="D21" i="110" s="1"/>
  <c r="D16" i="96"/>
  <c r="C13" i="51"/>
  <c r="Z16" i="68"/>
  <c r="S12" i="92"/>
  <c r="S12" i="152"/>
  <c r="J16" i="141"/>
  <c r="J16" i="108"/>
  <c r="K19" i="36"/>
  <c r="J19" i="36"/>
  <c r="Z14" i="101"/>
  <c r="N30" i="34"/>
  <c r="H16" i="68"/>
  <c r="G12" i="152"/>
  <c r="G12" i="92"/>
  <c r="K26" i="36"/>
  <c r="J26" i="36"/>
  <c r="O12" i="98"/>
  <c r="T15" i="79"/>
  <c r="W18" i="100"/>
  <c r="D15" i="155"/>
  <c r="J15" i="155" s="1"/>
  <c r="D13" i="94"/>
  <c r="K27" i="111"/>
  <c r="Z22" i="101"/>
  <c r="D18" i="155"/>
  <c r="J18" i="155" s="1"/>
  <c r="D16" i="94"/>
  <c r="T30" i="48"/>
  <c r="L10" i="96"/>
  <c r="C18" i="111"/>
  <c r="D18" i="111" s="1"/>
  <c r="K15" i="125"/>
  <c r="C16" i="53"/>
  <c r="F14" i="95"/>
  <c r="V14" i="47"/>
  <c r="Y14" i="47" s="1"/>
  <c r="C13" i="112"/>
  <c r="D13" i="112" s="1"/>
  <c r="E29" i="45"/>
  <c r="C22" i="112"/>
  <c r="D22" i="112" s="1"/>
  <c r="C17" i="54"/>
  <c r="L18" i="97"/>
  <c r="I18" i="98"/>
  <c r="K14" i="98"/>
  <c r="G20" i="92"/>
  <c r="O27" i="109"/>
  <c r="C22" i="51"/>
  <c r="D17" i="95"/>
  <c r="G26" i="107"/>
  <c r="L21" i="96"/>
  <c r="T19" i="100"/>
  <c r="P19" i="100"/>
  <c r="Q19" i="100" s="1"/>
  <c r="C14" i="3"/>
  <c r="C18" i="107"/>
  <c r="L24" i="108"/>
  <c r="C26" i="45"/>
  <c r="C24" i="84"/>
  <c r="I24" i="84" s="1"/>
  <c r="L11" i="96"/>
  <c r="H20" i="96"/>
  <c r="H24" i="96"/>
  <c r="D30" i="107"/>
  <c r="M20" i="92"/>
  <c r="D31" i="84"/>
  <c r="C13" i="84"/>
  <c r="I13" i="84" s="1"/>
  <c r="P26" i="100"/>
  <c r="Q26" i="100" s="1"/>
  <c r="T26" i="100"/>
  <c r="T11" i="101"/>
  <c r="S30" i="101"/>
  <c r="T30" i="101" s="1"/>
  <c r="P11" i="101"/>
  <c r="J12" i="97"/>
  <c r="L28" i="43"/>
  <c r="K28" i="43"/>
  <c r="W13" i="101"/>
  <c r="V17" i="48"/>
  <c r="Y17" i="48" s="1"/>
  <c r="F17" i="96"/>
  <c r="N17" i="96" s="1"/>
  <c r="D26" i="96"/>
  <c r="H29" i="57"/>
  <c r="I29" i="57" s="1"/>
  <c r="K29" i="56"/>
  <c r="W20" i="100"/>
  <c r="H17" i="95"/>
  <c r="F15" i="141"/>
  <c r="T15" i="10"/>
  <c r="F15" i="108"/>
  <c r="Z14" i="4"/>
  <c r="I27" i="111"/>
  <c r="C15" i="54"/>
  <c r="C15" i="50"/>
  <c r="S13" i="152"/>
  <c r="S13" i="92"/>
  <c r="W17" i="101"/>
  <c r="K13" i="98"/>
  <c r="J20" i="94"/>
  <c r="C27" i="3"/>
  <c r="C31" i="107"/>
  <c r="L23" i="108"/>
  <c r="L18" i="43"/>
  <c r="K18" i="43"/>
  <c r="D14" i="96"/>
  <c r="Z20" i="4"/>
  <c r="W19" i="4"/>
  <c r="D17" i="97"/>
  <c r="L25" i="97"/>
  <c r="J24" i="94"/>
  <c r="L21" i="95"/>
  <c r="D12" i="96"/>
  <c r="Z27" i="4"/>
  <c r="C11" i="55"/>
  <c r="F29" i="55"/>
  <c r="D21" i="95"/>
  <c r="Q14" i="152"/>
  <c r="Q14" i="92"/>
  <c r="D25" i="107"/>
  <c r="C27" i="57"/>
  <c r="Z21" i="68"/>
  <c r="S17" i="152"/>
  <c r="S17" i="92"/>
  <c r="W26" i="4"/>
  <c r="K17" i="36"/>
  <c r="J17" i="36"/>
  <c r="D22" i="107"/>
  <c r="R29" i="57"/>
  <c r="D29" i="107"/>
  <c r="T11" i="100"/>
  <c r="S30" i="100"/>
  <c r="T30" i="100" s="1"/>
  <c r="P11" i="100"/>
  <c r="Q11" i="100" s="1"/>
  <c r="H21" i="141"/>
  <c r="H21" i="108"/>
  <c r="P12" i="4"/>
  <c r="Q12" i="4" s="1"/>
  <c r="T12" i="4"/>
  <c r="S16" i="98"/>
  <c r="Z19" i="79"/>
  <c r="O12" i="152"/>
  <c r="T16" i="68"/>
  <c r="O12" i="92"/>
  <c r="M29" i="57"/>
  <c r="P22" i="101"/>
  <c r="Q22" i="101" s="1"/>
  <c r="T22" i="101"/>
  <c r="O18" i="98"/>
  <c r="H20" i="97"/>
  <c r="J18" i="96"/>
  <c r="K27" i="112"/>
  <c r="J17" i="95"/>
  <c r="J17" i="94"/>
  <c r="C18" i="84"/>
  <c r="H23" i="96"/>
  <c r="C27" i="51"/>
  <c r="M13" i="98"/>
  <c r="C13" i="45"/>
  <c r="V21" i="34"/>
  <c r="F21" i="94"/>
  <c r="C19" i="56"/>
  <c r="C14" i="51"/>
  <c r="M29" i="54"/>
  <c r="K16" i="102"/>
  <c r="L16" i="102"/>
  <c r="K29" i="57"/>
  <c r="H13" i="141"/>
  <c r="H13" i="108"/>
  <c r="P12" i="100"/>
  <c r="Q12" i="100" s="1"/>
  <c r="T12" i="100"/>
  <c r="C12" i="112"/>
  <c r="T22" i="100"/>
  <c r="P22" i="100"/>
  <c r="Q22" i="100" s="1"/>
  <c r="C19" i="3"/>
  <c r="C23" i="107"/>
  <c r="M30" i="45"/>
  <c r="F26" i="94"/>
  <c r="V26" i="34"/>
  <c r="H30" i="49"/>
  <c r="W23" i="100"/>
  <c r="Z21" i="4"/>
  <c r="C15" i="57"/>
  <c r="W11" i="100"/>
  <c r="V30" i="100"/>
  <c r="W30" i="100" s="1"/>
  <c r="J11" i="94"/>
  <c r="L23" i="97"/>
  <c r="L22" i="97"/>
  <c r="H29" i="56"/>
  <c r="L17" i="95"/>
  <c r="E21" i="45"/>
  <c r="AC12" i="79"/>
  <c r="AA12" i="79" s="1"/>
  <c r="E15" i="79"/>
  <c r="E12" i="98"/>
  <c r="P15" i="4"/>
  <c r="Q15" i="4" s="1"/>
  <c r="T15" i="4"/>
  <c r="D15" i="96"/>
  <c r="L24" i="95"/>
  <c r="H18" i="95"/>
  <c r="C26" i="107"/>
  <c r="C22" i="3"/>
  <c r="D18" i="97"/>
  <c r="H26" i="141"/>
  <c r="H26" i="108"/>
  <c r="D14" i="97"/>
  <c r="Z24" i="101"/>
  <c r="C14" i="45"/>
  <c r="K27" i="109"/>
  <c r="C12" i="109"/>
  <c r="D23" i="96"/>
  <c r="F19" i="96"/>
  <c r="V19" i="48"/>
  <c r="Y19" i="48" s="1"/>
  <c r="L19" i="94"/>
  <c r="F24" i="97"/>
  <c r="V24" i="49"/>
  <c r="Y24" i="49" s="1"/>
  <c r="G16" i="107"/>
  <c r="J16" i="107" s="1"/>
  <c r="K30" i="45"/>
  <c r="C27" i="52"/>
  <c r="C29" i="84"/>
  <c r="I29" i="84" s="1"/>
  <c r="J15" i="94"/>
  <c r="P24" i="4"/>
  <c r="Q24" i="4" s="1"/>
  <c r="T24" i="4"/>
  <c r="H13" i="97"/>
  <c r="D16" i="107"/>
  <c r="C21" i="112"/>
  <c r="D21" i="112" s="1"/>
  <c r="C24" i="54"/>
  <c r="C18" i="3"/>
  <c r="C22" i="107"/>
  <c r="Z16" i="101"/>
  <c r="C22" i="54"/>
  <c r="C16" i="51"/>
  <c r="C23" i="57"/>
  <c r="H15" i="79"/>
  <c r="G12" i="98"/>
  <c r="H31" i="84"/>
  <c r="G14" i="107"/>
  <c r="L19" i="58"/>
  <c r="D14" i="155"/>
  <c r="D12" i="94"/>
  <c r="H30" i="47"/>
  <c r="C19" i="112"/>
  <c r="D19" i="112" s="1"/>
  <c r="D25" i="95"/>
  <c r="G28" i="107"/>
  <c r="C20" i="51"/>
  <c r="C30" i="84"/>
  <c r="Q30" i="45"/>
  <c r="F16" i="97"/>
  <c r="V16" i="49"/>
  <c r="Y16" i="49" s="1"/>
  <c r="H23" i="97"/>
  <c r="V14" i="48"/>
  <c r="Y14" i="48" s="1"/>
  <c r="F14" i="96"/>
  <c r="J24" i="36"/>
  <c r="K24" i="36"/>
  <c r="F13" i="141"/>
  <c r="F13" i="108"/>
  <c r="T13" i="10"/>
  <c r="C26" i="112"/>
  <c r="D23" i="97"/>
  <c r="J14" i="97"/>
  <c r="R29" i="51"/>
  <c r="P30" i="34"/>
  <c r="H10" i="94"/>
  <c r="L14" i="97"/>
  <c r="M29" i="50"/>
  <c r="G20" i="107"/>
  <c r="P17" i="4"/>
  <c r="Q17" i="4" s="1"/>
  <c r="T17" i="4"/>
  <c r="L11" i="108"/>
  <c r="F24" i="96"/>
  <c r="V24" i="48"/>
  <c r="Y24" i="48" s="1"/>
  <c r="F26" i="95"/>
  <c r="V26" i="47"/>
  <c r="Y26" i="47" s="1"/>
  <c r="C12" i="51"/>
  <c r="F23" i="95"/>
  <c r="V23" i="47"/>
  <c r="Y23" i="47" s="1"/>
  <c r="M12" i="152"/>
  <c r="Q16" i="68"/>
  <c r="M12" i="92"/>
  <c r="L22" i="94"/>
  <c r="I13" i="152"/>
  <c r="I13" i="92"/>
  <c r="V15" i="34"/>
  <c r="U15" i="34" s="1"/>
  <c r="F15" i="94"/>
  <c r="H24" i="95"/>
  <c r="C22" i="45"/>
  <c r="C18" i="57"/>
  <c r="C23" i="112"/>
  <c r="C14" i="112"/>
  <c r="D14" i="112" s="1"/>
  <c r="C19" i="55"/>
  <c r="V15" i="48"/>
  <c r="Y15" i="48" s="1"/>
  <c r="F15" i="96"/>
  <c r="S14" i="92"/>
  <c r="S14" i="152"/>
  <c r="L15" i="96"/>
  <c r="F14" i="108"/>
  <c r="F14" i="141"/>
  <c r="T14" i="10"/>
  <c r="Z20" i="101"/>
  <c r="L23" i="94"/>
  <c r="D26" i="95"/>
  <c r="H17" i="96"/>
  <c r="C19" i="51"/>
  <c r="C17" i="51"/>
  <c r="E18" i="45"/>
  <c r="C21" i="51"/>
  <c r="C25" i="45"/>
  <c r="J19" i="58"/>
  <c r="T17" i="101"/>
  <c r="P17" i="101"/>
  <c r="Q17" i="101" s="1"/>
  <c r="H10" i="97"/>
  <c r="P30" i="49"/>
  <c r="J25" i="94"/>
  <c r="K19" i="102"/>
  <c r="L19" i="102"/>
  <c r="D15" i="94"/>
  <c r="D17" i="155"/>
  <c r="T18" i="100"/>
  <c r="P18" i="100"/>
  <c r="Q18" i="100" s="1"/>
  <c r="D26" i="107"/>
  <c r="E26" i="107" s="1"/>
  <c r="D26" i="97"/>
  <c r="I27" i="112"/>
  <c r="L20" i="97"/>
  <c r="F16" i="94"/>
  <c r="V16" i="34"/>
  <c r="W25" i="4"/>
  <c r="V13" i="34"/>
  <c r="Y13" i="34" s="1"/>
  <c r="F13" i="94"/>
  <c r="L30" i="49"/>
  <c r="P28" i="101"/>
  <c r="Q28" i="101" s="1"/>
  <c r="T28" i="101"/>
  <c r="C13" i="111"/>
  <c r="D13" i="111" s="1"/>
  <c r="O30" i="45"/>
  <c r="V20" i="47"/>
  <c r="Y20" i="47" s="1"/>
  <c r="F20" i="95"/>
  <c r="Z21" i="101"/>
  <c r="H16" i="94"/>
  <c r="H11" i="97"/>
  <c r="W22" i="101"/>
  <c r="Z15" i="4"/>
  <c r="C28" i="56"/>
  <c r="F31" i="84"/>
  <c r="L23" i="95"/>
  <c r="C19" i="53"/>
  <c r="C24" i="52"/>
  <c r="P13" i="109"/>
  <c r="AC13" i="125"/>
  <c r="H18" i="96"/>
  <c r="D19" i="97"/>
  <c r="C24" i="111"/>
  <c r="D24" i="111" s="1"/>
  <c r="C20" i="56"/>
  <c r="C22" i="84"/>
  <c r="L21" i="94"/>
  <c r="G18" i="98"/>
  <c r="H14" i="95"/>
  <c r="D20" i="95"/>
  <c r="J22" i="97"/>
  <c r="C12" i="57"/>
  <c r="K23" i="102"/>
  <c r="L23" i="102"/>
  <c r="Q13" i="98"/>
  <c r="C26" i="84"/>
  <c r="I26" i="84" s="1"/>
  <c r="K21" i="36"/>
  <c r="J21" i="36"/>
  <c r="P16" i="100"/>
  <c r="Q16" i="100" s="1"/>
  <c r="T16" i="100"/>
  <c r="P15" i="100"/>
  <c r="Q15" i="100" s="1"/>
  <c r="T15" i="100"/>
  <c r="H26" i="96"/>
  <c r="P14" i="112"/>
  <c r="W28" i="4"/>
  <c r="G18" i="152"/>
  <c r="G18" i="92"/>
  <c r="O18" i="92"/>
  <c r="O18" i="152"/>
  <c r="Z27" i="101"/>
  <c r="V18" i="34"/>
  <c r="Y18" i="34" s="1"/>
  <c r="F18" i="94"/>
  <c r="C25" i="112"/>
  <c r="D25" i="112" s="1"/>
  <c r="H19" i="97"/>
  <c r="J14" i="95"/>
  <c r="K21" i="68"/>
  <c r="I17" i="92"/>
  <c r="I17" i="152"/>
  <c r="P21" i="100"/>
  <c r="Q21" i="100" s="1"/>
  <c r="T21" i="100"/>
  <c r="P27" i="4"/>
  <c r="Q27" i="4" s="1"/>
  <c r="T27" i="4"/>
  <c r="J21" i="94"/>
  <c r="H22" i="141"/>
  <c r="H22" i="108"/>
  <c r="D12" i="95"/>
  <c r="K21" i="43"/>
  <c r="L21" i="43"/>
  <c r="L10" i="94"/>
  <c r="T30" i="34"/>
  <c r="G25" i="107"/>
  <c r="D27" i="107"/>
  <c r="D19" i="58"/>
  <c r="T14" i="100"/>
  <c r="P14" i="100"/>
  <c r="Q14" i="100" s="1"/>
  <c r="J14" i="94"/>
  <c r="C15" i="3"/>
  <c r="C19" i="107"/>
  <c r="C19" i="109"/>
  <c r="J20" i="97"/>
  <c r="Q18" i="152"/>
  <c r="Q18" i="92"/>
  <c r="J22" i="95"/>
  <c r="V10" i="48"/>
  <c r="F30" i="48"/>
  <c r="F10" i="96"/>
  <c r="E26" i="45"/>
  <c r="C12" i="111"/>
  <c r="D12" i="111" s="1"/>
  <c r="S20" i="92"/>
  <c r="R14" i="10"/>
  <c r="J14" i="141"/>
  <c r="J14" i="108"/>
  <c r="D28" i="107"/>
  <c r="F13" i="95"/>
  <c r="V13" i="47"/>
  <c r="Y13" i="47" s="1"/>
  <c r="Z19" i="100"/>
  <c r="C13" i="52"/>
  <c r="L20" i="94"/>
  <c r="Z23" i="101"/>
  <c r="Z12" i="101"/>
  <c r="L19" i="97"/>
  <c r="C25" i="51"/>
  <c r="L14" i="102"/>
  <c r="K14" i="102"/>
  <c r="N30" i="48"/>
  <c r="H12" i="97"/>
  <c r="C12" i="110"/>
  <c r="D12" i="110" s="1"/>
  <c r="H22" i="94"/>
  <c r="Q17" i="98"/>
  <c r="I20" i="92"/>
  <c r="C18" i="52"/>
  <c r="L26" i="94"/>
  <c r="Z12" i="4"/>
  <c r="F17" i="94"/>
  <c r="V17" i="34"/>
  <c r="D16" i="95"/>
  <c r="C18" i="54"/>
  <c r="W12" i="100"/>
  <c r="G19" i="152"/>
  <c r="G19" i="92"/>
  <c r="H26" i="97"/>
  <c r="H18" i="141"/>
  <c r="H18" i="108"/>
  <c r="D11" i="96"/>
  <c r="H11" i="95"/>
  <c r="L17" i="96"/>
  <c r="C12" i="3"/>
  <c r="C16" i="107"/>
  <c r="Z18" i="4"/>
  <c r="G23" i="107"/>
  <c r="H29" i="52"/>
  <c r="W15" i="125"/>
  <c r="N19" i="125" s="1"/>
  <c r="R29" i="55"/>
  <c r="F14" i="94"/>
  <c r="V14" i="34"/>
  <c r="W18" i="4"/>
  <c r="M18" i="98"/>
  <c r="H24" i="141"/>
  <c r="H24" i="108"/>
  <c r="C11" i="54"/>
  <c r="F29" i="54"/>
  <c r="J18" i="108"/>
  <c r="J18" i="141"/>
  <c r="C18" i="109"/>
  <c r="C19" i="57"/>
  <c r="H27" i="96"/>
  <c r="L22" i="95"/>
  <c r="P29" i="55"/>
  <c r="E20" i="45"/>
  <c r="K18" i="152"/>
  <c r="K18" i="92"/>
  <c r="Z18" i="101"/>
  <c r="H29" i="54"/>
  <c r="Z18" i="100"/>
  <c r="I14" i="152"/>
  <c r="I14" i="92"/>
  <c r="C23" i="55"/>
  <c r="G15" i="92"/>
  <c r="Z19" i="4"/>
  <c r="J24" i="96"/>
  <c r="C26" i="57"/>
  <c r="C18" i="110"/>
  <c r="M27" i="112"/>
  <c r="C17" i="112"/>
  <c r="D17" i="112" s="1"/>
  <c r="W19" i="101"/>
  <c r="K20" i="92"/>
  <c r="L27" i="96"/>
  <c r="C23" i="110"/>
  <c r="D23" i="110" s="1"/>
  <c r="M19" i="92"/>
  <c r="M19" i="152"/>
  <c r="J17" i="97"/>
  <c r="J11" i="96"/>
  <c r="V19" i="47"/>
  <c r="Y19" i="47" s="1"/>
  <c r="F19" i="95"/>
  <c r="C15" i="84"/>
  <c r="V18" i="49"/>
  <c r="Y18" i="49" s="1"/>
  <c r="F18" i="97"/>
  <c r="L13" i="43"/>
  <c r="K13" i="43"/>
  <c r="W21" i="68"/>
  <c r="Q17" i="152"/>
  <c r="Q17" i="92"/>
  <c r="I18" i="92"/>
  <c r="I18" i="152"/>
  <c r="C16" i="3"/>
  <c r="C20" i="107"/>
  <c r="C23" i="50"/>
  <c r="W15" i="79"/>
  <c r="Q12" i="98"/>
  <c r="J26" i="96"/>
  <c r="H26" i="95"/>
  <c r="C21" i="45"/>
  <c r="C19" i="110"/>
  <c r="J14" i="96"/>
  <c r="W21" i="100"/>
  <c r="L14" i="94"/>
  <c r="J26" i="94"/>
  <c r="S15" i="92"/>
  <c r="J24" i="108"/>
  <c r="J24" i="141"/>
  <c r="C19" i="45"/>
  <c r="D13" i="155"/>
  <c r="J13" i="155" s="1"/>
  <c r="D11" i="94"/>
  <c r="N15" i="125"/>
  <c r="W25" i="100"/>
  <c r="J18" i="94"/>
  <c r="L21" i="102"/>
  <c r="K21" i="102"/>
  <c r="H27" i="95"/>
  <c r="S13" i="98"/>
  <c r="J19" i="94"/>
  <c r="Y30" i="101"/>
  <c r="Z30" i="101" s="1"/>
  <c r="Z11" i="101"/>
  <c r="K27" i="110"/>
  <c r="C18" i="112"/>
  <c r="E17" i="45"/>
  <c r="AC14" i="68"/>
  <c r="E14" i="152"/>
  <c r="E14" i="92"/>
  <c r="F12" i="95"/>
  <c r="V12" i="47"/>
  <c r="Y12" i="47" s="1"/>
  <c r="L24" i="96"/>
  <c r="E19" i="92"/>
  <c r="E19" i="152"/>
  <c r="AC19" i="68"/>
  <c r="AA19" i="68" s="1"/>
  <c r="R30" i="48"/>
  <c r="J10" i="96"/>
  <c r="D19" i="94"/>
  <c r="D21" i="155"/>
  <c r="J21" i="155" s="1"/>
  <c r="L26" i="96"/>
  <c r="W28" i="100"/>
  <c r="T13" i="100"/>
  <c r="P13" i="100"/>
  <c r="Q13" i="100" s="1"/>
  <c r="C11" i="109"/>
  <c r="N19" i="79"/>
  <c r="K16" i="98"/>
  <c r="Z26" i="101"/>
  <c r="G29" i="107"/>
  <c r="V27" i="47"/>
  <c r="Y27" i="47" s="1"/>
  <c r="F27" i="95"/>
  <c r="O27" i="112"/>
  <c r="K12" i="36"/>
  <c r="J12" i="36"/>
  <c r="C26" i="110"/>
  <c r="F11" i="96"/>
  <c r="V11" i="48"/>
  <c r="Y11" i="48" s="1"/>
  <c r="P19" i="112"/>
  <c r="C14" i="84"/>
  <c r="W15" i="100"/>
  <c r="D24" i="97"/>
  <c r="F13" i="97"/>
  <c r="V13" i="49"/>
  <c r="Y13" i="49" s="1"/>
  <c r="C11" i="52"/>
  <c r="F29" i="52"/>
  <c r="Z17" i="100"/>
  <c r="S14" i="98"/>
  <c r="C21" i="56"/>
  <c r="C16" i="111"/>
  <c r="H25" i="95"/>
  <c r="C16" i="54"/>
  <c r="H17" i="108"/>
  <c r="H17" i="141"/>
  <c r="D19" i="95"/>
  <c r="T15" i="125"/>
  <c r="L19" i="125" s="1"/>
  <c r="W21" i="101"/>
  <c r="C27" i="50"/>
  <c r="C17" i="56"/>
  <c r="I12" i="92"/>
  <c r="I12" i="152"/>
  <c r="K16" i="68"/>
  <c r="L12" i="97"/>
  <c r="K27" i="102"/>
  <c r="J24" i="95"/>
  <c r="C14" i="52"/>
  <c r="Y30" i="4"/>
  <c r="Z30" i="4" s="1"/>
  <c r="Z11" i="4"/>
  <c r="C26" i="55"/>
  <c r="J17" i="96"/>
  <c r="I27" i="110"/>
  <c r="C17" i="110"/>
  <c r="D17" i="110" s="1"/>
  <c r="Q19" i="58"/>
  <c r="L23" i="43"/>
  <c r="K23" i="43"/>
  <c r="P16" i="101"/>
  <c r="Q16" i="101" s="1"/>
  <c r="T16" i="101"/>
  <c r="I19" i="92"/>
  <c r="I19" i="152"/>
  <c r="J23" i="97"/>
  <c r="L20" i="108"/>
  <c r="J19" i="97"/>
  <c r="L19" i="108"/>
  <c r="P26" i="4"/>
  <c r="Q26" i="4" s="1"/>
  <c r="T26" i="4"/>
  <c r="K18" i="102"/>
  <c r="L18" i="102"/>
  <c r="C13" i="110"/>
  <c r="J12" i="108"/>
  <c r="J12" i="141"/>
  <c r="E24" i="45"/>
  <c r="K26" i="102"/>
  <c r="L26" i="102"/>
  <c r="F13" i="96"/>
  <c r="V13" i="48"/>
  <c r="Y13" i="48" s="1"/>
  <c r="V17" i="49"/>
  <c r="Y17" i="49" s="1"/>
  <c r="F17" i="97"/>
  <c r="H23" i="94"/>
  <c r="P13" i="112"/>
  <c r="C18" i="51"/>
  <c r="C24" i="56"/>
  <c r="D18" i="96"/>
  <c r="K20" i="43"/>
  <c r="L20" i="43"/>
  <c r="C16" i="84"/>
  <c r="E19" i="58"/>
  <c r="C13" i="55"/>
  <c r="E13" i="152"/>
  <c r="AC13" i="68"/>
  <c r="E13" i="92"/>
  <c r="J17" i="141"/>
  <c r="J17" i="108"/>
  <c r="C25" i="111"/>
  <c r="S17" i="98"/>
  <c r="C20" i="84"/>
  <c r="T23" i="101"/>
  <c r="P23" i="101"/>
  <c r="Q23" i="101" s="1"/>
  <c r="C14" i="54"/>
  <c r="W14" i="100"/>
  <c r="L15" i="43"/>
  <c r="K15" i="43"/>
  <c r="H21" i="95"/>
  <c r="Z28" i="101"/>
  <c r="L24" i="97"/>
  <c r="C23" i="56"/>
  <c r="C14" i="57"/>
  <c r="C24" i="112"/>
  <c r="T24" i="10"/>
  <c r="F24" i="108"/>
  <c r="F24" i="141"/>
  <c r="W23" i="101"/>
  <c r="C23" i="51"/>
  <c r="O27" i="111"/>
  <c r="W24" i="4"/>
  <c r="L20" i="96"/>
  <c r="V21" i="49"/>
  <c r="Y21" i="49" s="1"/>
  <c r="F21" i="97"/>
  <c r="M14" i="92"/>
  <c r="M14" i="152"/>
  <c r="C16" i="110"/>
  <c r="J20" i="108"/>
  <c r="J20" i="141"/>
  <c r="J25" i="97"/>
  <c r="W12" i="101"/>
  <c r="M29" i="52"/>
  <c r="E16" i="98"/>
  <c r="AC16" i="79"/>
  <c r="AA16" i="79" s="1"/>
  <c r="E19" i="79"/>
  <c r="Z23" i="100"/>
  <c r="C25" i="110"/>
  <c r="D20" i="107"/>
  <c r="E20" i="107" s="1"/>
  <c r="Z22" i="4"/>
  <c r="F10" i="95"/>
  <c r="F30" i="47"/>
  <c r="V10" i="47"/>
  <c r="H11" i="141"/>
  <c r="H11" i="108"/>
  <c r="M29" i="56"/>
  <c r="H30" i="48"/>
  <c r="C12" i="52"/>
  <c r="C18" i="56"/>
  <c r="C13" i="53"/>
  <c r="J27" i="36"/>
  <c r="K27" i="36"/>
  <c r="C13" i="50"/>
  <c r="C12" i="55"/>
  <c r="W13" i="100"/>
  <c r="D21" i="97"/>
  <c r="J22" i="94"/>
  <c r="W13" i="4"/>
  <c r="T24" i="101"/>
  <c r="P24" i="101"/>
  <c r="Q24" i="101" s="1"/>
  <c r="F26" i="96"/>
  <c r="V26" i="48"/>
  <c r="Y26" i="48" s="1"/>
  <c r="C10" i="112"/>
  <c r="D10" i="112" s="1"/>
  <c r="C25" i="54"/>
  <c r="C28" i="107"/>
  <c r="C24" i="3"/>
  <c r="D13" i="97"/>
  <c r="C25" i="52"/>
  <c r="C28" i="53"/>
  <c r="M29" i="51"/>
  <c r="J26" i="141"/>
  <c r="J26" i="108"/>
  <c r="C15" i="55"/>
  <c r="P15" i="101"/>
  <c r="Q15" i="101" s="1"/>
  <c r="T15" i="101"/>
  <c r="C21" i="55"/>
  <c r="C11" i="110"/>
  <c r="D11" i="110" s="1"/>
  <c r="V10" i="34"/>
  <c r="F30" i="34"/>
  <c r="F10" i="94"/>
  <c r="D18" i="107"/>
  <c r="T30" i="47"/>
  <c r="L10" i="95"/>
  <c r="S18" i="92"/>
  <c r="S18" i="152"/>
  <c r="C15" i="52"/>
  <c r="C21" i="84"/>
  <c r="E27" i="112"/>
  <c r="C9" i="112"/>
  <c r="F18" i="108"/>
  <c r="F18" i="141"/>
  <c r="T18" i="10"/>
  <c r="G13" i="92"/>
  <c r="G13" i="152"/>
  <c r="Z15" i="79"/>
  <c r="S12" i="98"/>
  <c r="J20" i="95"/>
  <c r="V30" i="4"/>
  <c r="W30" i="4" s="1"/>
  <c r="W11" i="4"/>
  <c r="F14" i="97"/>
  <c r="V14" i="49"/>
  <c r="Y14" i="49" s="1"/>
  <c r="L27" i="108"/>
  <c r="V27" i="34"/>
  <c r="F27" i="94"/>
  <c r="C17" i="109"/>
  <c r="T16" i="4"/>
  <c r="P16" i="4"/>
  <c r="Q16" i="4" s="1"/>
  <c r="J26" i="97"/>
  <c r="F11" i="97"/>
  <c r="V11" i="49"/>
  <c r="Y11" i="49" s="1"/>
  <c r="H25" i="141"/>
  <c r="H25" i="108"/>
  <c r="L14" i="95"/>
  <c r="L26" i="95"/>
  <c r="F22" i="97"/>
  <c r="V22" i="49"/>
  <c r="Y22" i="49" s="1"/>
  <c r="T27" i="100"/>
  <c r="P27" i="100"/>
  <c r="Q27" i="100" s="1"/>
  <c r="H15" i="141"/>
  <c r="H15" i="108"/>
  <c r="L16" i="97"/>
  <c r="W22" i="100"/>
  <c r="L27" i="97"/>
  <c r="J13" i="94"/>
  <c r="C24" i="51"/>
  <c r="H15" i="96"/>
  <c r="W20" i="101"/>
  <c r="Z20" i="100"/>
  <c r="H17" i="94"/>
  <c r="T21" i="101"/>
  <c r="P21" i="101"/>
  <c r="Q21" i="101" s="1"/>
  <c r="H22" i="95"/>
  <c r="C11" i="112"/>
  <c r="T23" i="10"/>
  <c r="F23" i="108"/>
  <c r="F23" i="141"/>
  <c r="L30" i="48"/>
  <c r="F21" i="96"/>
  <c r="V21" i="48"/>
  <c r="Y21" i="48" s="1"/>
  <c r="C15" i="112"/>
  <c r="D15" i="112" s="1"/>
  <c r="L25" i="94"/>
  <c r="J10" i="94"/>
  <c r="R30" i="34"/>
  <c r="H21" i="94"/>
  <c r="T14" i="101"/>
  <c r="P14" i="101"/>
  <c r="Q14" i="101" s="1"/>
  <c r="C14" i="55"/>
  <c r="V11" i="34"/>
  <c r="F11" i="94"/>
  <c r="W12" i="4"/>
  <c r="L19" i="96"/>
  <c r="J12" i="95"/>
  <c r="J13" i="97"/>
  <c r="C20" i="55"/>
  <c r="H27" i="108"/>
  <c r="H27" i="141"/>
  <c r="Q15" i="125"/>
  <c r="P25" i="4"/>
  <c r="Q25" i="4" s="1"/>
  <c r="T25" i="4"/>
  <c r="K22" i="36"/>
  <c r="J22" i="36"/>
  <c r="C16" i="57"/>
  <c r="K17" i="152"/>
  <c r="K21" i="152" s="1"/>
  <c r="N21" i="68"/>
  <c r="K17" i="92"/>
  <c r="S30" i="4"/>
  <c r="T30" i="4" s="1"/>
  <c r="P11" i="4"/>
  <c r="Q11" i="4" s="1"/>
  <c r="T11" i="4"/>
  <c r="C12" i="53"/>
  <c r="G15" i="107"/>
  <c r="C10" i="111"/>
  <c r="D10" i="111" s="1"/>
  <c r="C25" i="50"/>
  <c r="W24" i="100"/>
  <c r="C10" i="109"/>
  <c r="Z17" i="4"/>
  <c r="T22" i="4"/>
  <c r="P22" i="4"/>
  <c r="Q22" i="4" s="1"/>
  <c r="V23" i="34"/>
  <c r="F23" i="94"/>
  <c r="D23" i="107"/>
  <c r="C19" i="58"/>
  <c r="Q20" i="92"/>
  <c r="V18" i="48"/>
  <c r="Y18" i="48" s="1"/>
  <c r="F18" i="96"/>
  <c r="I27" i="109"/>
  <c r="E18" i="92"/>
  <c r="E18" i="152"/>
  <c r="AC18" i="68"/>
  <c r="AA18" i="68" s="1"/>
  <c r="J23" i="95"/>
  <c r="K27" i="43"/>
  <c r="L27" i="43"/>
  <c r="L21" i="97"/>
  <c r="L11" i="94"/>
  <c r="M27" i="110"/>
  <c r="P29" i="52"/>
  <c r="C15" i="111"/>
  <c r="C27" i="56"/>
  <c r="T27" i="101"/>
  <c r="P27" i="101"/>
  <c r="Q27" i="101" s="1"/>
  <c r="M27" i="111"/>
  <c r="C17" i="50"/>
  <c r="H10" i="95"/>
  <c r="P30" i="47"/>
  <c r="J18" i="95"/>
  <c r="H11" i="94"/>
  <c r="L12" i="102"/>
  <c r="K12" i="102"/>
  <c r="F29" i="50"/>
  <c r="C11" i="50"/>
  <c r="J11" i="95"/>
  <c r="C24" i="110"/>
  <c r="D24" i="110" s="1"/>
  <c r="P16" i="110"/>
  <c r="AC13" i="79"/>
  <c r="AA13" i="79" s="1"/>
  <c r="E13" i="98"/>
  <c r="O19" i="92"/>
  <c r="O19" i="152"/>
  <c r="D10" i="96"/>
  <c r="D30" i="48"/>
  <c r="V20" i="49"/>
  <c r="Y20" i="49" s="1"/>
  <c r="F20" i="97"/>
  <c r="T19" i="79"/>
  <c r="O16" i="98"/>
  <c r="C28" i="84"/>
  <c r="K29" i="52"/>
  <c r="K14" i="152"/>
  <c r="K14" i="92"/>
  <c r="P29" i="57"/>
  <c r="S29" i="57" s="1"/>
  <c r="K25" i="36"/>
  <c r="J25" i="36"/>
  <c r="F12" i="141"/>
  <c r="F12" i="108"/>
  <c r="T12" i="10"/>
  <c r="F18" i="95"/>
  <c r="V18" i="47"/>
  <c r="Y18" i="47" s="1"/>
  <c r="H26" i="94"/>
  <c r="V26" i="49"/>
  <c r="Y26" i="49" s="1"/>
  <c r="F26" i="97"/>
  <c r="C22" i="50"/>
  <c r="L20" i="95"/>
  <c r="K13" i="152"/>
  <c r="K13" i="92"/>
  <c r="K26" i="43"/>
  <c r="L26" i="43"/>
  <c r="S18" i="98"/>
  <c r="C25" i="107"/>
  <c r="E25" i="107" s="1"/>
  <c r="C21" i="3"/>
  <c r="V16" i="47"/>
  <c r="Y16" i="47" s="1"/>
  <c r="F16" i="95"/>
  <c r="D21" i="94"/>
  <c r="D23" i="155"/>
  <c r="J23" i="155" s="1"/>
  <c r="C28" i="57"/>
  <c r="K19" i="58"/>
  <c r="P20" i="100"/>
  <c r="Q20" i="100" s="1"/>
  <c r="T20" i="100"/>
  <c r="P29" i="50"/>
  <c r="C20" i="57"/>
  <c r="L21" i="108"/>
  <c r="E23" i="45"/>
  <c r="T19" i="4"/>
  <c r="P19" i="4"/>
  <c r="Q19" i="4" s="1"/>
  <c r="Q14" i="98"/>
  <c r="Q15" i="98" s="1"/>
  <c r="AB12" i="98" s="1"/>
  <c r="W23" i="4"/>
  <c r="H14" i="94"/>
  <c r="C15" i="56"/>
  <c r="T20" i="4"/>
  <c r="P20" i="4"/>
  <c r="Q20" i="4" s="1"/>
  <c r="Z16" i="100"/>
  <c r="C22" i="53"/>
  <c r="N16" i="68"/>
  <c r="K12" i="152"/>
  <c r="K12" i="92"/>
  <c r="G14" i="92"/>
  <c r="G14" i="152"/>
  <c r="P14" i="4"/>
  <c r="Q14" i="4" s="1"/>
  <c r="T14" i="4"/>
  <c r="E16" i="45"/>
  <c r="K19" i="43"/>
  <c r="L19" i="43"/>
  <c r="D19" i="155"/>
  <c r="D17" i="94"/>
  <c r="L13" i="96"/>
  <c r="C11" i="56"/>
  <c r="F29" i="56"/>
  <c r="J12" i="94"/>
  <c r="N12" i="94" s="1"/>
  <c r="C16" i="109"/>
  <c r="C28" i="51"/>
  <c r="C28" i="55"/>
  <c r="C17" i="45"/>
  <c r="W14" i="4"/>
  <c r="J23" i="108"/>
  <c r="J23" i="141"/>
  <c r="J30" i="49"/>
  <c r="Z12" i="100"/>
  <c r="C27" i="84"/>
  <c r="K15" i="92"/>
  <c r="C15" i="110"/>
  <c r="D15" i="110" s="1"/>
  <c r="H18" i="94"/>
  <c r="K15" i="36"/>
  <c r="J15" i="36"/>
  <c r="H14" i="96"/>
  <c r="J16" i="95"/>
  <c r="N16" i="95" s="1"/>
  <c r="V24" i="47"/>
  <c r="Y24" i="47" s="1"/>
  <c r="F24" i="95"/>
  <c r="J23" i="36"/>
  <c r="K23" i="36"/>
  <c r="T16" i="10"/>
  <c r="F16" i="108"/>
  <c r="F16" i="141"/>
  <c r="P17" i="100"/>
  <c r="Q17" i="100" s="1"/>
  <c r="T17" i="100"/>
  <c r="I16" i="98"/>
  <c r="K19" i="79"/>
  <c r="C31" i="36"/>
  <c r="C17" i="57"/>
  <c r="R29" i="56"/>
  <c r="G17" i="98"/>
  <c r="W15" i="4"/>
  <c r="G16" i="98"/>
  <c r="H19" i="79"/>
  <c r="C22" i="55"/>
  <c r="L15" i="97"/>
  <c r="H22" i="97"/>
  <c r="C28" i="50"/>
  <c r="F15" i="95"/>
  <c r="V15" i="47"/>
  <c r="Y15" i="47" s="1"/>
  <c r="J16" i="36"/>
  <c r="K16" i="36"/>
  <c r="C16" i="45"/>
  <c r="C13" i="3"/>
  <c r="C17" i="107"/>
  <c r="V21" i="47"/>
  <c r="Y21" i="47" s="1"/>
  <c r="F21" i="95"/>
  <c r="H12" i="95"/>
  <c r="L26" i="97"/>
  <c r="C25" i="3"/>
  <c r="C29" i="107"/>
  <c r="C29" i="45"/>
  <c r="C15" i="51"/>
  <c r="R29" i="54"/>
  <c r="T26" i="101"/>
  <c r="P26" i="101"/>
  <c r="Q26" i="101" s="1"/>
  <c r="J13" i="141"/>
  <c r="J13" i="108"/>
  <c r="J15" i="95"/>
  <c r="C26" i="111"/>
  <c r="P26" i="111" s="1"/>
  <c r="C23" i="52"/>
  <c r="C26" i="109"/>
  <c r="C20" i="109"/>
  <c r="M27" i="109"/>
  <c r="Q18" i="98"/>
  <c r="K14" i="43"/>
  <c r="L14" i="43"/>
  <c r="Q13" i="152"/>
  <c r="Q13" i="92"/>
  <c r="C11" i="51"/>
  <c r="F29" i="51"/>
  <c r="C12" i="50"/>
  <c r="C21" i="50"/>
  <c r="D16" i="155"/>
  <c r="J16" i="155" s="1"/>
  <c r="D14" i="94"/>
  <c r="L22" i="96"/>
  <c r="H15" i="95"/>
  <c r="J26" i="95"/>
  <c r="H27" i="94"/>
  <c r="D25" i="155"/>
  <c r="D23" i="94"/>
  <c r="D20" i="97"/>
  <c r="H20" i="94"/>
  <c r="Z15" i="125"/>
  <c r="O19" i="125" s="1"/>
  <c r="L18" i="96"/>
  <c r="F15" i="97"/>
  <c r="V15" i="49"/>
  <c r="Y15" i="49" s="1"/>
  <c r="L24" i="102"/>
  <c r="K24" i="102"/>
  <c r="T22" i="10"/>
  <c r="F22" i="108"/>
  <c r="F22" i="141"/>
  <c r="V27" i="49"/>
  <c r="Y27" i="49" s="1"/>
  <c r="F27" i="97"/>
  <c r="C14" i="111"/>
  <c r="D22" i="97"/>
  <c r="V20" i="34"/>
  <c r="F20" i="94"/>
  <c r="Z15" i="101"/>
  <c r="G30" i="107"/>
  <c r="J30" i="107" s="1"/>
  <c r="G27" i="112"/>
  <c r="D29" i="10"/>
  <c r="K18" i="36"/>
  <c r="J18" i="36"/>
  <c r="L14" i="108"/>
  <c r="X14" i="10"/>
  <c r="W27" i="101"/>
  <c r="Z14" i="100"/>
  <c r="C12" i="54"/>
  <c r="M14" i="98"/>
  <c r="L15" i="102"/>
  <c r="K15" i="102"/>
  <c r="J14" i="36"/>
  <c r="K14" i="36"/>
  <c r="H20" i="108"/>
  <c r="H20" i="141"/>
  <c r="L12" i="108"/>
  <c r="C20" i="111"/>
  <c r="I30" i="45"/>
  <c r="E12" i="45"/>
  <c r="H16" i="95"/>
  <c r="J19" i="95"/>
  <c r="R30" i="47"/>
  <c r="J10" i="95"/>
  <c r="J27" i="95"/>
  <c r="W19" i="100"/>
  <c r="C14" i="50"/>
  <c r="H25" i="96"/>
  <c r="H13" i="94"/>
  <c r="T13" i="4"/>
  <c r="P13" i="4"/>
  <c r="Q13" i="4" s="1"/>
  <c r="K29" i="55"/>
  <c r="G22" i="107"/>
  <c r="J22" i="96"/>
  <c r="I19" i="58"/>
  <c r="C14" i="53"/>
  <c r="Z28" i="100"/>
  <c r="J13" i="96"/>
  <c r="L16" i="95"/>
  <c r="W20" i="4"/>
  <c r="L17" i="102"/>
  <c r="K17" i="102"/>
  <c r="H21" i="68"/>
  <c r="H23" i="68" s="1"/>
  <c r="G17" i="152"/>
  <c r="G21" i="152" s="1"/>
  <c r="W17" i="152" s="1"/>
  <c r="G17" i="92"/>
  <c r="D15" i="97"/>
  <c r="O19" i="58"/>
  <c r="H20" i="95"/>
  <c r="K10" i="102"/>
  <c r="J29" i="102"/>
  <c r="L29" i="102" s="1"/>
  <c r="L10" i="102"/>
  <c r="G31" i="107"/>
  <c r="H15" i="125"/>
  <c r="F19" i="125" s="1"/>
  <c r="K17" i="98"/>
  <c r="F25" i="94"/>
  <c r="V25" i="34"/>
  <c r="L17" i="108"/>
  <c r="T26" i="10"/>
  <c r="F26" i="108"/>
  <c r="F26" i="141"/>
  <c r="N26" i="141" s="1"/>
  <c r="C23" i="45"/>
  <c r="P21" i="4"/>
  <c r="Q21" i="4" s="1"/>
  <c r="T21" i="4"/>
  <c r="L11" i="43"/>
  <c r="K11" i="43"/>
  <c r="J31" i="43"/>
  <c r="C19" i="50"/>
  <c r="C22" i="110"/>
  <c r="P22" i="110" s="1"/>
  <c r="K12" i="43"/>
  <c r="L12" i="43"/>
  <c r="Q19" i="92"/>
  <c r="Q19" i="152"/>
  <c r="C15" i="53"/>
  <c r="W29" i="10"/>
  <c r="L10" i="108"/>
  <c r="G27" i="110"/>
  <c r="C19" i="84"/>
  <c r="C26" i="53"/>
  <c r="H16" i="108"/>
  <c r="H16" i="141"/>
  <c r="D25" i="97"/>
  <c r="U18" i="34"/>
  <c r="L18" i="94"/>
  <c r="F25" i="141"/>
  <c r="N25" i="141" s="1"/>
  <c r="T25" i="10"/>
  <c r="C28" i="106"/>
  <c r="F25" i="108"/>
  <c r="Z25" i="101"/>
  <c r="Z26" i="4"/>
  <c r="F27" i="96"/>
  <c r="V27" i="48"/>
  <c r="Y27" i="48" s="1"/>
  <c r="W22" i="4"/>
  <c r="V19" i="34"/>
  <c r="F19" i="94"/>
  <c r="C15" i="107"/>
  <c r="C11" i="3"/>
  <c r="H13" i="96"/>
  <c r="Q29" i="10"/>
  <c r="J10" i="141"/>
  <c r="N10" i="141" s="1"/>
  <c r="J10" i="108"/>
  <c r="J19" i="96"/>
  <c r="E19" i="45"/>
  <c r="H24" i="97"/>
  <c r="C22" i="57"/>
  <c r="Z13" i="4"/>
  <c r="J27" i="96"/>
  <c r="W27" i="100"/>
  <c r="C21" i="111"/>
  <c r="E17" i="152"/>
  <c r="AC17" i="68"/>
  <c r="E17" i="92"/>
  <c r="E21" i="68"/>
  <c r="L16" i="96"/>
  <c r="E27" i="45"/>
  <c r="C23" i="109"/>
  <c r="E18" i="98"/>
  <c r="AC18" i="79"/>
  <c r="D18" i="94"/>
  <c r="D20" i="155"/>
  <c r="J20" i="155" s="1"/>
  <c r="L13" i="94"/>
  <c r="G13" i="98"/>
  <c r="H15" i="94"/>
  <c r="L24" i="94"/>
  <c r="O27" i="110"/>
  <c r="I13" i="98"/>
  <c r="W18" i="101"/>
  <c r="W16" i="101"/>
  <c r="J13" i="36"/>
  <c r="K13" i="36"/>
  <c r="C25" i="57"/>
  <c r="P29" i="54"/>
  <c r="C20" i="45"/>
  <c r="D24" i="95"/>
  <c r="L17" i="94"/>
  <c r="N17" i="94" s="1"/>
  <c r="D19" i="96"/>
  <c r="C23" i="54"/>
  <c r="D29" i="102"/>
  <c r="L23" i="96"/>
  <c r="F21" i="141"/>
  <c r="T21" i="10"/>
  <c r="F21" i="108"/>
  <c r="L17" i="97"/>
  <c r="J16" i="97"/>
  <c r="J30" i="34"/>
  <c r="D24" i="107"/>
  <c r="I31" i="36"/>
  <c r="K11" i="36"/>
  <c r="J11" i="36"/>
  <c r="D10" i="94"/>
  <c r="D12" i="155"/>
  <c r="F12" i="155" s="1"/>
  <c r="D30" i="34"/>
  <c r="T19" i="101"/>
  <c r="P19" i="101"/>
  <c r="Q19" i="101" s="1"/>
  <c r="H10" i="96"/>
  <c r="P30" i="48"/>
  <c r="H17" i="97"/>
  <c r="D21" i="107"/>
  <c r="C26" i="3"/>
  <c r="C30" i="107"/>
  <c r="E30" i="107" s="1"/>
  <c r="Z21" i="100"/>
  <c r="H27" i="97"/>
  <c r="F23" i="96"/>
  <c r="V23" i="48"/>
  <c r="Y23" i="48" s="1"/>
  <c r="C9" i="109"/>
  <c r="E27" i="109"/>
  <c r="J12" i="96"/>
  <c r="P25" i="100"/>
  <c r="Q25" i="100" s="1"/>
  <c r="T25" i="100"/>
  <c r="K13" i="102"/>
  <c r="L13" i="102"/>
  <c r="D12" i="97"/>
  <c r="F22" i="94"/>
  <c r="N22" i="94" s="1"/>
  <c r="V22" i="34"/>
  <c r="H18" i="97"/>
  <c r="D19" i="107"/>
  <c r="C9" i="111"/>
  <c r="E27" i="111"/>
  <c r="E25" i="45"/>
  <c r="D31" i="107"/>
  <c r="L16" i="108"/>
  <c r="P29" i="51"/>
  <c r="E27" i="110"/>
  <c r="C9" i="110"/>
  <c r="W26" i="101"/>
  <c r="I17" i="98"/>
  <c r="F20" i="96"/>
  <c r="V20" i="48"/>
  <c r="Y20" i="48" s="1"/>
  <c r="H22" i="96"/>
  <c r="L15" i="108"/>
  <c r="K16" i="43"/>
  <c r="L16" i="43"/>
  <c r="K29" i="53"/>
  <c r="Y30" i="100"/>
  <c r="Z30" i="100" s="1"/>
  <c r="Z11" i="100"/>
  <c r="R19" i="58"/>
  <c r="J30" i="48"/>
  <c r="D10" i="95"/>
  <c r="D30" i="47"/>
  <c r="C21" i="109"/>
  <c r="D14" i="107"/>
  <c r="J14" i="107" s="1"/>
  <c r="H14" i="107" s="1"/>
  <c r="H31" i="106"/>
  <c r="J15" i="97"/>
  <c r="L13" i="108"/>
  <c r="M29" i="55"/>
  <c r="N29" i="55" s="1"/>
  <c r="L25" i="43"/>
  <c r="K25" i="43"/>
  <c r="W14" i="101"/>
  <c r="W24" i="101"/>
  <c r="H25" i="94"/>
  <c r="K29" i="50"/>
  <c r="N29" i="50" s="1"/>
  <c r="G27" i="111"/>
  <c r="K18" i="98"/>
  <c r="J25" i="95"/>
  <c r="T20" i="101"/>
  <c r="P20" i="101"/>
  <c r="Q20" i="101" s="1"/>
  <c r="H29" i="50"/>
  <c r="Z25" i="100"/>
  <c r="D17" i="107"/>
  <c r="C13" i="57"/>
  <c r="R29" i="53"/>
  <c r="S29" i="53" s="1"/>
  <c r="K22" i="43"/>
  <c r="L22" i="43"/>
  <c r="C23" i="111"/>
  <c r="P23" i="111" s="1"/>
  <c r="L22" i="102"/>
  <c r="K22" i="102"/>
  <c r="F12" i="96"/>
  <c r="V12" i="48"/>
  <c r="Y12" i="48" s="1"/>
  <c r="H14" i="108"/>
  <c r="N14" i="108" s="1"/>
  <c r="M14" i="108" s="1"/>
  <c r="H14" i="141"/>
  <c r="O20" i="92"/>
  <c r="E15" i="125"/>
  <c r="AC12" i="125"/>
  <c r="W17" i="4"/>
  <c r="H24" i="94"/>
  <c r="D23" i="95"/>
  <c r="D15" i="107"/>
  <c r="J15" i="107" s="1"/>
  <c r="C24" i="55"/>
  <c r="Z27" i="100"/>
  <c r="J23" i="94"/>
  <c r="N23" i="94" s="1"/>
  <c r="Q23" i="94" s="1"/>
  <c r="C16" i="52"/>
  <c r="C25" i="55"/>
  <c r="J22" i="108"/>
  <c r="J22" i="141"/>
  <c r="D13" i="96"/>
  <c r="F17" i="108"/>
  <c r="N17" i="108" s="1"/>
  <c r="I17" i="108" s="1"/>
  <c r="T17" i="10"/>
  <c r="F17" i="141"/>
  <c r="W28" i="101"/>
  <c r="G19" i="107"/>
  <c r="J19" i="107" s="1"/>
  <c r="K19" i="107" s="1"/>
  <c r="E22" i="45"/>
  <c r="E14" i="45"/>
  <c r="Z24" i="100"/>
  <c r="C17" i="111"/>
  <c r="D17" i="111" s="1"/>
  <c r="C17" i="55"/>
  <c r="C15" i="109"/>
  <c r="T21" i="68"/>
  <c r="T23" i="68" s="1"/>
  <c r="O17" i="152"/>
  <c r="O17" i="92"/>
  <c r="G17" i="107"/>
  <c r="D22" i="155"/>
  <c r="F22" i="155" s="1"/>
  <c r="G22" i="155" s="1"/>
  <c r="D20" i="94"/>
  <c r="W25" i="101"/>
  <c r="K11" i="102"/>
  <c r="L11" i="102"/>
  <c r="E13" i="45"/>
  <c r="M18" i="152"/>
  <c r="M18" i="92"/>
  <c r="L14" i="96"/>
  <c r="C20" i="54"/>
  <c r="G21" i="107"/>
  <c r="J21" i="107" s="1"/>
  <c r="K25" i="102"/>
  <c r="L25" i="102"/>
  <c r="G18" i="107"/>
  <c r="J18" i="107" s="1"/>
  <c r="I17" i="84"/>
  <c r="C11" i="111"/>
  <c r="G24" i="107"/>
  <c r="C14" i="110"/>
  <c r="D14" i="110" s="1"/>
  <c r="Q15" i="79"/>
  <c r="M12" i="98"/>
  <c r="M15" i="98" s="1"/>
  <c r="Z14" i="98" s="1"/>
  <c r="W11" i="101"/>
  <c r="V30" i="101"/>
  <c r="W30" i="101" s="1"/>
  <c r="C20" i="112"/>
  <c r="D20" i="112" s="1"/>
  <c r="M16" i="98"/>
  <c r="Q19" i="79"/>
  <c r="H21" i="96"/>
  <c r="K29" i="54"/>
  <c r="S19" i="92"/>
  <c r="S19" i="152"/>
  <c r="C26" i="52"/>
  <c r="O14" i="98"/>
  <c r="L27" i="95"/>
  <c r="C28" i="52"/>
  <c r="D16" i="97"/>
  <c r="C10" i="110"/>
  <c r="C16" i="56"/>
  <c r="H19" i="94"/>
  <c r="Z13" i="100"/>
  <c r="F29" i="53"/>
  <c r="C11" i="53"/>
  <c r="C24" i="57"/>
  <c r="H12" i="96"/>
  <c r="H23" i="108"/>
  <c r="H23" i="141"/>
  <c r="C22" i="52"/>
  <c r="C18" i="53"/>
  <c r="J20" i="96"/>
  <c r="N20" i="96" s="1"/>
  <c r="E14" i="98"/>
  <c r="AC14" i="79"/>
  <c r="C18" i="50"/>
  <c r="T12" i="101"/>
  <c r="P12" i="101"/>
  <c r="Q12" i="101" s="1"/>
  <c r="J16" i="94"/>
  <c r="M17" i="98"/>
  <c r="H21" i="97"/>
  <c r="C26" i="106"/>
  <c r="C14" i="56"/>
  <c r="Z16" i="4"/>
  <c r="L17" i="43"/>
  <c r="K17" i="43"/>
  <c r="C22" i="109"/>
  <c r="L30" i="47"/>
  <c r="L19" i="95"/>
  <c r="C21" i="107"/>
  <c r="E21" i="107" s="1"/>
  <c r="C17" i="3"/>
  <c r="C20" i="50"/>
  <c r="C24" i="107"/>
  <c r="C20" i="3"/>
  <c r="F25" i="96"/>
  <c r="V25" i="48"/>
  <c r="Y25" i="48" s="1"/>
  <c r="C17" i="106"/>
  <c r="D25" i="109"/>
  <c r="C24" i="50"/>
  <c r="L26" i="108"/>
  <c r="C23" i="84"/>
  <c r="I14" i="98"/>
  <c r="P19" i="58"/>
  <c r="H15" i="97"/>
  <c r="L18" i="95"/>
  <c r="F16" i="96"/>
  <c r="V16" i="48"/>
  <c r="Y16" i="48" s="1"/>
  <c r="Z23" i="4"/>
  <c r="L10" i="97"/>
  <c r="T30" i="49"/>
  <c r="W16" i="4"/>
  <c r="Z24" i="4"/>
  <c r="C19" i="111"/>
  <c r="D19" i="111" s="1"/>
  <c r="E20" i="92"/>
  <c r="AC20" i="68"/>
  <c r="C22" i="111"/>
  <c r="D22" i="111" s="1"/>
  <c r="C27" i="54"/>
  <c r="J18" i="97"/>
  <c r="M29" i="53"/>
  <c r="C26" i="56"/>
  <c r="C21" i="53"/>
  <c r="W27" i="4"/>
  <c r="D22" i="95"/>
  <c r="R29" i="50"/>
  <c r="S29" i="50" s="1"/>
  <c r="C25" i="53"/>
  <c r="G27" i="107"/>
  <c r="J27" i="107" s="1"/>
  <c r="K27" i="107" s="1"/>
  <c r="J30" i="47"/>
  <c r="L25" i="108"/>
  <c r="P28" i="4"/>
  <c r="Q28" i="4" s="1"/>
  <c r="T28" i="4"/>
  <c r="E28" i="45"/>
  <c r="M17" i="152"/>
  <c r="M17" i="92"/>
  <c r="Q21" i="68"/>
  <c r="Q23" i="68" s="1"/>
  <c r="W26" i="100"/>
  <c r="C26" i="54"/>
  <c r="E12" i="92"/>
  <c r="AC12" i="68"/>
  <c r="E12" i="152"/>
  <c r="E16" i="68"/>
  <c r="L13" i="95"/>
  <c r="H16" i="96"/>
  <c r="Q16" i="98"/>
  <c r="W19" i="79"/>
  <c r="C17" i="52"/>
  <c r="I12" i="98"/>
  <c r="K15" i="79"/>
  <c r="C28" i="54"/>
  <c r="H13" i="95"/>
  <c r="E15" i="45"/>
  <c r="P29" i="56"/>
  <c r="H16" i="97"/>
  <c r="C20" i="52"/>
  <c r="Z17" i="101"/>
  <c r="C12" i="45"/>
  <c r="G30" i="45"/>
  <c r="J27" i="141"/>
  <c r="J27" i="108"/>
  <c r="W17" i="100"/>
  <c r="C19" i="54"/>
  <c r="T25" i="101"/>
  <c r="P25" i="101"/>
  <c r="Q25" i="101" s="1"/>
  <c r="C27" i="55"/>
  <c r="H29" i="51"/>
  <c r="C16" i="112"/>
  <c r="G27" i="109"/>
  <c r="W15" i="101"/>
  <c r="V24" i="34"/>
  <c r="F24" i="94"/>
  <c r="J15" i="108"/>
  <c r="J15" i="141"/>
  <c r="N15" i="141" s="1"/>
  <c r="D31" i="43"/>
  <c r="H30" i="34"/>
  <c r="C24" i="53"/>
  <c r="C27" i="45"/>
  <c r="C22" i="56"/>
  <c r="Z25" i="4"/>
  <c r="L27" i="94"/>
  <c r="D17" i="96"/>
  <c r="O14" i="152"/>
  <c r="O14" i="92"/>
  <c r="O16" i="92" s="1"/>
  <c r="AA15" i="92" s="1"/>
  <c r="H14" i="97"/>
  <c r="Q12" i="92"/>
  <c r="W16" i="68"/>
  <c r="W23" i="68" s="1"/>
  <c r="Q12" i="152"/>
  <c r="V23" i="49"/>
  <c r="Y23" i="49" s="1"/>
  <c r="F23" i="97"/>
  <c r="D20" i="96"/>
  <c r="J11" i="141"/>
  <c r="J11" i="108"/>
  <c r="D24" i="96"/>
  <c r="Z28" i="4"/>
  <c r="C12" i="56"/>
  <c r="H29" i="53"/>
  <c r="V25" i="49"/>
  <c r="Y25" i="49" s="1"/>
  <c r="F25" i="97"/>
  <c r="C25" i="84"/>
  <c r="C20" i="106"/>
  <c r="E15" i="92"/>
  <c r="AC15" i="68"/>
  <c r="O17" i="98"/>
  <c r="O19" i="98" s="1"/>
  <c r="AA18" i="98" s="1"/>
  <c r="F12" i="97"/>
  <c r="V12" i="49"/>
  <c r="Y12" i="49" s="1"/>
  <c r="H11" i="96"/>
  <c r="L16" i="94"/>
  <c r="N16" i="94" s="1"/>
  <c r="U16" i="34"/>
  <c r="M13" i="152"/>
  <c r="M16" i="152" s="1"/>
  <c r="M13" i="92"/>
  <c r="J20" i="36"/>
  <c r="K20" i="36"/>
  <c r="J15" i="96"/>
  <c r="C21" i="54"/>
  <c r="C21" i="52"/>
  <c r="T27" i="10"/>
  <c r="F27" i="141"/>
  <c r="F27" i="108"/>
  <c r="J25" i="96"/>
  <c r="C19" i="106"/>
  <c r="N30" i="49"/>
  <c r="F22" i="95"/>
  <c r="V22" i="47"/>
  <c r="Y22" i="47" s="1"/>
  <c r="C26" i="50"/>
  <c r="R29" i="52"/>
  <c r="L12" i="95"/>
  <c r="H23" i="95"/>
  <c r="F11" i="141"/>
  <c r="R11" i="10"/>
  <c r="F11" i="108"/>
  <c r="T11" i="10"/>
  <c r="L12" i="96"/>
  <c r="L11" i="95"/>
  <c r="C17" i="53"/>
  <c r="C18" i="45"/>
  <c r="F22" i="96"/>
  <c r="V22" i="48"/>
  <c r="Y22" i="48" s="1"/>
  <c r="I15" i="92"/>
  <c r="L30" i="34"/>
  <c r="J21" i="97"/>
  <c r="D13" i="95"/>
  <c r="W21" i="4"/>
  <c r="V11" i="47"/>
  <c r="Y11" i="47" s="1"/>
  <c r="F11" i="95"/>
  <c r="X18" i="10"/>
  <c r="L18" i="108"/>
  <c r="C13" i="54"/>
  <c r="J16" i="96"/>
  <c r="L13" i="97"/>
  <c r="C20" i="53"/>
  <c r="C21" i="106"/>
  <c r="C23" i="53"/>
  <c r="P24" i="100"/>
  <c r="Q24" i="100" s="1"/>
  <c r="T24" i="100"/>
  <c r="J27" i="97"/>
  <c r="L25" i="96"/>
  <c r="P12" i="112"/>
  <c r="D24" i="94"/>
  <c r="D26" i="155"/>
  <c r="K12" i="98"/>
  <c r="K15" i="98" s="1"/>
  <c r="N15" i="79"/>
  <c r="N21" i="79" s="1"/>
  <c r="H19" i="95"/>
  <c r="H25" i="97"/>
  <c r="Z15" i="100"/>
  <c r="F25" i="95"/>
  <c r="V25" i="47"/>
  <c r="Y25" i="47" s="1"/>
  <c r="F19" i="97"/>
  <c r="N19" i="97" s="1"/>
  <c r="V19" i="49"/>
  <c r="Y19" i="49" s="1"/>
  <c r="D25" i="96"/>
  <c r="D21" i="96"/>
  <c r="P23" i="4"/>
  <c r="Q23" i="4" s="1"/>
  <c r="T23" i="4"/>
  <c r="D29" i="3"/>
  <c r="C10" i="3"/>
  <c r="C14" i="107"/>
  <c r="J23" i="96"/>
  <c r="C18" i="55"/>
  <c r="J11" i="97"/>
  <c r="L20" i="102"/>
  <c r="K20" i="102"/>
  <c r="P21" i="112"/>
  <c r="F19" i="108"/>
  <c r="T19" i="10"/>
  <c r="F19" i="141"/>
  <c r="P18" i="4"/>
  <c r="Q18" i="4" s="1"/>
  <c r="T18" i="4"/>
  <c r="R30" i="49"/>
  <c r="J10" i="97"/>
  <c r="F20" i="141"/>
  <c r="N20" i="141" s="1"/>
  <c r="G20" i="141" s="1"/>
  <c r="T20" i="10"/>
  <c r="F20" i="108"/>
  <c r="K28" i="36"/>
  <c r="J28" i="36"/>
  <c r="P20" i="110"/>
  <c r="M15" i="92"/>
  <c r="I26" i="106"/>
  <c r="L31" i="43"/>
  <c r="K31" i="43"/>
  <c r="X26" i="10"/>
  <c r="Y25" i="34"/>
  <c r="F16" i="155"/>
  <c r="G16" i="155" s="1"/>
  <c r="I25" i="84"/>
  <c r="Y19" i="34"/>
  <c r="P17" i="112"/>
  <c r="D12" i="112"/>
  <c r="R25" i="10"/>
  <c r="R20" i="10"/>
  <c r="C23" i="106"/>
  <c r="E15" i="3"/>
  <c r="P16" i="111"/>
  <c r="F21" i="155"/>
  <c r="G21" i="155" s="1"/>
  <c r="I19" i="106"/>
  <c r="F25" i="155"/>
  <c r="G25" i="155" s="1"/>
  <c r="J25" i="155"/>
  <c r="D22" i="110"/>
  <c r="C22" i="106"/>
  <c r="R19" i="10"/>
  <c r="D23" i="109"/>
  <c r="P23" i="109"/>
  <c r="P11" i="109"/>
  <c r="AA13" i="68"/>
  <c r="E21" i="92"/>
  <c r="X11" i="10"/>
  <c r="I19" i="125"/>
  <c r="P19" i="110"/>
  <c r="N21" i="108"/>
  <c r="G21" i="108" s="1"/>
  <c r="I26" i="141"/>
  <c r="E21" i="79"/>
  <c r="E15" i="98"/>
  <c r="V14" i="98" s="1"/>
  <c r="P18" i="112"/>
  <c r="C25" i="106"/>
  <c r="X22" i="10"/>
  <c r="C14" i="106"/>
  <c r="I15" i="84"/>
  <c r="Y26" i="34"/>
  <c r="U26" i="34"/>
  <c r="X19" i="10"/>
  <c r="E19" i="3"/>
  <c r="X20" i="10"/>
  <c r="I29" i="52"/>
  <c r="M21" i="152"/>
  <c r="Z18" i="152" s="1"/>
  <c r="Y23" i="34"/>
  <c r="F27" i="155"/>
  <c r="G27" i="155" s="1"/>
  <c r="J27" i="155"/>
  <c r="P22" i="112"/>
  <c r="D11" i="112"/>
  <c r="G16" i="92"/>
  <c r="Y16" i="34"/>
  <c r="J17" i="155"/>
  <c r="F17" i="155"/>
  <c r="G17" i="155" s="1"/>
  <c r="J17" i="107"/>
  <c r="Y15" i="34"/>
  <c r="N29" i="51"/>
  <c r="E14" i="107"/>
  <c r="P12" i="111"/>
  <c r="N29" i="56"/>
  <c r="F14" i="155"/>
  <c r="G14" i="155" s="1"/>
  <c r="J14" i="155"/>
  <c r="H21" i="79"/>
  <c r="P12" i="109"/>
  <c r="N24" i="97"/>
  <c r="Q24" i="97" s="1"/>
  <c r="Y12" i="34"/>
  <c r="N12" i="108"/>
  <c r="K12" i="108" s="1"/>
  <c r="Y10" i="48"/>
  <c r="P16" i="109"/>
  <c r="K19" i="125"/>
  <c r="N29" i="57"/>
  <c r="U11" i="34"/>
  <c r="Y11" i="34"/>
  <c r="G16" i="152"/>
  <c r="Y27" i="34"/>
  <c r="I17" i="106"/>
  <c r="D23" i="112"/>
  <c r="R16" i="10"/>
  <c r="H19" i="125"/>
  <c r="K21" i="92"/>
  <c r="Y20" i="92" s="1"/>
  <c r="T21" i="79"/>
  <c r="J29" i="107"/>
  <c r="K29" i="107" s="1"/>
  <c r="Q11" i="101"/>
  <c r="N22" i="97"/>
  <c r="G22" i="97" s="1"/>
  <c r="N11" i="97"/>
  <c r="E19" i="125"/>
  <c r="Z21" i="79"/>
  <c r="U23" i="34"/>
  <c r="N18" i="141"/>
  <c r="K18" i="141" s="1"/>
  <c r="AA13" i="125"/>
  <c r="U13" i="10"/>
  <c r="X16" i="10"/>
  <c r="J25" i="107"/>
  <c r="E19" i="107"/>
  <c r="P15" i="110"/>
  <c r="E19" i="98"/>
  <c r="K31" i="36"/>
  <c r="J31" i="36"/>
  <c r="F19" i="155"/>
  <c r="G19" i="155" s="1"/>
  <c r="J19" i="155"/>
  <c r="N23" i="68"/>
  <c r="U23" i="10"/>
  <c r="F15" i="155"/>
  <c r="G15" i="155" s="1"/>
  <c r="Y10" i="49"/>
  <c r="O15" i="98"/>
  <c r="P25" i="112"/>
  <c r="I29" i="50"/>
  <c r="N26" i="95"/>
  <c r="Q26" i="95" s="1"/>
  <c r="N13" i="108"/>
  <c r="M13" i="108" s="1"/>
  <c r="P10" i="112"/>
  <c r="P10" i="109"/>
  <c r="Y10" i="47"/>
  <c r="E16" i="107"/>
  <c r="P14" i="109"/>
  <c r="J12" i="155"/>
  <c r="Z23" i="68" l="1"/>
  <c r="J23" i="107"/>
  <c r="E27" i="107"/>
  <c r="H27" i="107"/>
  <c r="N20" i="95"/>
  <c r="Q20" i="95" s="1"/>
  <c r="N24" i="95"/>
  <c r="F22" i="145"/>
  <c r="F25" i="134"/>
  <c r="F28" i="134"/>
  <c r="H21" i="134"/>
  <c r="P14" i="110"/>
  <c r="D13" i="110"/>
  <c r="D18" i="112"/>
  <c r="P13" i="110"/>
  <c r="U24" i="10"/>
  <c r="D26" i="110"/>
  <c r="P17" i="111"/>
  <c r="P18" i="111"/>
  <c r="D26" i="111"/>
  <c r="P21" i="110"/>
  <c r="P19" i="111"/>
  <c r="P26" i="110"/>
  <c r="D24" i="109"/>
  <c r="D13" i="109"/>
  <c r="D15" i="109"/>
  <c r="D21" i="109"/>
  <c r="D18" i="109"/>
  <c r="D22" i="109"/>
  <c r="D16" i="109"/>
  <c r="D10" i="109"/>
  <c r="D12" i="109"/>
  <c r="D14" i="109"/>
  <c r="N14" i="96"/>
  <c r="Q14" i="96" s="1"/>
  <c r="N15" i="95"/>
  <c r="F14" i="139"/>
  <c r="M19" i="98"/>
  <c r="Z17" i="98" s="1"/>
  <c r="G15" i="98"/>
  <c r="D19" i="143"/>
  <c r="T31" i="137"/>
  <c r="Q11" i="97"/>
  <c r="Q22" i="94"/>
  <c r="D17" i="147"/>
  <c r="AC25" i="146"/>
  <c r="D28" i="148"/>
  <c r="D27" i="148"/>
  <c r="T31" i="139"/>
  <c r="Q12" i="94"/>
  <c r="AC24" i="146"/>
  <c r="AC22" i="148"/>
  <c r="D18" i="147"/>
  <c r="K18" i="147" s="1"/>
  <c r="D23" i="147"/>
  <c r="AC21" i="146"/>
  <c r="AC24" i="148"/>
  <c r="J31" i="146"/>
  <c r="O31" i="146" s="1"/>
  <c r="D24" i="147"/>
  <c r="U11" i="10"/>
  <c r="T31" i="134"/>
  <c r="F18" i="134"/>
  <c r="N21" i="95"/>
  <c r="Q21" i="95" s="1"/>
  <c r="F22" i="139"/>
  <c r="H14" i="139"/>
  <c r="E15" i="107"/>
  <c r="M16" i="92"/>
  <c r="K23" i="68"/>
  <c r="AC31" i="134"/>
  <c r="K16" i="92"/>
  <c r="Y14" i="92" s="1"/>
  <c r="N19" i="96"/>
  <c r="S16" i="152"/>
  <c r="N15" i="94"/>
  <c r="N12" i="141"/>
  <c r="K12" i="141" s="1"/>
  <c r="F28" i="145"/>
  <c r="S30" i="104"/>
  <c r="T30" i="104" s="1"/>
  <c r="G19" i="98"/>
  <c r="W18" i="98" s="1"/>
  <c r="I21" i="152"/>
  <c r="S16" i="92"/>
  <c r="AC14" i="92" s="1"/>
  <c r="E18" i="107"/>
  <c r="H18" i="147"/>
  <c r="AC31" i="145"/>
  <c r="G31" i="142"/>
  <c r="O31" i="137"/>
  <c r="J28" i="155"/>
  <c r="Y10" i="34"/>
  <c r="Q16" i="95"/>
  <c r="F18" i="155"/>
  <c r="G18" i="155" s="1"/>
  <c r="J24" i="155"/>
  <c r="F23" i="155"/>
  <c r="G23" i="155" s="1"/>
  <c r="R22" i="10"/>
  <c r="AA14" i="68"/>
  <c r="I16" i="92"/>
  <c r="K21" i="79"/>
  <c r="W21" i="79"/>
  <c r="M21" i="92"/>
  <c r="Z20" i="92" s="1"/>
  <c r="C13" i="106"/>
  <c r="S29" i="55"/>
  <c r="H20" i="144"/>
  <c r="K24" i="143"/>
  <c r="H22" i="139"/>
  <c r="P12" i="104"/>
  <c r="P16" i="105"/>
  <c r="Q16" i="105" s="1"/>
  <c r="D31" i="137"/>
  <c r="H27" i="134"/>
  <c r="D15" i="148"/>
  <c r="G31" i="143"/>
  <c r="D16" i="147"/>
  <c r="K16" i="147" s="1"/>
  <c r="D23" i="146"/>
  <c r="AC26" i="142"/>
  <c r="K18" i="107"/>
  <c r="D9" i="112"/>
  <c r="U10" i="10"/>
  <c r="U20" i="34"/>
  <c r="Y20" i="34"/>
  <c r="N19" i="141"/>
  <c r="K19" i="141" s="1"/>
  <c r="N19" i="94"/>
  <c r="K15" i="107"/>
  <c r="R10" i="10"/>
  <c r="X10" i="10"/>
  <c r="K20" i="144"/>
  <c r="F24" i="143"/>
  <c r="H24" i="139"/>
  <c r="D28" i="142"/>
  <c r="V31" i="137"/>
  <c r="D25" i="148"/>
  <c r="D23" i="145"/>
  <c r="K23" i="145" s="1"/>
  <c r="AC27" i="144"/>
  <c r="D27" i="144"/>
  <c r="F17" i="134"/>
  <c r="AC19" i="79"/>
  <c r="O19" i="79" s="1"/>
  <c r="Q15" i="95"/>
  <c r="N24" i="141"/>
  <c r="N24" i="96"/>
  <c r="H28" i="139"/>
  <c r="F14" i="137"/>
  <c r="D23" i="143"/>
  <c r="D17" i="144"/>
  <c r="K17" i="144" s="1"/>
  <c r="P17" i="105"/>
  <c r="Q17" i="105" s="1"/>
  <c r="P19" i="104"/>
  <c r="Q19" i="104" s="1"/>
  <c r="D17" i="146"/>
  <c r="H17" i="146" s="1"/>
  <c r="D21" i="142"/>
  <c r="F28" i="139"/>
  <c r="E31" i="145"/>
  <c r="F19" i="137"/>
  <c r="H19" i="137"/>
  <c r="AC19" i="144"/>
  <c r="D18" i="145"/>
  <c r="H17" i="134"/>
  <c r="I15" i="98"/>
  <c r="E23" i="68"/>
  <c r="N27" i="95"/>
  <c r="Q27" i="95" s="1"/>
  <c r="Q21" i="152"/>
  <c r="AB17" i="152" s="1"/>
  <c r="N23" i="95"/>
  <c r="M23" i="95" s="1"/>
  <c r="N20" i="97"/>
  <c r="N15" i="96"/>
  <c r="Q15" i="96" s="1"/>
  <c r="J20" i="107"/>
  <c r="K20" i="107" s="1"/>
  <c r="N14" i="97"/>
  <c r="Q14" i="97" s="1"/>
  <c r="S29" i="51"/>
  <c r="E31" i="147"/>
  <c r="D31" i="139"/>
  <c r="H21" i="143"/>
  <c r="N13" i="94"/>
  <c r="Q13" i="94" s="1"/>
  <c r="I21" i="92"/>
  <c r="N24" i="108"/>
  <c r="I24" i="108" s="1"/>
  <c r="N14" i="141"/>
  <c r="K14" i="141" s="1"/>
  <c r="S21" i="92"/>
  <c r="AC20" i="92" s="1"/>
  <c r="J31" i="144"/>
  <c r="M31" i="144" s="1"/>
  <c r="N18" i="96"/>
  <c r="Q18" i="96" s="1"/>
  <c r="N13" i="97"/>
  <c r="K13" i="97" s="1"/>
  <c r="N11" i="94"/>
  <c r="Q11" i="94" s="1"/>
  <c r="N18" i="108"/>
  <c r="M18" i="108" s="1"/>
  <c r="S19" i="98"/>
  <c r="AC17" i="98" s="1"/>
  <c r="E16" i="92"/>
  <c r="N26" i="96"/>
  <c r="Q26" i="96" s="1"/>
  <c r="AC29" i="144"/>
  <c r="F17" i="139"/>
  <c r="H21" i="137"/>
  <c r="AC20" i="144"/>
  <c r="Q24" i="95"/>
  <c r="N18" i="95"/>
  <c r="Q18" i="95" s="1"/>
  <c r="N26" i="94"/>
  <c r="Q26" i="94" s="1"/>
  <c r="D13" i="144"/>
  <c r="F14" i="134"/>
  <c r="AA12" i="68"/>
  <c r="D19" i="109"/>
  <c r="P19" i="109"/>
  <c r="I21" i="106"/>
  <c r="X12" i="92"/>
  <c r="X13" i="92"/>
  <c r="P21" i="111"/>
  <c r="D21" i="111"/>
  <c r="N14" i="94"/>
  <c r="C15" i="106"/>
  <c r="E23" i="107"/>
  <c r="P11" i="112"/>
  <c r="I21" i="84"/>
  <c r="F30" i="94"/>
  <c r="D16" i="110"/>
  <c r="D18" i="110"/>
  <c r="P18" i="110"/>
  <c r="Y14" i="34"/>
  <c r="Y17" i="34"/>
  <c r="U17" i="34"/>
  <c r="E28" i="107"/>
  <c r="J28" i="107"/>
  <c r="K28" i="107" s="1"/>
  <c r="D10" i="110"/>
  <c r="C27" i="110"/>
  <c r="D27" i="110" s="1"/>
  <c r="R21" i="10"/>
  <c r="X21" i="10"/>
  <c r="P26" i="109"/>
  <c r="D26" i="109"/>
  <c r="J30" i="141"/>
  <c r="N13" i="141"/>
  <c r="K13" i="141" s="1"/>
  <c r="D26" i="112"/>
  <c r="P26" i="112"/>
  <c r="Y21" i="34"/>
  <c r="U21" i="34"/>
  <c r="K23" i="107"/>
  <c r="J26" i="155"/>
  <c r="F26" i="155"/>
  <c r="G26" i="155" s="1"/>
  <c r="C24" i="106"/>
  <c r="F20" i="155"/>
  <c r="G20" i="155" s="1"/>
  <c r="N28" i="43"/>
  <c r="N23" i="96"/>
  <c r="Q23" i="96" s="1"/>
  <c r="D16" i="112"/>
  <c r="Q24" i="96"/>
  <c r="L30" i="94"/>
  <c r="D19" i="110"/>
  <c r="H30" i="97"/>
  <c r="I30" i="84"/>
  <c r="J26" i="107"/>
  <c r="AC15" i="79"/>
  <c r="AC15" i="125"/>
  <c r="U15" i="125" s="1"/>
  <c r="S21" i="152"/>
  <c r="AC18" i="152" s="1"/>
  <c r="P25" i="109"/>
  <c r="Y24" i="34"/>
  <c r="N18" i="43"/>
  <c r="G26" i="141"/>
  <c r="K26" i="141"/>
  <c r="I27" i="84"/>
  <c r="I18" i="84"/>
  <c r="E29" i="107"/>
  <c r="E22" i="107"/>
  <c r="C18" i="106"/>
  <c r="R15" i="10"/>
  <c r="U15" i="10"/>
  <c r="X15" i="10"/>
  <c r="N17" i="95"/>
  <c r="H13" i="144"/>
  <c r="F13" i="144"/>
  <c r="K16" i="107"/>
  <c r="Q19" i="96"/>
  <c r="N11" i="141"/>
  <c r="I11" i="141" s="1"/>
  <c r="E16" i="152"/>
  <c r="V12" i="152" s="1"/>
  <c r="E31" i="107"/>
  <c r="N17" i="97"/>
  <c r="I17" i="97" s="1"/>
  <c r="N21" i="141"/>
  <c r="G21" i="141" s="1"/>
  <c r="E21" i="152"/>
  <c r="N29" i="52"/>
  <c r="AA31" i="139"/>
  <c r="D13" i="145"/>
  <c r="K13" i="145" s="1"/>
  <c r="D19" i="147"/>
  <c r="K19" i="147" s="1"/>
  <c r="D14" i="144"/>
  <c r="F14" i="144" s="1"/>
  <c r="D12" i="146"/>
  <c r="D24" i="146"/>
  <c r="D28" i="143"/>
  <c r="H28" i="143" s="1"/>
  <c r="E31" i="148"/>
  <c r="D20" i="146"/>
  <c r="F20" i="146" s="1"/>
  <c r="D18" i="146"/>
  <c r="K18" i="146" s="1"/>
  <c r="H19" i="139"/>
  <c r="T23" i="104"/>
  <c r="P23" i="104"/>
  <c r="Q23" i="104" s="1"/>
  <c r="T20" i="104"/>
  <c r="P20" i="104"/>
  <c r="Q20" i="104" s="1"/>
  <c r="H23" i="145"/>
  <c r="E22" i="140"/>
  <c r="P14" i="104"/>
  <c r="Q14" i="104" s="1"/>
  <c r="T14" i="104"/>
  <c r="D31" i="140"/>
  <c r="E31" i="140" s="1"/>
  <c r="H31" i="140"/>
  <c r="AC26" i="145"/>
  <c r="D26" i="142"/>
  <c r="F26" i="142" s="1"/>
  <c r="Z11" i="105"/>
  <c r="Y30" i="105"/>
  <c r="Z30" i="105" s="1"/>
  <c r="AC12" i="142"/>
  <c r="X31" i="142"/>
  <c r="X31" i="143"/>
  <c r="E31" i="139"/>
  <c r="F31" i="139" s="1"/>
  <c r="M31" i="139"/>
  <c r="E17" i="140"/>
  <c r="E20" i="140"/>
  <c r="E23" i="140"/>
  <c r="D28" i="144"/>
  <c r="H28" i="144" s="1"/>
  <c r="F27" i="139"/>
  <c r="F29" i="134"/>
  <c r="E15" i="140"/>
  <c r="D19" i="142"/>
  <c r="D13" i="146"/>
  <c r="K13" i="146" s="1"/>
  <c r="AC13" i="146"/>
  <c r="H13" i="134"/>
  <c r="H28" i="145"/>
  <c r="P23" i="103"/>
  <c r="Q23" i="103" s="1"/>
  <c r="T23" i="103"/>
  <c r="X31" i="144"/>
  <c r="D23" i="148"/>
  <c r="P18" i="105"/>
  <c r="Q18" i="105" s="1"/>
  <c r="T18" i="105"/>
  <c r="F23" i="139"/>
  <c r="D19" i="144"/>
  <c r="D28" i="146"/>
  <c r="P27" i="104"/>
  <c r="Q27" i="104" s="1"/>
  <c r="T27" i="104"/>
  <c r="V31" i="139"/>
  <c r="F20" i="134"/>
  <c r="E24" i="140"/>
  <c r="D15" i="146"/>
  <c r="P15" i="104"/>
  <c r="Q15" i="104" s="1"/>
  <c r="T15" i="104"/>
  <c r="AC29" i="146"/>
  <c r="D19" i="146"/>
  <c r="K19" i="146" s="1"/>
  <c r="D21" i="147"/>
  <c r="T25" i="103"/>
  <c r="P25" i="103"/>
  <c r="Q25" i="103" s="1"/>
  <c r="D29" i="146"/>
  <c r="K29" i="146" s="1"/>
  <c r="Q31" i="142"/>
  <c r="T31" i="142" s="1"/>
  <c r="S30" i="103"/>
  <c r="T30" i="103" s="1"/>
  <c r="T11" i="103"/>
  <c r="P11" i="103"/>
  <c r="D29" i="142"/>
  <c r="D18" i="144"/>
  <c r="AC15" i="144"/>
  <c r="E31" i="142"/>
  <c r="E28" i="140"/>
  <c r="G31" i="134"/>
  <c r="O31" i="134"/>
  <c r="T12" i="105"/>
  <c r="P12" i="105"/>
  <c r="Q12" i="105" s="1"/>
  <c r="D27" i="143"/>
  <c r="T26" i="103"/>
  <c r="P26" i="103"/>
  <c r="Q26" i="103" s="1"/>
  <c r="H26" i="139"/>
  <c r="D21" i="144"/>
  <c r="D26" i="148"/>
  <c r="K26" i="148" s="1"/>
  <c r="D17" i="142"/>
  <c r="H17" i="142" s="1"/>
  <c r="D21" i="148"/>
  <c r="H21" i="148" s="1"/>
  <c r="AC15" i="142"/>
  <c r="AC18" i="146"/>
  <c r="D22" i="144"/>
  <c r="D15" i="143"/>
  <c r="K15" i="143" s="1"/>
  <c r="P26" i="105"/>
  <c r="Q26" i="105" s="1"/>
  <c r="T26" i="105"/>
  <c r="T15" i="105"/>
  <c r="P15" i="105"/>
  <c r="Q15" i="105" s="1"/>
  <c r="D25" i="146"/>
  <c r="H25" i="146" s="1"/>
  <c r="D16" i="142"/>
  <c r="T25" i="105"/>
  <c r="P25" i="105"/>
  <c r="Q25" i="105" s="1"/>
  <c r="E12" i="140"/>
  <c r="H29" i="146"/>
  <c r="D22" i="146"/>
  <c r="D18" i="142"/>
  <c r="K18" i="142" s="1"/>
  <c r="D22" i="143"/>
  <c r="D26" i="147"/>
  <c r="D20" i="148"/>
  <c r="D13" i="148"/>
  <c r="K13" i="148" s="1"/>
  <c r="T12" i="103"/>
  <c r="P12" i="103"/>
  <c r="Q12" i="103" s="1"/>
  <c r="D25" i="144"/>
  <c r="D22" i="148"/>
  <c r="AC21" i="148"/>
  <c r="P22" i="105"/>
  <c r="Q22" i="105" s="1"/>
  <c r="T22" i="105"/>
  <c r="T14" i="105"/>
  <c r="P14" i="105"/>
  <c r="Q14" i="105" s="1"/>
  <c r="D14" i="142"/>
  <c r="D24" i="144"/>
  <c r="D15" i="144"/>
  <c r="F25" i="139"/>
  <c r="D23" i="142"/>
  <c r="D21" i="145"/>
  <c r="AC26" i="147"/>
  <c r="AC25" i="143"/>
  <c r="F16" i="134"/>
  <c r="D27" i="146"/>
  <c r="F27" i="146" s="1"/>
  <c r="G31" i="144"/>
  <c r="AC19" i="145"/>
  <c r="D14" i="147"/>
  <c r="D15" i="142"/>
  <c r="H29" i="134"/>
  <c r="Q31" i="143"/>
  <c r="T22" i="104"/>
  <c r="P22" i="104"/>
  <c r="Q22" i="104" s="1"/>
  <c r="P23" i="105"/>
  <c r="Q23" i="105" s="1"/>
  <c r="T23" i="105"/>
  <c r="D18" i="148"/>
  <c r="T21" i="104"/>
  <c r="P21" i="104"/>
  <c r="Q21" i="104" s="1"/>
  <c r="E18" i="140"/>
  <c r="D23" i="144"/>
  <c r="E21" i="140"/>
  <c r="D16" i="148"/>
  <c r="F26" i="134"/>
  <c r="AC19" i="142"/>
  <c r="P18" i="104"/>
  <c r="Q18" i="104" s="1"/>
  <c r="T18" i="104"/>
  <c r="H12" i="139"/>
  <c r="J31" i="142"/>
  <c r="D12" i="142"/>
  <c r="F21" i="134"/>
  <c r="H12" i="134"/>
  <c r="D17" i="145"/>
  <c r="H27" i="139"/>
  <c r="E14" i="140"/>
  <c r="D14" i="148"/>
  <c r="H25" i="139"/>
  <c r="Q15" i="94"/>
  <c r="Q19" i="97"/>
  <c r="N11" i="108"/>
  <c r="M11" i="108" s="1"/>
  <c r="N23" i="97"/>
  <c r="M23" i="97" s="1"/>
  <c r="Q16" i="92"/>
  <c r="O16" i="152"/>
  <c r="N15" i="97"/>
  <c r="J22" i="107"/>
  <c r="K22" i="107" s="1"/>
  <c r="D14" i="143"/>
  <c r="H14" i="143" s="1"/>
  <c r="D25" i="145"/>
  <c r="K25" i="145" s="1"/>
  <c r="F15" i="148"/>
  <c r="M31" i="146"/>
  <c r="AC14" i="143"/>
  <c r="J31" i="145"/>
  <c r="H23" i="139"/>
  <c r="X31" i="147"/>
  <c r="AC31" i="147" s="1"/>
  <c r="K15" i="148"/>
  <c r="Q31" i="146"/>
  <c r="J31" i="148"/>
  <c r="P28" i="105"/>
  <c r="Q28" i="105" s="1"/>
  <c r="T28" i="105"/>
  <c r="Q31" i="147"/>
  <c r="F19" i="139"/>
  <c r="F17" i="137"/>
  <c r="D29" i="144"/>
  <c r="E27" i="140"/>
  <c r="F23" i="145"/>
  <c r="P21" i="105"/>
  <c r="Q21" i="105" s="1"/>
  <c r="T21" i="105"/>
  <c r="P18" i="103"/>
  <c r="Q18" i="103" s="1"/>
  <c r="T18" i="103"/>
  <c r="T13" i="103"/>
  <c r="P13" i="103"/>
  <c r="Q13" i="103" s="1"/>
  <c r="E16" i="140"/>
  <c r="D26" i="145"/>
  <c r="T19" i="103"/>
  <c r="P19" i="103"/>
  <c r="Q19" i="103" s="1"/>
  <c r="D12" i="147"/>
  <c r="J31" i="147"/>
  <c r="M31" i="147" s="1"/>
  <c r="T28" i="103"/>
  <c r="P28" i="103"/>
  <c r="Q28" i="103" s="1"/>
  <c r="X31" i="146"/>
  <c r="AC31" i="146" s="1"/>
  <c r="AC12" i="145"/>
  <c r="P20" i="103"/>
  <c r="Q20" i="103" s="1"/>
  <c r="T20" i="103"/>
  <c r="F23" i="146"/>
  <c r="T15" i="103"/>
  <c r="P15" i="103"/>
  <c r="Q15" i="103" s="1"/>
  <c r="AC12" i="147"/>
  <c r="E26" i="140"/>
  <c r="T16" i="104"/>
  <c r="P16" i="104"/>
  <c r="Q16" i="104" s="1"/>
  <c r="D25" i="147"/>
  <c r="K25" i="147" s="1"/>
  <c r="AC27" i="143"/>
  <c r="D25" i="142"/>
  <c r="D19" i="148"/>
  <c r="G31" i="137"/>
  <c r="H31" i="137" s="1"/>
  <c r="F26" i="137"/>
  <c r="H24" i="137"/>
  <c r="P11" i="104"/>
  <c r="Q11" i="104" s="1"/>
  <c r="T11" i="104"/>
  <c r="H14" i="134"/>
  <c r="H23" i="146"/>
  <c r="F24" i="137"/>
  <c r="P19" i="105"/>
  <c r="Q19" i="105" s="1"/>
  <c r="T19" i="105"/>
  <c r="D29" i="148"/>
  <c r="H29" i="148" s="1"/>
  <c r="D16" i="144"/>
  <c r="E31" i="146"/>
  <c r="W11" i="105"/>
  <c r="V30" i="105"/>
  <c r="W30" i="105" s="1"/>
  <c r="H16" i="134"/>
  <c r="AC17" i="145"/>
  <c r="D26" i="144"/>
  <c r="J31" i="143"/>
  <c r="O31" i="143" s="1"/>
  <c r="D12" i="143"/>
  <c r="D20" i="143"/>
  <c r="P24" i="105"/>
  <c r="Q24" i="105" s="1"/>
  <c r="T24" i="105"/>
  <c r="P21" i="103"/>
  <c r="Q21" i="103" s="1"/>
  <c r="T21" i="103"/>
  <c r="AC26" i="146"/>
  <c r="F22" i="137"/>
  <c r="D24" i="145"/>
  <c r="AC12" i="143"/>
  <c r="D27" i="145"/>
  <c r="G31" i="147"/>
  <c r="P27" i="103"/>
  <c r="Q27" i="103" s="1"/>
  <c r="T27" i="103"/>
  <c r="F24" i="139"/>
  <c r="AC20" i="146"/>
  <c r="F29" i="146"/>
  <c r="H18" i="139"/>
  <c r="T20" i="105"/>
  <c r="P20" i="105"/>
  <c r="Q20" i="105" s="1"/>
  <c r="D31" i="134"/>
  <c r="F29" i="139"/>
  <c r="P13" i="104"/>
  <c r="Q13" i="104" s="1"/>
  <c r="T13" i="104"/>
  <c r="G31" i="139"/>
  <c r="H31" i="139" s="1"/>
  <c r="O31" i="139"/>
  <c r="D15" i="147"/>
  <c r="P27" i="105"/>
  <c r="Q27" i="105" s="1"/>
  <c r="T27" i="105"/>
  <c r="D31" i="136"/>
  <c r="E31" i="136" s="1"/>
  <c r="H31" i="136"/>
  <c r="D29" i="143"/>
  <c r="Q31" i="144"/>
  <c r="D22" i="142"/>
  <c r="P13" i="105"/>
  <c r="Q13" i="105" s="1"/>
  <c r="T13" i="105"/>
  <c r="N10" i="97"/>
  <c r="Q10" i="97" s="1"/>
  <c r="L30" i="108"/>
  <c r="N27" i="141"/>
  <c r="K19" i="98"/>
  <c r="Y17" i="98" s="1"/>
  <c r="U21" i="10"/>
  <c r="N18" i="94"/>
  <c r="G18" i="94" s="1"/>
  <c r="I16" i="152"/>
  <c r="X14" i="152" s="1"/>
  <c r="H15" i="148"/>
  <c r="K17" i="147"/>
  <c r="Y30" i="104"/>
  <c r="Z30" i="104" s="1"/>
  <c r="AT30" i="104" s="1"/>
  <c r="K28" i="142"/>
  <c r="V30" i="103"/>
  <c r="W30" i="103" s="1"/>
  <c r="AN28" i="103" s="1"/>
  <c r="Y30" i="103"/>
  <c r="Z30" i="103" s="1"/>
  <c r="AT22" i="103" s="1"/>
  <c r="AC21" i="142"/>
  <c r="X31" i="148"/>
  <c r="T24" i="103"/>
  <c r="P24" i="103"/>
  <c r="Q24" i="103" s="1"/>
  <c r="E29" i="140"/>
  <c r="V30" i="104"/>
  <c r="W30" i="104" s="1"/>
  <c r="W11" i="104"/>
  <c r="F21" i="143"/>
  <c r="T28" i="104"/>
  <c r="P28" i="104"/>
  <c r="Q28" i="104" s="1"/>
  <c r="D14" i="146"/>
  <c r="E31" i="137"/>
  <c r="F31" i="137" s="1"/>
  <c r="M31" i="137"/>
  <c r="H15" i="134"/>
  <c r="D16" i="143"/>
  <c r="T26" i="104"/>
  <c r="P26" i="104"/>
  <c r="Q26" i="104" s="1"/>
  <c r="T22" i="103"/>
  <c r="P22" i="103"/>
  <c r="Q22" i="103" s="1"/>
  <c r="H23" i="134"/>
  <c r="AC28" i="143"/>
  <c r="F26" i="145"/>
  <c r="H23" i="148"/>
  <c r="AC29" i="148"/>
  <c r="T24" i="104"/>
  <c r="P24" i="104"/>
  <c r="Q24" i="104" s="1"/>
  <c r="D27" i="147"/>
  <c r="F27" i="147" s="1"/>
  <c r="M31" i="134"/>
  <c r="E31" i="134"/>
  <c r="T11" i="105"/>
  <c r="S30" i="105"/>
  <c r="T30" i="105" s="1"/>
  <c r="P11" i="105"/>
  <c r="AC31" i="139"/>
  <c r="AC25" i="147"/>
  <c r="F25" i="142"/>
  <c r="AC16" i="145"/>
  <c r="F19" i="134"/>
  <c r="D27" i="142"/>
  <c r="H12" i="137"/>
  <c r="D25" i="143"/>
  <c r="D16" i="146"/>
  <c r="D20" i="147"/>
  <c r="AC12" i="146"/>
  <c r="D28" i="147"/>
  <c r="H20" i="134"/>
  <c r="H24" i="147"/>
  <c r="D13" i="143"/>
  <c r="AC29" i="147"/>
  <c r="V31" i="134"/>
  <c r="D17" i="143"/>
  <c r="H17" i="143" s="1"/>
  <c r="D20" i="142"/>
  <c r="H20" i="142" s="1"/>
  <c r="D24" i="148"/>
  <c r="D12" i="144"/>
  <c r="G31" i="145"/>
  <c r="F26" i="139"/>
  <c r="H27" i="137"/>
  <c r="E31" i="143"/>
  <c r="H20" i="139"/>
  <c r="H16" i="146"/>
  <c r="D17" i="148"/>
  <c r="E25" i="140"/>
  <c r="P17" i="103"/>
  <c r="Q17" i="103" s="1"/>
  <c r="T17" i="103"/>
  <c r="H25" i="147"/>
  <c r="F23" i="148"/>
  <c r="E19" i="140"/>
  <c r="Q31" i="148"/>
  <c r="D26" i="143"/>
  <c r="D19" i="145"/>
  <c r="AC21" i="147"/>
  <c r="D18" i="143"/>
  <c r="G31" i="148"/>
  <c r="AC21" i="144"/>
  <c r="D13" i="147"/>
  <c r="Q31" i="145"/>
  <c r="T31" i="145" s="1"/>
  <c r="F29" i="137"/>
  <c r="AC28" i="144"/>
  <c r="F23" i="134"/>
  <c r="E13" i="140"/>
  <c r="H23" i="137"/>
  <c r="AC27" i="142"/>
  <c r="D16" i="145"/>
  <c r="C27" i="109"/>
  <c r="D27" i="109" s="1"/>
  <c r="W19" i="152"/>
  <c r="K18" i="95"/>
  <c r="H23" i="143"/>
  <c r="F23" i="143"/>
  <c r="K23" i="143"/>
  <c r="F17" i="144"/>
  <c r="H17" i="144"/>
  <c r="K12" i="148"/>
  <c r="H12" i="148"/>
  <c r="K13" i="144"/>
  <c r="K15" i="145"/>
  <c r="H15" i="145"/>
  <c r="F15" i="145"/>
  <c r="AT27" i="104"/>
  <c r="AT25" i="104"/>
  <c r="AT23" i="104"/>
  <c r="AT13" i="104"/>
  <c r="AT19" i="104"/>
  <c r="AT16" i="104"/>
  <c r="AT14" i="104"/>
  <c r="AT18" i="104"/>
  <c r="AT24" i="104"/>
  <c r="AT20" i="104"/>
  <c r="H12" i="145"/>
  <c r="F12" i="145"/>
  <c r="K12" i="145"/>
  <c r="F17" i="147"/>
  <c r="H28" i="148"/>
  <c r="K28" i="148"/>
  <c r="F28" i="148"/>
  <c r="H14" i="144"/>
  <c r="G23" i="152"/>
  <c r="F29" i="147"/>
  <c r="K29" i="147"/>
  <c r="F26" i="146"/>
  <c r="K26" i="146"/>
  <c r="H26" i="146"/>
  <c r="AN27" i="103"/>
  <c r="H19" i="147"/>
  <c r="M31" i="145"/>
  <c r="O31" i="145"/>
  <c r="F12" i="148"/>
  <c r="H12" i="146"/>
  <c r="K25" i="148"/>
  <c r="F25" i="148"/>
  <c r="H25" i="148"/>
  <c r="F17" i="146"/>
  <c r="K17" i="146"/>
  <c r="Q12" i="104"/>
  <c r="H29" i="147"/>
  <c r="K14" i="144"/>
  <c r="K23" i="147"/>
  <c r="H23" i="147"/>
  <c r="F23" i="147"/>
  <c r="K22" i="147"/>
  <c r="H22" i="147"/>
  <c r="F22" i="147"/>
  <c r="F14" i="145"/>
  <c r="H14" i="145"/>
  <c r="K14" i="145"/>
  <c r="M22" i="36"/>
  <c r="R15" i="79"/>
  <c r="F21" i="146"/>
  <c r="K21" i="146"/>
  <c r="H21" i="146"/>
  <c r="F16" i="147"/>
  <c r="H20" i="145"/>
  <c r="K20" i="145"/>
  <c r="F20" i="145"/>
  <c r="R31" i="139"/>
  <c r="K31" i="139"/>
  <c r="Y31" i="139"/>
  <c r="K31" i="137"/>
  <c r="Y31" i="137"/>
  <c r="R31" i="137"/>
  <c r="K29" i="145"/>
  <c r="F29" i="145"/>
  <c r="H29" i="145"/>
  <c r="H27" i="148"/>
  <c r="K27" i="148"/>
  <c r="F27" i="148"/>
  <c r="P25" i="111"/>
  <c r="D16" i="111"/>
  <c r="D25" i="111"/>
  <c r="P10" i="111"/>
  <c r="P18" i="109"/>
  <c r="D20" i="109"/>
  <c r="P24" i="109"/>
  <c r="D9" i="109"/>
  <c r="P17" i="110"/>
  <c r="U14" i="34"/>
  <c r="M26" i="36"/>
  <c r="K24" i="96"/>
  <c r="AB14" i="98"/>
  <c r="U16" i="10"/>
  <c r="AB13" i="98"/>
  <c r="I29" i="54"/>
  <c r="I13" i="141"/>
  <c r="X15" i="79"/>
  <c r="U22" i="10"/>
  <c r="I19" i="98"/>
  <c r="X18" i="98" s="1"/>
  <c r="H30" i="95"/>
  <c r="N21" i="97"/>
  <c r="Q21" i="97" s="1"/>
  <c r="K21" i="107"/>
  <c r="N16" i="102"/>
  <c r="I14" i="141"/>
  <c r="N12" i="96"/>
  <c r="Q12" i="96" s="1"/>
  <c r="N22" i="102"/>
  <c r="N25" i="102"/>
  <c r="N14" i="102"/>
  <c r="V17" i="152"/>
  <c r="V18" i="152"/>
  <c r="V19" i="152"/>
  <c r="Q16" i="94"/>
  <c r="K16" i="94"/>
  <c r="P22" i="111"/>
  <c r="C29" i="53"/>
  <c r="D29" i="53" s="1"/>
  <c r="Q20" i="97"/>
  <c r="N13" i="95"/>
  <c r="Q13" i="95" s="1"/>
  <c r="M20" i="95"/>
  <c r="Y22" i="34"/>
  <c r="I18" i="106"/>
  <c r="R27" i="10"/>
  <c r="H29" i="10"/>
  <c r="I29" i="10" s="1"/>
  <c r="U19" i="34"/>
  <c r="G21" i="98"/>
  <c r="AA15" i="79"/>
  <c r="S23" i="152"/>
  <c r="U25" i="34"/>
  <c r="J30" i="108"/>
  <c r="H30" i="141"/>
  <c r="N10" i="95"/>
  <c r="Q10" i="95" s="1"/>
  <c r="S15" i="98"/>
  <c r="AC14" i="98" s="1"/>
  <c r="Q15" i="97"/>
  <c r="K15" i="97"/>
  <c r="I15" i="97"/>
  <c r="N19" i="108"/>
  <c r="G19" i="108" s="1"/>
  <c r="M15" i="95"/>
  <c r="M19" i="97"/>
  <c r="I13" i="97"/>
  <c r="N29" i="102"/>
  <c r="X25" i="10"/>
  <c r="N19" i="95"/>
  <c r="Q19" i="95" s="1"/>
  <c r="S29" i="52"/>
  <c r="U27" i="34"/>
  <c r="P15" i="112"/>
  <c r="O21" i="152"/>
  <c r="O23" i="152" s="1"/>
  <c r="N10" i="108"/>
  <c r="U25" i="10"/>
  <c r="N10" i="94"/>
  <c r="K10" i="94" s="1"/>
  <c r="N26" i="108"/>
  <c r="I26" i="108" s="1"/>
  <c r="P13" i="111"/>
  <c r="K21" i="108"/>
  <c r="I19" i="97"/>
  <c r="I21" i="108"/>
  <c r="N16" i="96"/>
  <c r="Q16" i="96" s="1"/>
  <c r="L15" i="79"/>
  <c r="Q21" i="92"/>
  <c r="AB20" i="92" s="1"/>
  <c r="K30" i="107"/>
  <c r="I29" i="51"/>
  <c r="Q19" i="98"/>
  <c r="AB18" i="98" s="1"/>
  <c r="L30" i="96"/>
  <c r="N21" i="96"/>
  <c r="Q21" i="96" s="1"/>
  <c r="I22" i="84"/>
  <c r="M11" i="97"/>
  <c r="G18" i="141"/>
  <c r="F29" i="141"/>
  <c r="M21" i="108"/>
  <c r="U20" i="10"/>
  <c r="N27" i="97"/>
  <c r="G27" i="97" s="1"/>
  <c r="P24" i="110"/>
  <c r="U18" i="10"/>
  <c r="M21" i="97"/>
  <c r="K26" i="107"/>
  <c r="H26" i="107"/>
  <c r="Q17" i="96"/>
  <c r="M17" i="96"/>
  <c r="M15" i="97"/>
  <c r="Q17" i="97"/>
  <c r="K17" i="97"/>
  <c r="E29" i="3"/>
  <c r="E18" i="3"/>
  <c r="E26" i="3"/>
  <c r="AA20" i="68"/>
  <c r="M25" i="36"/>
  <c r="D25" i="110"/>
  <c r="P25" i="110"/>
  <c r="C27" i="106"/>
  <c r="D24" i="112"/>
  <c r="C27" i="112"/>
  <c r="I20" i="84"/>
  <c r="Q22" i="97"/>
  <c r="I22" i="97"/>
  <c r="N16" i="97"/>
  <c r="Q16" i="97" s="1"/>
  <c r="L30" i="97"/>
  <c r="N14" i="95"/>
  <c r="M14" i="95" s="1"/>
  <c r="N26" i="97"/>
  <c r="K26" i="97" s="1"/>
  <c r="D17" i="109"/>
  <c r="Q10" i="94"/>
  <c r="X18" i="92"/>
  <c r="X20" i="92"/>
  <c r="V19" i="92"/>
  <c r="V18" i="92"/>
  <c r="V20" i="92"/>
  <c r="I11" i="108"/>
  <c r="K11" i="108"/>
  <c r="Y12" i="98"/>
  <c r="Y13" i="98"/>
  <c r="Y14" i="98"/>
  <c r="AC16" i="68"/>
  <c r="I20" i="106"/>
  <c r="D11" i="111"/>
  <c r="D23" i="111"/>
  <c r="D9" i="110"/>
  <c r="E24" i="107"/>
  <c r="J24" i="107"/>
  <c r="K24" i="107" s="1"/>
  <c r="AA18" i="79"/>
  <c r="N27" i="43"/>
  <c r="N16" i="43"/>
  <c r="N23" i="43"/>
  <c r="C29" i="106"/>
  <c r="U26" i="10"/>
  <c r="R26" i="10"/>
  <c r="I13" i="106"/>
  <c r="M21" i="96"/>
  <c r="R23" i="10"/>
  <c r="N22" i="95"/>
  <c r="M22" i="95" s="1"/>
  <c r="M14" i="97"/>
  <c r="Z16" i="98"/>
  <c r="Z18" i="98"/>
  <c r="V12" i="98"/>
  <c r="V13" i="98"/>
  <c r="K16" i="152"/>
  <c r="Y14" i="152" s="1"/>
  <c r="X12" i="10"/>
  <c r="N12" i="102"/>
  <c r="D15" i="111"/>
  <c r="P15" i="111"/>
  <c r="N25" i="95"/>
  <c r="Q25" i="95" s="1"/>
  <c r="U14" i="10"/>
  <c r="Q14" i="94"/>
  <c r="Q20" i="96"/>
  <c r="D11" i="109"/>
  <c r="Q13" i="97"/>
  <c r="N29" i="53"/>
  <c r="N23" i="108"/>
  <c r="K23" i="108" s="1"/>
  <c r="Q17" i="94"/>
  <c r="E23" i="92"/>
  <c r="K17" i="107"/>
  <c r="D30" i="95"/>
  <c r="D30" i="97"/>
  <c r="I17" i="96"/>
  <c r="G17" i="96"/>
  <c r="U17" i="10"/>
  <c r="G16" i="95"/>
  <c r="F15" i="125"/>
  <c r="G17" i="97"/>
  <c r="AD14" i="68"/>
  <c r="O21" i="92"/>
  <c r="AA19" i="92" s="1"/>
  <c r="N25" i="43"/>
  <c r="L29" i="108"/>
  <c r="H30" i="94"/>
  <c r="N12" i="43"/>
  <c r="N25" i="96"/>
  <c r="Q25" i="96" s="1"/>
  <c r="S29" i="56"/>
  <c r="F30" i="108"/>
  <c r="AA14" i="79"/>
  <c r="W21" i="34"/>
  <c r="AD17" i="79"/>
  <c r="G12" i="108"/>
  <c r="X17" i="92"/>
  <c r="U19" i="10"/>
  <c r="U27" i="10"/>
  <c r="N25" i="97"/>
  <c r="M25" i="97" s="1"/>
  <c r="Q21" i="79"/>
  <c r="H30" i="96"/>
  <c r="P9" i="110"/>
  <c r="N24" i="94"/>
  <c r="I24" i="94" s="1"/>
  <c r="N12" i="95"/>
  <c r="K12" i="95" s="1"/>
  <c r="E17" i="107"/>
  <c r="F30" i="95"/>
  <c r="D30" i="96"/>
  <c r="N23" i="141"/>
  <c r="I23" i="141" s="1"/>
  <c r="N27" i="94"/>
  <c r="Q27" i="94" s="1"/>
  <c r="N17" i="141"/>
  <c r="I17" i="141" s="1"/>
  <c r="N18" i="97"/>
  <c r="Q18" i="97" s="1"/>
  <c r="N20" i="94"/>
  <c r="Q20" i="94" s="1"/>
  <c r="J30" i="96"/>
  <c r="N20" i="102"/>
  <c r="K16" i="97"/>
  <c r="N27" i="96"/>
  <c r="Q27" i="96" s="1"/>
  <c r="J31" i="107"/>
  <c r="K31" i="107" s="1"/>
  <c r="N22" i="96"/>
  <c r="Q22" i="96" s="1"/>
  <c r="J29" i="108"/>
  <c r="U12" i="10"/>
  <c r="W13" i="152"/>
  <c r="H29" i="141"/>
  <c r="N13" i="96"/>
  <c r="G13" i="96" s="1"/>
  <c r="N22" i="141"/>
  <c r="I22" i="141" s="1"/>
  <c r="F30" i="97"/>
  <c r="F30" i="96"/>
  <c r="M27" i="95"/>
  <c r="C29" i="54"/>
  <c r="D29" i="54" s="1"/>
  <c r="E30" i="45"/>
  <c r="G32" i="107"/>
  <c r="D30" i="94"/>
  <c r="K27" i="95"/>
  <c r="N20" i="108"/>
  <c r="K20" i="108" s="1"/>
  <c r="Q16" i="152"/>
  <c r="AB14" i="152" s="1"/>
  <c r="S29" i="54"/>
  <c r="J30" i="94"/>
  <c r="L30" i="95"/>
  <c r="J30" i="95"/>
  <c r="R17" i="10"/>
  <c r="N11" i="96"/>
  <c r="G11" i="96" s="1"/>
  <c r="W15" i="34"/>
  <c r="M23" i="152"/>
  <c r="Z12" i="152"/>
  <c r="K15" i="141"/>
  <c r="I15" i="141"/>
  <c r="G15" i="141"/>
  <c r="Y17" i="152"/>
  <c r="Y18" i="152"/>
  <c r="Y19" i="152"/>
  <c r="K24" i="141"/>
  <c r="I24" i="141"/>
  <c r="K10" i="141"/>
  <c r="G10" i="141"/>
  <c r="K25" i="141"/>
  <c r="I25" i="141"/>
  <c r="K20" i="94"/>
  <c r="I13" i="96"/>
  <c r="K25" i="95"/>
  <c r="AA13" i="152"/>
  <c r="I23" i="108"/>
  <c r="D24" i="54"/>
  <c r="U22" i="34"/>
  <c r="P17" i="109"/>
  <c r="P15" i="109"/>
  <c r="M23" i="92"/>
  <c r="C29" i="55"/>
  <c r="D14" i="55" s="1"/>
  <c r="K22" i="94"/>
  <c r="H30" i="108"/>
  <c r="O21" i="98"/>
  <c r="I22" i="94"/>
  <c r="N10" i="96"/>
  <c r="N26" i="43"/>
  <c r="F29" i="108"/>
  <c r="I19" i="84"/>
  <c r="K13" i="94"/>
  <c r="W18" i="152"/>
  <c r="M21" i="95"/>
  <c r="C27" i="111"/>
  <c r="I23" i="97"/>
  <c r="T29" i="10"/>
  <c r="D32" i="107"/>
  <c r="N19" i="102"/>
  <c r="N11" i="102"/>
  <c r="N17" i="43"/>
  <c r="N16" i="108"/>
  <c r="G27" i="96"/>
  <c r="P14" i="111"/>
  <c r="E16" i="3"/>
  <c r="Q22" i="95"/>
  <c r="N15" i="102"/>
  <c r="I20" i="141"/>
  <c r="D20" i="111"/>
  <c r="E10" i="3"/>
  <c r="J29" i="141"/>
  <c r="E22" i="3"/>
  <c r="N12" i="97"/>
  <c r="N20" i="43"/>
  <c r="C29" i="52"/>
  <c r="D17" i="52" s="1"/>
  <c r="E24" i="3"/>
  <c r="E27" i="3"/>
  <c r="E12" i="3"/>
  <c r="X27" i="10"/>
  <c r="P22" i="109"/>
  <c r="P24" i="111"/>
  <c r="U24" i="34"/>
  <c r="U13" i="34"/>
  <c r="N25" i="108"/>
  <c r="M25" i="108" s="1"/>
  <c r="G21" i="92"/>
  <c r="P20" i="112"/>
  <c r="R13" i="10"/>
  <c r="R12" i="10"/>
  <c r="AD16" i="79"/>
  <c r="X23" i="10"/>
  <c r="D31" i="155"/>
  <c r="J31" i="155" s="1"/>
  <c r="I10" i="96"/>
  <c r="P9" i="111"/>
  <c r="H29" i="108"/>
  <c r="M22" i="94"/>
  <c r="V30" i="34"/>
  <c r="U30" i="34" s="1"/>
  <c r="M15" i="96"/>
  <c r="Y13" i="92"/>
  <c r="O16" i="68"/>
  <c r="I16" i="97"/>
  <c r="K12" i="96"/>
  <c r="K25" i="107"/>
  <c r="K21" i="95"/>
  <c r="I24" i="96"/>
  <c r="G14" i="141"/>
  <c r="C31" i="84"/>
  <c r="I19" i="96"/>
  <c r="AB18" i="152"/>
  <c r="C29" i="56"/>
  <c r="D19" i="56" s="1"/>
  <c r="M19" i="94"/>
  <c r="K20" i="141"/>
  <c r="N13" i="102"/>
  <c r="F30" i="141"/>
  <c r="N22" i="43"/>
  <c r="C29" i="50"/>
  <c r="D28" i="50" s="1"/>
  <c r="V30" i="48"/>
  <c r="S30" i="48" s="1"/>
  <c r="I27" i="106"/>
  <c r="D9" i="111"/>
  <c r="J22" i="155"/>
  <c r="P30" i="4"/>
  <c r="Q30" i="4" s="1"/>
  <c r="G17" i="95"/>
  <c r="C30" i="45"/>
  <c r="D18" i="45" s="1"/>
  <c r="AC21" i="68"/>
  <c r="AC23" i="68" s="1"/>
  <c r="P20" i="111"/>
  <c r="N17" i="102"/>
  <c r="E11" i="3"/>
  <c r="J30" i="97"/>
  <c r="N13" i="43"/>
  <c r="C29" i="51"/>
  <c r="F13" i="155"/>
  <c r="G13" i="155" s="1"/>
  <c r="X15" i="92"/>
  <c r="N11" i="95"/>
  <c r="K11" i="95" s="1"/>
  <c r="E14" i="3"/>
  <c r="E20" i="3"/>
  <c r="E21" i="3"/>
  <c r="G15" i="95"/>
  <c r="O15" i="79"/>
  <c r="I14" i="84"/>
  <c r="C32" i="107"/>
  <c r="N27" i="108"/>
  <c r="I29" i="53"/>
  <c r="X13" i="10"/>
  <c r="N22" i="108"/>
  <c r="P10" i="110"/>
  <c r="P23" i="112"/>
  <c r="P12" i="110"/>
  <c r="R18" i="10"/>
  <c r="C16" i="106"/>
  <c r="U10" i="34"/>
  <c r="P21" i="109"/>
  <c r="P24" i="112"/>
  <c r="W17" i="34"/>
  <c r="N29" i="54"/>
  <c r="P9" i="109"/>
  <c r="M24" i="97"/>
  <c r="V30" i="47"/>
  <c r="Y30" i="47" s="1"/>
  <c r="G13" i="108"/>
  <c r="AC17" i="92"/>
  <c r="G26" i="95"/>
  <c r="Z12" i="92"/>
  <c r="G15" i="94"/>
  <c r="V30" i="49"/>
  <c r="G30" i="49" s="1"/>
  <c r="N19" i="43"/>
  <c r="X14" i="92"/>
  <c r="M31" i="36"/>
  <c r="I15" i="106"/>
  <c r="V18" i="98"/>
  <c r="P30" i="101"/>
  <c r="Q30" i="101" s="1"/>
  <c r="I15" i="96"/>
  <c r="N15" i="108"/>
  <c r="Q18" i="94"/>
  <c r="P30" i="100"/>
  <c r="Q30" i="100" s="1"/>
  <c r="N21" i="43"/>
  <c r="M26" i="108"/>
  <c r="N24" i="43"/>
  <c r="G24" i="97"/>
  <c r="G22" i="94"/>
  <c r="C29" i="57"/>
  <c r="D25" i="57" s="1"/>
  <c r="W13" i="92"/>
  <c r="W12" i="92"/>
  <c r="N23" i="102"/>
  <c r="I23" i="84"/>
  <c r="K23" i="97"/>
  <c r="P20" i="109"/>
  <c r="D14" i="111"/>
  <c r="AA17" i="68"/>
  <c r="N15" i="43"/>
  <c r="N11" i="43"/>
  <c r="E13" i="3"/>
  <c r="E25" i="3"/>
  <c r="AD12" i="79"/>
  <c r="N14" i="43"/>
  <c r="K29" i="102"/>
  <c r="I16" i="84"/>
  <c r="E23" i="3"/>
  <c r="E17" i="3"/>
  <c r="C30" i="106"/>
  <c r="N31" i="43"/>
  <c r="X17" i="10"/>
  <c r="N25" i="94"/>
  <c r="M25" i="94" s="1"/>
  <c r="AA12" i="125"/>
  <c r="N16" i="141"/>
  <c r="W12" i="34"/>
  <c r="P11" i="111"/>
  <c r="P23" i="110"/>
  <c r="P9" i="112"/>
  <c r="I28" i="84"/>
  <c r="W19" i="34"/>
  <c r="R24" i="10"/>
  <c r="AA15" i="68"/>
  <c r="P16" i="112"/>
  <c r="I29" i="56"/>
  <c r="N21" i="94"/>
  <c r="AD13" i="79"/>
  <c r="P11" i="110"/>
  <c r="X24" i="10"/>
  <c r="AD14" i="79"/>
  <c r="I29" i="55"/>
  <c r="I16" i="68"/>
  <c r="G24" i="108"/>
  <c r="G15" i="96"/>
  <c r="G16" i="94"/>
  <c r="W12" i="152"/>
  <c r="Z12" i="98"/>
  <c r="V12" i="92"/>
  <c r="G13" i="141"/>
  <c r="O13" i="141" s="1"/>
  <c r="G12" i="96"/>
  <c r="G17" i="141"/>
  <c r="D20" i="54"/>
  <c r="E29" i="10"/>
  <c r="AD18" i="79"/>
  <c r="AA17" i="92"/>
  <c r="D11" i="53"/>
  <c r="X17" i="152"/>
  <c r="G12" i="94"/>
  <c r="AB16" i="98"/>
  <c r="G26" i="94"/>
  <c r="G20" i="96"/>
  <c r="G14" i="97"/>
  <c r="AA12" i="152"/>
  <c r="Y17" i="92"/>
  <c r="G19" i="94"/>
  <c r="G23" i="96"/>
  <c r="W12" i="98"/>
  <c r="I30" i="47"/>
  <c r="AC16" i="98"/>
  <c r="I18" i="108"/>
  <c r="X12" i="98"/>
  <c r="G10" i="95"/>
  <c r="D28" i="54"/>
  <c r="W20" i="34"/>
  <c r="G18" i="108"/>
  <c r="S23" i="92"/>
  <c r="AA12" i="98"/>
  <c r="O23" i="92"/>
  <c r="G20" i="97"/>
  <c r="G24" i="94"/>
  <c r="X16" i="68"/>
  <c r="W23" i="34"/>
  <c r="G17" i="108"/>
  <c r="G23" i="108"/>
  <c r="G18" i="96"/>
  <c r="G10" i="96"/>
  <c r="G12" i="141"/>
  <c r="Z17" i="92"/>
  <c r="AB12" i="92"/>
  <c r="I16" i="94"/>
  <c r="D11" i="54"/>
  <c r="G24" i="141"/>
  <c r="G24" i="96"/>
  <c r="G26" i="97"/>
  <c r="W14" i="92"/>
  <c r="AB12" i="152"/>
  <c r="G20" i="94"/>
  <c r="V17" i="92"/>
  <c r="G27" i="95"/>
  <c r="O27" i="95" s="1"/>
  <c r="G25" i="95"/>
  <c r="G12" i="155"/>
  <c r="H16" i="107"/>
  <c r="G14" i="96"/>
  <c r="G14" i="108"/>
  <c r="AC12" i="92"/>
  <c r="K23" i="94"/>
  <c r="W14" i="98"/>
  <c r="AA12" i="92"/>
  <c r="G23" i="94"/>
  <c r="AC18" i="98"/>
  <c r="I23" i="96"/>
  <c r="AB17" i="98"/>
  <c r="M13" i="95"/>
  <c r="G14" i="94"/>
  <c r="M23" i="36"/>
  <c r="K24" i="94"/>
  <c r="F19" i="79"/>
  <c r="V17" i="98"/>
  <c r="G23" i="95"/>
  <c r="I19" i="108"/>
  <c r="U30" i="47"/>
  <c r="AC14" i="152"/>
  <c r="AC12" i="152"/>
  <c r="G11" i="97"/>
  <c r="G20" i="95"/>
  <c r="H19" i="107"/>
  <c r="I17" i="94"/>
  <c r="D19" i="53"/>
  <c r="G11" i="94"/>
  <c r="AA13" i="92"/>
  <c r="K18" i="96"/>
  <c r="N30" i="96"/>
  <c r="G30" i="96" s="1"/>
  <c r="K17" i="94"/>
  <c r="G17" i="94"/>
  <c r="V14" i="152"/>
  <c r="E23" i="152"/>
  <c r="G24" i="95"/>
  <c r="D22" i="56"/>
  <c r="G19" i="96"/>
  <c r="D27" i="53"/>
  <c r="D13" i="53"/>
  <c r="AC17" i="152"/>
  <c r="G10" i="108"/>
  <c r="Y19" i="92"/>
  <c r="AA20" i="92"/>
  <c r="D25" i="55"/>
  <c r="I11" i="97"/>
  <c r="G10" i="97"/>
  <c r="R15" i="125"/>
  <c r="U30" i="48"/>
  <c r="M30" i="47"/>
  <c r="AA16" i="98"/>
  <c r="D22" i="53"/>
  <c r="M10" i="108"/>
  <c r="H23" i="107"/>
  <c r="D19" i="54"/>
  <c r="H27" i="109"/>
  <c r="M27" i="36"/>
  <c r="G16" i="97"/>
  <c r="K30" i="48"/>
  <c r="G26" i="96"/>
  <c r="D25" i="54"/>
  <c r="K14" i="107"/>
  <c r="R16" i="68"/>
  <c r="M17" i="36"/>
  <c r="F27" i="112"/>
  <c r="I10" i="97"/>
  <c r="G13" i="94"/>
  <c r="D17" i="55"/>
  <c r="M14" i="96"/>
  <c r="I11" i="94"/>
  <c r="AB18" i="92"/>
  <c r="L27" i="112"/>
  <c r="G18" i="95"/>
  <c r="O30" i="48"/>
  <c r="Z17" i="152"/>
  <c r="M15" i="36"/>
  <c r="G25" i="141"/>
  <c r="L19" i="79"/>
  <c r="W16" i="98"/>
  <c r="I19" i="79"/>
  <c r="Z19" i="152"/>
  <c r="M16" i="36"/>
  <c r="AB17" i="92"/>
  <c r="R29" i="10"/>
  <c r="Z13" i="92"/>
  <c r="G15" i="97"/>
  <c r="O15" i="97" s="1"/>
  <c r="I25" i="96"/>
  <c r="M13" i="94"/>
  <c r="G19" i="97"/>
  <c r="K17" i="96"/>
  <c r="I14" i="97"/>
  <c r="K11" i="141"/>
  <c r="G21" i="95"/>
  <c r="M26" i="97"/>
  <c r="K24" i="108"/>
  <c r="M14" i="36"/>
  <c r="M13" i="97"/>
  <c r="G13" i="97"/>
  <c r="G12" i="97"/>
  <c r="D11" i="51"/>
  <c r="AA15" i="125"/>
  <c r="K19" i="94"/>
  <c r="G11" i="108"/>
  <c r="K21" i="97"/>
  <c r="M12" i="108"/>
  <c r="K17" i="141"/>
  <c r="D16" i="54"/>
  <c r="M23" i="96"/>
  <c r="Z19" i="92"/>
  <c r="I15" i="95"/>
  <c r="I20" i="94"/>
  <c r="M18" i="96"/>
  <c r="AC21" i="79"/>
  <c r="R21" i="79" s="1"/>
  <c r="I15" i="94"/>
  <c r="I29" i="106"/>
  <c r="M17" i="94"/>
  <c r="I30" i="34"/>
  <c r="I13" i="108"/>
  <c r="O29" i="10"/>
  <c r="D15" i="55"/>
  <c r="D19" i="55"/>
  <c r="AA19" i="79"/>
  <c r="K13" i="95"/>
  <c r="K20" i="96"/>
  <c r="K20" i="97"/>
  <c r="U19" i="79"/>
  <c r="X19" i="79"/>
  <c r="D12" i="55"/>
  <c r="I24" i="95"/>
  <c r="AC18" i="92"/>
  <c r="Z18" i="92"/>
  <c r="R19" i="79"/>
  <c r="AA14" i="98"/>
  <c r="M11" i="94"/>
  <c r="D18" i="53"/>
  <c r="H25" i="107"/>
  <c r="K21" i="96"/>
  <c r="I14" i="94"/>
  <c r="W14" i="152"/>
  <c r="Q29" i="56"/>
  <c r="K18" i="108"/>
  <c r="D18" i="56"/>
  <c r="AA16" i="68"/>
  <c r="M30" i="49"/>
  <c r="M19" i="96"/>
  <c r="I12" i="108"/>
  <c r="I26" i="96"/>
  <c r="D15" i="54"/>
  <c r="I10" i="95"/>
  <c r="M18" i="95"/>
  <c r="D21" i="53"/>
  <c r="K23" i="141"/>
  <c r="I14" i="96"/>
  <c r="N27" i="112"/>
  <c r="V15" i="92"/>
  <c r="I26" i="95"/>
  <c r="V13" i="152"/>
  <c r="W13" i="98"/>
  <c r="G25" i="97"/>
  <c r="Q25" i="97"/>
  <c r="X18" i="152"/>
  <c r="M20" i="36"/>
  <c r="K25" i="96"/>
  <c r="K10" i="95"/>
  <c r="P27" i="112"/>
  <c r="K11" i="97"/>
  <c r="I22" i="106"/>
  <c r="K10" i="97"/>
  <c r="I24" i="106"/>
  <c r="X19" i="92"/>
  <c r="M16" i="94"/>
  <c r="AB13" i="92"/>
  <c r="I24" i="97"/>
  <c r="N24" i="102"/>
  <c r="D17" i="53"/>
  <c r="V13" i="92"/>
  <c r="I16" i="95"/>
  <c r="I18" i="95"/>
  <c r="D20" i="53"/>
  <c r="D14" i="53"/>
  <c r="I21" i="95"/>
  <c r="I20" i="95"/>
  <c r="N10" i="102"/>
  <c r="M17" i="108"/>
  <c r="I23" i="106"/>
  <c r="M28" i="36"/>
  <c r="D22" i="55"/>
  <c r="AA17" i="98"/>
  <c r="I23" i="94"/>
  <c r="K26" i="94"/>
  <c r="D23" i="53"/>
  <c r="I25" i="97"/>
  <c r="L27" i="109"/>
  <c r="I23" i="92"/>
  <c r="M13" i="36"/>
  <c r="K24" i="95"/>
  <c r="Z15" i="92"/>
  <c r="M23" i="94"/>
  <c r="D16" i="55"/>
  <c r="AC19" i="92"/>
  <c r="D24" i="53"/>
  <c r="AA14" i="92"/>
  <c r="K15" i="94"/>
  <c r="L29" i="10"/>
  <c r="K23" i="95"/>
  <c r="M18" i="94"/>
  <c r="AA13" i="98"/>
  <c r="Z14" i="152"/>
  <c r="H28" i="107"/>
  <c r="K14" i="97"/>
  <c r="N30" i="141"/>
  <c r="G30" i="141" s="1"/>
  <c r="M20" i="97"/>
  <c r="I18" i="96"/>
  <c r="K22" i="97"/>
  <c r="AA18" i="92"/>
  <c r="M10" i="94"/>
  <c r="Q30" i="47"/>
  <c r="M26" i="94"/>
  <c r="Y12" i="92"/>
  <c r="K23" i="92"/>
  <c r="I18" i="141"/>
  <c r="O18" i="141" s="1"/>
  <c r="G29" i="56"/>
  <c r="D13" i="56"/>
  <c r="M20" i="96"/>
  <c r="G30" i="47"/>
  <c r="I10" i="94"/>
  <c r="U29" i="10"/>
  <c r="I20" i="96"/>
  <c r="D28" i="53"/>
  <c r="D29" i="57"/>
  <c r="H17" i="107"/>
  <c r="M21" i="36"/>
  <c r="I21" i="96"/>
  <c r="G29" i="53"/>
  <c r="I12" i="96"/>
  <c r="D15" i="50"/>
  <c r="I21" i="97"/>
  <c r="F16" i="68"/>
  <c r="K30" i="49"/>
  <c r="G16" i="108"/>
  <c r="X19" i="152"/>
  <c r="AA14" i="152"/>
  <c r="K19" i="97"/>
  <c r="D12" i="56"/>
  <c r="I14" i="106"/>
  <c r="K13" i="108"/>
  <c r="M14" i="94"/>
  <c r="K15" i="96"/>
  <c r="D21" i="54"/>
  <c r="I25" i="106"/>
  <c r="K27" i="96"/>
  <c r="G22" i="96"/>
  <c r="E21" i="98"/>
  <c r="K17" i="108"/>
  <c r="D13" i="54"/>
  <c r="D14" i="54"/>
  <c r="X13" i="98"/>
  <c r="S30" i="49"/>
  <c r="D23" i="54"/>
  <c r="D15" i="53"/>
  <c r="AB13" i="152"/>
  <c r="AC15" i="92"/>
  <c r="D24" i="56"/>
  <c r="O15" i="125"/>
  <c r="M24" i="96"/>
  <c r="O24" i="96" s="1"/>
  <c r="M12" i="36"/>
  <c r="G20" i="108"/>
  <c r="X16" i="98"/>
  <c r="N18" i="102"/>
  <c r="K26" i="96"/>
  <c r="K19" i="96"/>
  <c r="Z13" i="152"/>
  <c r="K18" i="94"/>
  <c r="I27" i="95"/>
  <c r="K10" i="96"/>
  <c r="H29" i="107"/>
  <c r="N27" i="102"/>
  <c r="O26" i="141"/>
  <c r="K15" i="95"/>
  <c r="D18" i="51"/>
  <c r="D21" i="52"/>
  <c r="H30" i="107"/>
  <c r="M12" i="96"/>
  <c r="K13" i="96"/>
  <c r="I15" i="125"/>
  <c r="K23" i="96"/>
  <c r="H21" i="107"/>
  <c r="K14" i="94"/>
  <c r="I12" i="94"/>
  <c r="H15" i="107"/>
  <c r="L15" i="125"/>
  <c r="I20" i="97"/>
  <c r="AC13" i="152"/>
  <c r="M15" i="94"/>
  <c r="X29" i="10"/>
  <c r="I13" i="95"/>
  <c r="K16" i="95"/>
  <c r="M11" i="36"/>
  <c r="M12" i="94"/>
  <c r="O30" i="47"/>
  <c r="M24" i="108"/>
  <c r="M24" i="36"/>
  <c r="L29" i="53"/>
  <c r="G10" i="94"/>
  <c r="M10" i="95"/>
  <c r="S21" i="98"/>
  <c r="I14" i="108"/>
  <c r="W27" i="34"/>
  <c r="M26" i="95"/>
  <c r="O30" i="34"/>
  <c r="U16" i="68"/>
  <c r="I12" i="141"/>
  <c r="H24" i="107"/>
  <c r="Z13" i="98"/>
  <c r="M21" i="98"/>
  <c r="D16" i="53"/>
  <c r="N27" i="110"/>
  <c r="AC13" i="92"/>
  <c r="K14" i="108"/>
  <c r="U30" i="49"/>
  <c r="D25" i="53"/>
  <c r="K12" i="94"/>
  <c r="X15" i="125"/>
  <c r="Y15" i="92"/>
  <c r="Y18" i="92"/>
  <c r="Z14" i="92"/>
  <c r="I21" i="79"/>
  <c r="V16" i="98"/>
  <c r="I10" i="141"/>
  <c r="K20" i="95"/>
  <c r="M19" i="36"/>
  <c r="O25" i="141"/>
  <c r="W16" i="34"/>
  <c r="H18" i="107"/>
  <c r="D12" i="53"/>
  <c r="L29" i="54"/>
  <c r="D17" i="54"/>
  <c r="K24" i="97"/>
  <c r="X14" i="98"/>
  <c r="D26" i="53"/>
  <c r="D27" i="45"/>
  <c r="W17" i="98"/>
  <c r="G23" i="97"/>
  <c r="Q23" i="97"/>
  <c r="W26" i="34"/>
  <c r="Q21" i="98"/>
  <c r="K14" i="96"/>
  <c r="K26" i="95"/>
  <c r="H22" i="107"/>
  <c r="M16" i="95"/>
  <c r="P26" i="43"/>
  <c r="P27" i="43"/>
  <c r="P13" i="43"/>
  <c r="W15" i="92"/>
  <c r="K11" i="94"/>
  <c r="O30" i="49"/>
  <c r="H27" i="112"/>
  <c r="D13" i="55"/>
  <c r="M24" i="95"/>
  <c r="I13" i="94"/>
  <c r="D21" i="56"/>
  <c r="M24" i="94"/>
  <c r="L16" i="68"/>
  <c r="D23" i="55"/>
  <c r="N26" i="102"/>
  <c r="M17" i="95"/>
  <c r="V14" i="92"/>
  <c r="M26" i="96"/>
  <c r="Q11" i="95"/>
  <c r="K21" i="98"/>
  <c r="D17" i="56"/>
  <c r="M17" i="97"/>
  <c r="O17" i="97" s="1"/>
  <c r="I28" i="106"/>
  <c r="M27" i="96"/>
  <c r="M22" i="97"/>
  <c r="N21" i="102"/>
  <c r="L27" i="110"/>
  <c r="M18" i="36"/>
  <c r="D12" i="54"/>
  <c r="M12" i="97"/>
  <c r="Q29" i="54"/>
  <c r="J32" i="107" l="1"/>
  <c r="K32" i="107" s="1"/>
  <c r="H20" i="107"/>
  <c r="H20" i="146"/>
  <c r="K16" i="96"/>
  <c r="I16" i="96"/>
  <c r="G16" i="96"/>
  <c r="I27" i="96"/>
  <c r="Q23" i="95"/>
  <c r="I23" i="95"/>
  <c r="X17" i="98"/>
  <c r="O15" i="95"/>
  <c r="D16" i="56"/>
  <c r="D11" i="56"/>
  <c r="D23" i="56"/>
  <c r="D14" i="56"/>
  <c r="N30" i="94"/>
  <c r="G21" i="96"/>
  <c r="K14" i="143"/>
  <c r="AT12" i="104"/>
  <c r="AT26" i="104"/>
  <c r="AT22" i="104"/>
  <c r="AT17" i="104"/>
  <c r="K30" i="47"/>
  <c r="S30" i="47"/>
  <c r="K22" i="95"/>
  <c r="AB19" i="92"/>
  <c r="M25" i="95"/>
  <c r="I21" i="98"/>
  <c r="AA31" i="147"/>
  <c r="AT11" i="104"/>
  <c r="AT15" i="104"/>
  <c r="AT28" i="104"/>
  <c r="AT21" i="104"/>
  <c r="F28" i="143"/>
  <c r="M16" i="97"/>
  <c r="M23" i="108"/>
  <c r="I25" i="95"/>
  <c r="O25" i="95" s="1"/>
  <c r="Q27" i="97"/>
  <c r="Q29" i="53"/>
  <c r="P16" i="43"/>
  <c r="K11" i="96"/>
  <c r="G21" i="97"/>
  <c r="H12" i="142"/>
  <c r="P27" i="110"/>
  <c r="H27" i="110"/>
  <c r="F27" i="109"/>
  <c r="J27" i="109"/>
  <c r="N27" i="109"/>
  <c r="P27" i="109"/>
  <c r="F31" i="155"/>
  <c r="G31" i="155" s="1"/>
  <c r="K19" i="143"/>
  <c r="H19" i="143"/>
  <c r="F19" i="143"/>
  <c r="D31" i="36"/>
  <c r="D18" i="54"/>
  <c r="H17" i="147"/>
  <c r="K24" i="147"/>
  <c r="F24" i="147"/>
  <c r="F18" i="147"/>
  <c r="H26" i="142"/>
  <c r="W25" i="34"/>
  <c r="Q23" i="92"/>
  <c r="N30" i="108"/>
  <c r="O17" i="141"/>
  <c r="E29" i="102"/>
  <c r="O15" i="141"/>
  <c r="N30" i="97"/>
  <c r="O17" i="96"/>
  <c r="AN16" i="104"/>
  <c r="W13" i="34"/>
  <c r="AD13" i="68"/>
  <c r="O24" i="141"/>
  <c r="O14" i="141"/>
  <c r="AH23" i="105"/>
  <c r="AH30" i="103"/>
  <c r="AH17" i="103"/>
  <c r="D27" i="50"/>
  <c r="P11" i="43"/>
  <c r="P12" i="43"/>
  <c r="M30" i="34"/>
  <c r="O12" i="141"/>
  <c r="H31" i="107"/>
  <c r="D19" i="57"/>
  <c r="D22" i="50"/>
  <c r="G30" i="34"/>
  <c r="AC13" i="98"/>
  <c r="O11" i="108"/>
  <c r="M12" i="95"/>
  <c r="D23" i="45"/>
  <c r="G14" i="95"/>
  <c r="O16" i="94"/>
  <c r="W24" i="34"/>
  <c r="O20" i="141"/>
  <c r="M19" i="95"/>
  <c r="Y18" i="98"/>
  <c r="AB15" i="92"/>
  <c r="K27" i="97"/>
  <c r="AA18" i="152"/>
  <c r="Y16" i="98"/>
  <c r="F27" i="110"/>
  <c r="K21" i="141"/>
  <c r="F12" i="146"/>
  <c r="F19" i="147"/>
  <c r="K16" i="145"/>
  <c r="F19" i="146"/>
  <c r="O31" i="144"/>
  <c r="D14" i="52"/>
  <c r="O22" i="97"/>
  <c r="P19" i="43"/>
  <c r="P25" i="43"/>
  <c r="D17" i="57"/>
  <c r="O10" i="141"/>
  <c r="D16" i="45"/>
  <c r="O17" i="108"/>
  <c r="O15" i="96"/>
  <c r="O21" i="97"/>
  <c r="O21" i="96"/>
  <c r="I12" i="95"/>
  <c r="D26" i="50"/>
  <c r="S30" i="34"/>
  <c r="K19" i="108"/>
  <c r="O23" i="108"/>
  <c r="O14" i="97"/>
  <c r="G26" i="108"/>
  <c r="K26" i="108"/>
  <c r="O22" i="94"/>
  <c r="AB14" i="92"/>
  <c r="M27" i="97"/>
  <c r="AA19" i="152"/>
  <c r="G11" i="141"/>
  <c r="O11" i="141" s="1"/>
  <c r="H16" i="147"/>
  <c r="K12" i="146"/>
  <c r="H22" i="146"/>
  <c r="F13" i="146"/>
  <c r="F29" i="148"/>
  <c r="AN30" i="105"/>
  <c r="K29" i="148"/>
  <c r="H19" i="146"/>
  <c r="AB19" i="152"/>
  <c r="G29" i="52"/>
  <c r="P22" i="43"/>
  <c r="P28" i="43"/>
  <c r="P20" i="43"/>
  <c r="N29" i="108"/>
  <c r="O29" i="108" s="1"/>
  <c r="D17" i="50"/>
  <c r="O12" i="108"/>
  <c r="G23" i="141"/>
  <c r="O16" i="97"/>
  <c r="M19" i="108"/>
  <c r="O18" i="108"/>
  <c r="D28" i="52"/>
  <c r="M10" i="97"/>
  <c r="J27" i="110"/>
  <c r="E31" i="43"/>
  <c r="O21" i="108"/>
  <c r="I21" i="141"/>
  <c r="O21" i="141" s="1"/>
  <c r="W14" i="34"/>
  <c r="F17" i="145"/>
  <c r="F25" i="147"/>
  <c r="K25" i="142"/>
  <c r="F17" i="142"/>
  <c r="H13" i="146"/>
  <c r="H18" i="146"/>
  <c r="G19" i="141"/>
  <c r="Q30" i="97"/>
  <c r="M30" i="97"/>
  <c r="Q30" i="94"/>
  <c r="K30" i="94"/>
  <c r="M30" i="94"/>
  <c r="I30" i="94"/>
  <c r="H32" i="107"/>
  <c r="L29" i="57"/>
  <c r="M30" i="96"/>
  <c r="AN11" i="103"/>
  <c r="AN28" i="105"/>
  <c r="V31" i="142"/>
  <c r="H18" i="145"/>
  <c r="F18" i="145"/>
  <c r="K18" i="145"/>
  <c r="D26" i="55"/>
  <c r="D20" i="45"/>
  <c r="P21" i="43"/>
  <c r="P15" i="43"/>
  <c r="P18" i="43"/>
  <c r="P14" i="43"/>
  <c r="P29" i="43"/>
  <c r="O23" i="97"/>
  <c r="D24" i="55"/>
  <c r="D21" i="55"/>
  <c r="N29" i="141"/>
  <c r="O29" i="141" s="1"/>
  <c r="O24" i="108"/>
  <c r="M25" i="96"/>
  <c r="F21" i="79"/>
  <c r="D22" i="57"/>
  <c r="D21" i="45"/>
  <c r="D28" i="55"/>
  <c r="D13" i="50"/>
  <c r="L21" i="79"/>
  <c r="M16" i="96"/>
  <c r="I30" i="106"/>
  <c r="D18" i="55"/>
  <c r="D23" i="50"/>
  <c r="D12" i="50"/>
  <c r="G22" i="141"/>
  <c r="G19" i="95"/>
  <c r="K22" i="96"/>
  <c r="D21" i="50"/>
  <c r="L29" i="50"/>
  <c r="D11" i="50"/>
  <c r="D20" i="55"/>
  <c r="G13" i="95"/>
  <c r="AC12" i="98"/>
  <c r="AD20" i="68"/>
  <c r="I19" i="95"/>
  <c r="I27" i="97"/>
  <c r="AA17" i="152"/>
  <c r="I18" i="94"/>
  <c r="F14" i="143"/>
  <c r="F25" i="145"/>
  <c r="I26" i="94"/>
  <c r="O26" i="94" s="1"/>
  <c r="F21" i="142"/>
  <c r="K21" i="142"/>
  <c r="H21" i="142"/>
  <c r="H27" i="144"/>
  <c r="K27" i="144"/>
  <c r="F27" i="144"/>
  <c r="H28" i="142"/>
  <c r="Q19" i="94"/>
  <c r="I19" i="94"/>
  <c r="O19" i="94" s="1"/>
  <c r="K23" i="146"/>
  <c r="I30" i="49"/>
  <c r="P17" i="43"/>
  <c r="P24" i="43"/>
  <c r="P23" i="43"/>
  <c r="Q29" i="50"/>
  <c r="I30" i="48"/>
  <c r="O23" i="96"/>
  <c r="O21" i="79"/>
  <c r="D19" i="50"/>
  <c r="D14" i="50"/>
  <c r="D19" i="45"/>
  <c r="D25" i="50"/>
  <c r="U21" i="79"/>
  <c r="G29" i="55"/>
  <c r="D27" i="55"/>
  <c r="I27" i="94"/>
  <c r="D29" i="45"/>
  <c r="Q29" i="55"/>
  <c r="I21" i="68"/>
  <c r="F21" i="68"/>
  <c r="D14" i="45"/>
  <c r="L29" i="55"/>
  <c r="G22" i="95"/>
  <c r="G25" i="96"/>
  <c r="O25" i="96" s="1"/>
  <c r="G27" i="94"/>
  <c r="W18" i="34"/>
  <c r="K27" i="94"/>
  <c r="K25" i="97"/>
  <c r="K23" i="152"/>
  <c r="H25" i="145"/>
  <c r="K16" i="146"/>
  <c r="K20" i="148"/>
  <c r="I19" i="141"/>
  <c r="O19" i="141" s="1"/>
  <c r="AT22" i="105"/>
  <c r="F28" i="142"/>
  <c r="O20" i="97"/>
  <c r="AT30" i="105"/>
  <c r="I20" i="108"/>
  <c r="AH30" i="105"/>
  <c r="F31" i="134"/>
  <c r="H26" i="145"/>
  <c r="F25" i="144"/>
  <c r="F22" i="146"/>
  <c r="F21" i="148"/>
  <c r="K17" i="142"/>
  <c r="M22" i="96"/>
  <c r="K18" i="97"/>
  <c r="AN18" i="103"/>
  <c r="AN16" i="103"/>
  <c r="P30" i="104"/>
  <c r="Q30" i="104" s="1"/>
  <c r="AB17" i="104" s="1"/>
  <c r="AN20" i="103"/>
  <c r="AN25" i="103"/>
  <c r="AN30" i="104"/>
  <c r="AH24" i="103"/>
  <c r="AH20" i="105"/>
  <c r="H17" i="145"/>
  <c r="K12" i="147"/>
  <c r="K21" i="148"/>
  <c r="AH28" i="104"/>
  <c r="K26" i="145"/>
  <c r="AH18" i="104"/>
  <c r="K22" i="146"/>
  <c r="AH14" i="103"/>
  <c r="K23" i="148"/>
  <c r="K28" i="143"/>
  <c r="V31" i="148"/>
  <c r="T31" i="148"/>
  <c r="K13" i="143"/>
  <c r="H13" i="143"/>
  <c r="F13" i="143"/>
  <c r="H20" i="147"/>
  <c r="K20" i="147"/>
  <c r="F20" i="147"/>
  <c r="F27" i="142"/>
  <c r="K27" i="142"/>
  <c r="H27" i="142"/>
  <c r="P30" i="105"/>
  <c r="Q30" i="105" s="1"/>
  <c r="Q11" i="105"/>
  <c r="AH24" i="104"/>
  <c r="K16" i="143"/>
  <c r="F14" i="146"/>
  <c r="H14" i="146"/>
  <c r="AT17" i="103"/>
  <c r="AT24" i="103"/>
  <c r="AT26" i="103"/>
  <c r="AT12" i="103"/>
  <c r="AT25" i="103"/>
  <c r="AT30" i="103"/>
  <c r="AT13" i="103"/>
  <c r="H29" i="143"/>
  <c r="F29" i="143"/>
  <c r="K29" i="143"/>
  <c r="AH13" i="104"/>
  <c r="K31" i="134"/>
  <c r="Y31" i="134"/>
  <c r="R31" i="134"/>
  <c r="AH27" i="103"/>
  <c r="K27" i="145"/>
  <c r="H27" i="145"/>
  <c r="F27" i="145"/>
  <c r="AH21" i="103"/>
  <c r="K12" i="143"/>
  <c r="H12" i="143"/>
  <c r="F12" i="143"/>
  <c r="AH19" i="105"/>
  <c r="K19" i="148"/>
  <c r="F19" i="148"/>
  <c r="H19" i="148"/>
  <c r="AH15" i="103"/>
  <c r="AH28" i="103"/>
  <c r="AH28" i="105"/>
  <c r="T31" i="146"/>
  <c r="V31" i="146"/>
  <c r="AN26" i="103"/>
  <c r="D31" i="146"/>
  <c r="AT23" i="103"/>
  <c r="K17" i="145"/>
  <c r="M31" i="142"/>
  <c r="D31" i="142"/>
  <c r="O31" i="142"/>
  <c r="K23" i="144"/>
  <c r="H23" i="144"/>
  <c r="F23" i="144"/>
  <c r="K14" i="147"/>
  <c r="H14" i="147"/>
  <c r="F14" i="147"/>
  <c r="K27" i="146"/>
  <c r="F23" i="142"/>
  <c r="K23" i="142"/>
  <c r="H23" i="142"/>
  <c r="H14" i="142"/>
  <c r="K14" i="142"/>
  <c r="F14" i="142"/>
  <c r="AH22" i="105"/>
  <c r="AH12" i="103"/>
  <c r="F22" i="143"/>
  <c r="K22" i="143"/>
  <c r="AH25" i="105"/>
  <c r="K22" i="144"/>
  <c r="H22" i="144"/>
  <c r="H29" i="142"/>
  <c r="F29" i="142"/>
  <c r="K29" i="142"/>
  <c r="F21" i="147"/>
  <c r="K21" i="147"/>
  <c r="H21" i="147"/>
  <c r="H28" i="146"/>
  <c r="F28" i="146"/>
  <c r="K28" i="146"/>
  <c r="AH23" i="103"/>
  <c r="AH23" i="104"/>
  <c r="F22" i="144"/>
  <c r="F24" i="146"/>
  <c r="K24" i="146"/>
  <c r="AT21" i="103"/>
  <c r="AN19" i="103"/>
  <c r="AT20" i="103"/>
  <c r="Q17" i="95"/>
  <c r="K17" i="95"/>
  <c r="AT18" i="105"/>
  <c r="AA31" i="146"/>
  <c r="K13" i="147"/>
  <c r="F13" i="147"/>
  <c r="H13" i="147"/>
  <c r="K19" i="145"/>
  <c r="H19" i="145"/>
  <c r="F19" i="145"/>
  <c r="K12" i="144"/>
  <c r="H12" i="144"/>
  <c r="F12" i="144"/>
  <c r="K24" i="148"/>
  <c r="H24" i="148"/>
  <c r="F24" i="148"/>
  <c r="K17" i="143"/>
  <c r="F17" i="143"/>
  <c r="H28" i="147"/>
  <c r="K28" i="147"/>
  <c r="AH22" i="103"/>
  <c r="F16" i="145"/>
  <c r="H22" i="142"/>
  <c r="K22" i="142"/>
  <c r="F22" i="142"/>
  <c r="H15" i="147"/>
  <c r="K15" i="147"/>
  <c r="F15" i="147"/>
  <c r="D31" i="143"/>
  <c r="M31" i="143"/>
  <c r="F16" i="144"/>
  <c r="H16" i="144"/>
  <c r="K16" i="144"/>
  <c r="AH11" i="104"/>
  <c r="AH25" i="104"/>
  <c r="AH30" i="104"/>
  <c r="AH17" i="104"/>
  <c r="AH19" i="104"/>
  <c r="AH12" i="104"/>
  <c r="F16" i="146"/>
  <c r="AH16" i="104"/>
  <c r="AH19" i="103"/>
  <c r="F16" i="143"/>
  <c r="AH21" i="105"/>
  <c r="T31" i="147"/>
  <c r="V31" i="147"/>
  <c r="AN17" i="103"/>
  <c r="AT14" i="103"/>
  <c r="K16" i="148"/>
  <c r="F16" i="148"/>
  <c r="H16" i="148"/>
  <c r="K18" i="148"/>
  <c r="H18" i="148"/>
  <c r="F18" i="148"/>
  <c r="H13" i="148"/>
  <c r="F13" i="148"/>
  <c r="F16" i="142"/>
  <c r="K16" i="142"/>
  <c r="H16" i="142"/>
  <c r="H27" i="146"/>
  <c r="AH26" i="103"/>
  <c r="H25" i="142"/>
  <c r="AH12" i="105"/>
  <c r="H16" i="145"/>
  <c r="AH15" i="104"/>
  <c r="AH27" i="104"/>
  <c r="K19" i="144"/>
  <c r="F19" i="144"/>
  <c r="H19" i="144"/>
  <c r="H19" i="142"/>
  <c r="K19" i="142"/>
  <c r="F19" i="142"/>
  <c r="AC31" i="142"/>
  <c r="AA31" i="142"/>
  <c r="AH20" i="104"/>
  <c r="K20" i="146"/>
  <c r="H16" i="143"/>
  <c r="H22" i="143"/>
  <c r="I23" i="152"/>
  <c r="AT16" i="103"/>
  <c r="K18" i="143"/>
  <c r="F18" i="143"/>
  <c r="H18" i="143"/>
  <c r="F17" i="148"/>
  <c r="H17" i="148"/>
  <c r="K17" i="148"/>
  <c r="AH17" i="105"/>
  <c r="AH11" i="105"/>
  <c r="AC31" i="148"/>
  <c r="AA31" i="148"/>
  <c r="AN30" i="103"/>
  <c r="AN12" i="103"/>
  <c r="AN14" i="103"/>
  <c r="AP24" i="103" s="1"/>
  <c r="AN15" i="103"/>
  <c r="AT15" i="103"/>
  <c r="X13" i="152"/>
  <c r="X12" i="152"/>
  <c r="G27" i="141"/>
  <c r="I27" i="141"/>
  <c r="H24" i="145"/>
  <c r="F24" i="145"/>
  <c r="K24" i="145"/>
  <c r="H20" i="143"/>
  <c r="F20" i="143"/>
  <c r="K20" i="143"/>
  <c r="D31" i="147"/>
  <c r="O31" i="147"/>
  <c r="AH13" i="103"/>
  <c r="K29" i="144"/>
  <c r="H29" i="144"/>
  <c r="F29" i="144"/>
  <c r="O31" i="148"/>
  <c r="D31" i="148"/>
  <c r="AN21" i="103"/>
  <c r="AT11" i="103"/>
  <c r="F14" i="148"/>
  <c r="K14" i="148"/>
  <c r="H14" i="148"/>
  <c r="AH21" i="104"/>
  <c r="AH22" i="104"/>
  <c r="F15" i="142"/>
  <c r="H15" i="142"/>
  <c r="K15" i="142"/>
  <c r="F24" i="144"/>
  <c r="K24" i="144"/>
  <c r="H24" i="144"/>
  <c r="H26" i="147"/>
  <c r="F26" i="147"/>
  <c r="AH15" i="105"/>
  <c r="F15" i="143"/>
  <c r="H15" i="143"/>
  <c r="F21" i="144"/>
  <c r="H21" i="144"/>
  <c r="K21" i="144"/>
  <c r="H25" i="144"/>
  <c r="Q11" i="103"/>
  <c r="P30" i="103"/>
  <c r="Q30" i="103" s="1"/>
  <c r="AH25" i="103"/>
  <c r="AA31" i="143"/>
  <c r="AC31" i="143"/>
  <c r="AT13" i="105"/>
  <c r="AT21" i="105"/>
  <c r="AT28" i="105"/>
  <c r="AT23" i="105"/>
  <c r="AT17" i="105"/>
  <c r="AT11" i="105"/>
  <c r="AT19" i="105"/>
  <c r="AT24" i="105"/>
  <c r="AT14" i="105"/>
  <c r="AT15" i="105"/>
  <c r="AT26" i="105"/>
  <c r="AT25" i="105"/>
  <c r="AT27" i="105"/>
  <c r="AT16" i="105"/>
  <c r="AT12" i="105"/>
  <c r="AH14" i="104"/>
  <c r="F18" i="146"/>
  <c r="AN13" i="103"/>
  <c r="H13" i="145"/>
  <c r="F13" i="145"/>
  <c r="AH16" i="105"/>
  <c r="AN24" i="103"/>
  <c r="I15" i="79"/>
  <c r="U15" i="79"/>
  <c r="F15" i="79"/>
  <c r="AT19" i="103"/>
  <c r="AT20" i="105"/>
  <c r="M31" i="148"/>
  <c r="H26" i="143"/>
  <c r="F26" i="143"/>
  <c r="K26" i="143"/>
  <c r="F20" i="142"/>
  <c r="K20" i="142"/>
  <c r="F25" i="143"/>
  <c r="H25" i="143"/>
  <c r="K25" i="143"/>
  <c r="H27" i="147"/>
  <c r="K27" i="147"/>
  <c r="AH26" i="104"/>
  <c r="K14" i="146"/>
  <c r="AN11" i="104"/>
  <c r="AN15" i="104"/>
  <c r="AN24" i="104"/>
  <c r="AN18" i="104"/>
  <c r="AN13" i="104"/>
  <c r="AN28" i="104"/>
  <c r="AN27" i="104"/>
  <c r="AN23" i="104"/>
  <c r="AN14" i="104"/>
  <c r="AN20" i="104"/>
  <c r="AN19" i="104"/>
  <c r="AN26" i="104"/>
  <c r="AN12" i="104"/>
  <c r="AN21" i="104"/>
  <c r="AN22" i="104"/>
  <c r="AN17" i="104"/>
  <c r="AN25" i="104"/>
  <c r="AT18" i="103"/>
  <c r="AH13" i="105"/>
  <c r="T31" i="144"/>
  <c r="V31" i="144"/>
  <c r="AH27" i="105"/>
  <c r="AH24" i="105"/>
  <c r="K26" i="144"/>
  <c r="H26" i="144"/>
  <c r="F26" i="144"/>
  <c r="AN12" i="105"/>
  <c r="AN11" i="105"/>
  <c r="AN13" i="105"/>
  <c r="AN26" i="105"/>
  <c r="AN15" i="105"/>
  <c r="AN25" i="105"/>
  <c r="AN19" i="105"/>
  <c r="AN18" i="105"/>
  <c r="AN27" i="105"/>
  <c r="AN23" i="105"/>
  <c r="AN24" i="105"/>
  <c r="AN21" i="105"/>
  <c r="AN16" i="105"/>
  <c r="AN17" i="105"/>
  <c r="AN14" i="105"/>
  <c r="AN20" i="105"/>
  <c r="AN22" i="105"/>
  <c r="AH20" i="103"/>
  <c r="H12" i="147"/>
  <c r="F12" i="147"/>
  <c r="AH18" i="103"/>
  <c r="D31" i="145"/>
  <c r="AT27" i="103"/>
  <c r="K12" i="142"/>
  <c r="F12" i="142"/>
  <c r="V31" i="143"/>
  <c r="T31" i="143"/>
  <c r="H21" i="145"/>
  <c r="F21" i="145"/>
  <c r="K21" i="145"/>
  <c r="F15" i="144"/>
  <c r="H15" i="144"/>
  <c r="K15" i="144"/>
  <c r="AH14" i="105"/>
  <c r="H22" i="148"/>
  <c r="K22" i="148"/>
  <c r="F22" i="148"/>
  <c r="K25" i="144"/>
  <c r="F20" i="148"/>
  <c r="H20" i="148"/>
  <c r="F18" i="142"/>
  <c r="H18" i="142"/>
  <c r="F25" i="146"/>
  <c r="K25" i="146"/>
  <c r="AH26" i="105"/>
  <c r="F26" i="148"/>
  <c r="H26" i="148"/>
  <c r="H27" i="143"/>
  <c r="F27" i="143"/>
  <c r="K27" i="143"/>
  <c r="H31" i="134"/>
  <c r="F18" i="144"/>
  <c r="H18" i="144"/>
  <c r="K18" i="144"/>
  <c r="AH11" i="103"/>
  <c r="K15" i="146"/>
  <c r="H15" i="146"/>
  <c r="F15" i="146"/>
  <c r="AH18" i="105"/>
  <c r="AC31" i="144"/>
  <c r="AA31" i="144"/>
  <c r="K28" i="144"/>
  <c r="F28" i="144"/>
  <c r="K26" i="142"/>
  <c r="AN22" i="103"/>
  <c r="AT28" i="103"/>
  <c r="I17" i="95"/>
  <c r="O17" i="95" s="1"/>
  <c r="AN23" i="103"/>
  <c r="V31" i="145"/>
  <c r="H24" i="146"/>
  <c r="K27" i="141"/>
  <c r="F28" i="147"/>
  <c r="D31" i="144"/>
  <c r="AH16" i="103"/>
  <c r="K26" i="147"/>
  <c r="AC19" i="152"/>
  <c r="AB14" i="104"/>
  <c r="AB23" i="104"/>
  <c r="AB18" i="104"/>
  <c r="AB12" i="104"/>
  <c r="AB16" i="104"/>
  <c r="AB15" i="104"/>
  <c r="AB26" i="104"/>
  <c r="AB28" i="104"/>
  <c r="AB22" i="104"/>
  <c r="AB13" i="104"/>
  <c r="AB11" i="104"/>
  <c r="AB21" i="104"/>
  <c r="AB24" i="104"/>
  <c r="AB20" i="104"/>
  <c r="AB27" i="104"/>
  <c r="AB19" i="104"/>
  <c r="AP23" i="103"/>
  <c r="AP27" i="103"/>
  <c r="AP22" i="103"/>
  <c r="AP28" i="103"/>
  <c r="AP11" i="103"/>
  <c r="AP26" i="103"/>
  <c r="AV28" i="104"/>
  <c r="AV24" i="104"/>
  <c r="AV18" i="104"/>
  <c r="AV15" i="104"/>
  <c r="AV13" i="104"/>
  <c r="AV19" i="104"/>
  <c r="AV29" i="104"/>
  <c r="AV26" i="104"/>
  <c r="AV25" i="104"/>
  <c r="AV12" i="104"/>
  <c r="AV20" i="104"/>
  <c r="AV14" i="104"/>
  <c r="AV17" i="104"/>
  <c r="AV11" i="104"/>
  <c r="AV22" i="104"/>
  <c r="AV23" i="104"/>
  <c r="AV16" i="104"/>
  <c r="AV27" i="104"/>
  <c r="AV21" i="104"/>
  <c r="Y12" i="152"/>
  <c r="M27" i="94"/>
  <c r="O27" i="94" s="1"/>
  <c r="K19" i="95"/>
  <c r="I18" i="97"/>
  <c r="M18" i="97"/>
  <c r="Q24" i="94"/>
  <c r="I22" i="96"/>
  <c r="O22" i="96" s="1"/>
  <c r="O15" i="94"/>
  <c r="M20" i="108"/>
  <c r="O20" i="108" s="1"/>
  <c r="G18" i="97"/>
  <c r="O24" i="94"/>
  <c r="AA21" i="79"/>
  <c r="K10" i="108"/>
  <c r="I10" i="108"/>
  <c r="D22" i="52"/>
  <c r="Q23" i="152"/>
  <c r="D26" i="54"/>
  <c r="M13" i="96"/>
  <c r="O13" i="96" s="1"/>
  <c r="M20" i="94"/>
  <c r="O20" i="94" s="1"/>
  <c r="Q12" i="95"/>
  <c r="Y13" i="152"/>
  <c r="D27" i="112"/>
  <c r="J27" i="112"/>
  <c r="Q26" i="97"/>
  <c r="I26" i="97"/>
  <c r="O26" i="97" s="1"/>
  <c r="D27" i="54"/>
  <c r="D22" i="54"/>
  <c r="Q13" i="96"/>
  <c r="G29" i="54"/>
  <c r="G12" i="95"/>
  <c r="O12" i="95" s="1"/>
  <c r="I22" i="95"/>
  <c r="O22" i="95" s="1"/>
  <c r="Q14" i="95"/>
  <c r="K14" i="95"/>
  <c r="I14" i="95"/>
  <c r="W10" i="34"/>
  <c r="O27" i="97"/>
  <c r="AD19" i="68"/>
  <c r="AD18" i="68"/>
  <c r="AD13" i="125"/>
  <c r="AD12" i="68"/>
  <c r="I11" i="96"/>
  <c r="M11" i="96"/>
  <c r="Q11" i="96"/>
  <c r="AD12" i="125"/>
  <c r="AD17" i="68"/>
  <c r="O18" i="94"/>
  <c r="C31" i="106"/>
  <c r="E31" i="106" s="1"/>
  <c r="W11" i="34"/>
  <c r="N30" i="95"/>
  <c r="K22" i="141"/>
  <c r="O22" i="141" s="1"/>
  <c r="I31" i="106"/>
  <c r="O23" i="68"/>
  <c r="F23" i="68"/>
  <c r="L23" i="68"/>
  <c r="I23" i="68"/>
  <c r="AA23" i="68"/>
  <c r="X23" i="68"/>
  <c r="R23" i="68"/>
  <c r="U23" i="68"/>
  <c r="O26" i="95"/>
  <c r="I30" i="96"/>
  <c r="M21" i="94"/>
  <c r="I21" i="94"/>
  <c r="K21" i="94"/>
  <c r="G21" i="94"/>
  <c r="Q21" i="94"/>
  <c r="Y30" i="49"/>
  <c r="Q30" i="49"/>
  <c r="G22" i="108"/>
  <c r="M22" i="108"/>
  <c r="I22" i="108"/>
  <c r="K22" i="108"/>
  <c r="D29" i="51"/>
  <c r="L29" i="51"/>
  <c r="D17" i="51"/>
  <c r="D23" i="51"/>
  <c r="D26" i="51"/>
  <c r="D14" i="51"/>
  <c r="D20" i="51"/>
  <c r="Q29" i="51"/>
  <c r="D12" i="51"/>
  <c r="D27" i="51"/>
  <c r="D15" i="51"/>
  <c r="G29" i="51"/>
  <c r="D22" i="51"/>
  <c r="D13" i="51"/>
  <c r="D28" i="51"/>
  <c r="D25" i="51"/>
  <c r="D19" i="51"/>
  <c r="D16" i="51"/>
  <c r="D24" i="51"/>
  <c r="D21" i="51"/>
  <c r="Y30" i="34"/>
  <c r="Q30" i="34"/>
  <c r="K30" i="34"/>
  <c r="W22" i="34"/>
  <c r="W17" i="92"/>
  <c r="W18" i="92"/>
  <c r="W20" i="92"/>
  <c r="W19" i="92"/>
  <c r="Q12" i="97"/>
  <c r="I12" i="97"/>
  <c r="K12" i="97"/>
  <c r="I16" i="108"/>
  <c r="K16" i="108"/>
  <c r="E32" i="107"/>
  <c r="D27" i="111"/>
  <c r="P27" i="111"/>
  <c r="N27" i="111"/>
  <c r="L27" i="111"/>
  <c r="H27" i="111"/>
  <c r="F27" i="111"/>
  <c r="J27" i="111"/>
  <c r="Q10" i="96"/>
  <c r="M10" i="96"/>
  <c r="O10" i="96" s="1"/>
  <c r="G16" i="141"/>
  <c r="K16" i="141"/>
  <c r="I16" i="141"/>
  <c r="G15" i="108"/>
  <c r="I15" i="108"/>
  <c r="K15" i="108"/>
  <c r="D29" i="56"/>
  <c r="D27" i="56"/>
  <c r="D25" i="56"/>
  <c r="D20" i="56"/>
  <c r="D28" i="56"/>
  <c r="L29" i="56"/>
  <c r="D26" i="56"/>
  <c r="D15" i="56"/>
  <c r="G31" i="84"/>
  <c r="E31" i="84"/>
  <c r="I31" i="84"/>
  <c r="AD15" i="68"/>
  <c r="D29" i="55"/>
  <c r="D11" i="55"/>
  <c r="I16" i="106"/>
  <c r="G27" i="108"/>
  <c r="K27" i="108"/>
  <c r="M27" i="108"/>
  <c r="I27" i="108"/>
  <c r="G11" i="95"/>
  <c r="M11" i="95"/>
  <c r="I11" i="95"/>
  <c r="D30" i="45"/>
  <c r="D28" i="45"/>
  <c r="D17" i="45"/>
  <c r="D22" i="45"/>
  <c r="D26" i="45"/>
  <c r="D13" i="45"/>
  <c r="D25" i="45"/>
  <c r="D24" i="45"/>
  <c r="D12" i="45"/>
  <c r="D15" i="45"/>
  <c r="P30" i="45"/>
  <c r="L30" i="45"/>
  <c r="Y30" i="48"/>
  <c r="G30" i="48"/>
  <c r="M30" i="48"/>
  <c r="Q30" i="48"/>
  <c r="Q24" i="70"/>
  <c r="Q27" i="70"/>
  <c r="Q15" i="70"/>
  <c r="Q31" i="70"/>
  <c r="Q30" i="70"/>
  <c r="Q20" i="70"/>
  <c r="Q22" i="70"/>
  <c r="Q29" i="70"/>
  <c r="Q13" i="70"/>
  <c r="Q14" i="70"/>
  <c r="Q16" i="70"/>
  <c r="Q18" i="70"/>
  <c r="Q21" i="70"/>
  <c r="Q28" i="70"/>
  <c r="Q17" i="70"/>
  <c r="Q32" i="70"/>
  <c r="Q26" i="70"/>
  <c r="Q19" i="70"/>
  <c r="Q25" i="70"/>
  <c r="Q23" i="70"/>
  <c r="M16" i="108"/>
  <c r="Q25" i="94"/>
  <c r="I25" i="94"/>
  <c r="G25" i="94"/>
  <c r="K25" i="94"/>
  <c r="D15" i="57"/>
  <c r="D18" i="57"/>
  <c r="G29" i="57"/>
  <c r="D14" i="57"/>
  <c r="D11" i="57"/>
  <c r="D13" i="57"/>
  <c r="D26" i="57"/>
  <c r="D20" i="57"/>
  <c r="D27" i="57"/>
  <c r="D12" i="57"/>
  <c r="D24" i="57"/>
  <c r="D21" i="57"/>
  <c r="Q29" i="57"/>
  <c r="D16" i="57"/>
  <c r="D23" i="57"/>
  <c r="D28" i="57"/>
  <c r="M15" i="108"/>
  <c r="X21" i="68"/>
  <c r="O21" i="68"/>
  <c r="U21" i="68"/>
  <c r="R21" i="68"/>
  <c r="L21" i="68"/>
  <c r="AA21" i="68"/>
  <c r="D29" i="50"/>
  <c r="D20" i="50"/>
  <c r="D18" i="50"/>
  <c r="D16" i="50"/>
  <c r="D24" i="50"/>
  <c r="G29" i="50"/>
  <c r="G25" i="108"/>
  <c r="K25" i="108"/>
  <c r="I25" i="108"/>
  <c r="D29" i="52"/>
  <c r="D23" i="52"/>
  <c r="Q29" i="52"/>
  <c r="D26" i="52"/>
  <c r="D25" i="52"/>
  <c r="D13" i="52"/>
  <c r="D20" i="52"/>
  <c r="D18" i="52"/>
  <c r="D15" i="52"/>
  <c r="L29" i="52"/>
  <c r="D19" i="52"/>
  <c r="D12" i="52"/>
  <c r="D27" i="52"/>
  <c r="D11" i="52"/>
  <c r="D24" i="52"/>
  <c r="G23" i="92"/>
  <c r="H30" i="45"/>
  <c r="D16" i="52"/>
  <c r="AD15" i="125"/>
  <c r="O27" i="96"/>
  <c r="O14" i="94"/>
  <c r="O20" i="96"/>
  <c r="O25" i="97"/>
  <c r="G29" i="108"/>
  <c r="K29" i="141"/>
  <c r="O12" i="96"/>
  <c r="O16" i="95"/>
  <c r="O10" i="95"/>
  <c r="K30" i="141"/>
  <c r="O19" i="108"/>
  <c r="O12" i="94"/>
  <c r="I29" i="108"/>
  <c r="O24" i="97"/>
  <c r="K29" i="108"/>
  <c r="M29" i="108"/>
  <c r="X21" i="79"/>
  <c r="O18" i="96"/>
  <c r="I30" i="108"/>
  <c r="Q30" i="108"/>
  <c r="R21" i="43"/>
  <c r="Q21" i="43"/>
  <c r="Q15" i="43"/>
  <c r="R15" i="43"/>
  <c r="R18" i="43"/>
  <c r="Q18" i="43"/>
  <c r="Q14" i="43"/>
  <c r="R14" i="43"/>
  <c r="R29" i="43"/>
  <c r="Q29" i="43"/>
  <c r="AD16" i="68"/>
  <c r="M30" i="108"/>
  <c r="O12" i="97"/>
  <c r="O18" i="95"/>
  <c r="O10" i="108"/>
  <c r="O19" i="96"/>
  <c r="O11" i="94"/>
  <c r="O20" i="95"/>
  <c r="AD19" i="79"/>
  <c r="O14" i="96"/>
  <c r="Q13" i="43"/>
  <c r="R13" i="43"/>
  <c r="R12" i="43"/>
  <c r="Q12" i="43"/>
  <c r="R17" i="43"/>
  <c r="Q17" i="43"/>
  <c r="R24" i="43"/>
  <c r="Q24" i="43"/>
  <c r="Q23" i="43"/>
  <c r="R23" i="43"/>
  <c r="Q16" i="43"/>
  <c r="R16" i="43"/>
  <c r="G30" i="108"/>
  <c r="O24" i="36"/>
  <c r="O14" i="36"/>
  <c r="O27" i="36"/>
  <c r="O25" i="36"/>
  <c r="O16" i="36"/>
  <c r="O12" i="36"/>
  <c r="O17" i="36"/>
  <c r="O22" i="36"/>
  <c r="O19" i="36"/>
  <c r="O20" i="36"/>
  <c r="O13" i="36"/>
  <c r="O26" i="36"/>
  <c r="O21" i="36"/>
  <c r="O15" i="36"/>
  <c r="O23" i="36"/>
  <c r="O28" i="36"/>
  <c r="O11" i="36"/>
  <c r="O18" i="36"/>
  <c r="O29" i="36"/>
  <c r="K30" i="97"/>
  <c r="I29" i="141"/>
  <c r="I30" i="97"/>
  <c r="G30" i="97"/>
  <c r="O13" i="97"/>
  <c r="O21" i="95"/>
  <c r="O13" i="94"/>
  <c r="K30" i="96"/>
  <c r="O30" i="96" s="1"/>
  <c r="Q30" i="96"/>
  <c r="O11" i="97"/>
  <c r="R27" i="43"/>
  <c r="Q27" i="43"/>
  <c r="W30" i="47"/>
  <c r="O19" i="97"/>
  <c r="O26" i="96"/>
  <c r="O10" i="97"/>
  <c r="O24" i="95"/>
  <c r="O23" i="95"/>
  <c r="O23" i="94"/>
  <c r="R11" i="43"/>
  <c r="Q11" i="43"/>
  <c r="Q26" i="43"/>
  <c r="R26" i="43"/>
  <c r="Q22" i="43"/>
  <c r="R22" i="43"/>
  <c r="R19" i="43"/>
  <c r="Q19" i="43"/>
  <c r="Q28" i="43"/>
  <c r="R28" i="43"/>
  <c r="Q25" i="43"/>
  <c r="R25" i="43"/>
  <c r="R20" i="43"/>
  <c r="Q20" i="43"/>
  <c r="O10" i="94"/>
  <c r="K30" i="108"/>
  <c r="O16" i="96"/>
  <c r="I30" i="141"/>
  <c r="M30" i="141"/>
  <c r="Q30" i="141"/>
  <c r="W30" i="34"/>
  <c r="P19" i="102"/>
  <c r="P17" i="102"/>
  <c r="P21" i="102"/>
  <c r="P25" i="102"/>
  <c r="P10" i="102"/>
  <c r="P13" i="102"/>
  <c r="P23" i="102"/>
  <c r="P26" i="102"/>
  <c r="P22" i="102"/>
  <c r="P27" i="102"/>
  <c r="P28" i="102"/>
  <c r="P24" i="102"/>
  <c r="P14" i="102"/>
  <c r="P20" i="102"/>
  <c r="P15" i="102"/>
  <c r="P12" i="102"/>
  <c r="P16" i="102"/>
  <c r="P11" i="102"/>
  <c r="P18" i="102"/>
  <c r="W30" i="49"/>
  <c r="O13" i="95"/>
  <c r="O13" i="108"/>
  <c r="AD21" i="68"/>
  <c r="O23" i="141"/>
  <c r="G30" i="94"/>
  <c r="O30" i="94" s="1"/>
  <c r="G29" i="141"/>
  <c r="O17" i="94"/>
  <c r="O14" i="108"/>
  <c r="O19" i="95" l="1"/>
  <c r="AP13" i="103"/>
  <c r="AP16" i="103"/>
  <c r="AP12" i="103"/>
  <c r="AP29" i="103"/>
  <c r="AR29" i="103" s="1"/>
  <c r="AP17" i="103"/>
  <c r="AP15" i="103"/>
  <c r="AP14" i="103"/>
  <c r="AP20" i="103"/>
  <c r="AQ20" i="103" s="1"/>
  <c r="AD21" i="79"/>
  <c r="O26" i="108"/>
  <c r="AB30" i="105"/>
  <c r="F31" i="106"/>
  <c r="G31" i="106" s="1"/>
  <c r="AB30" i="104"/>
  <c r="AB25" i="104"/>
  <c r="AP21" i="103"/>
  <c r="AP25" i="103"/>
  <c r="AP18" i="103"/>
  <c r="AB14" i="103"/>
  <c r="AB11" i="103"/>
  <c r="AB18" i="103"/>
  <c r="AB26" i="103"/>
  <c r="AB28" i="103"/>
  <c r="AB21" i="103"/>
  <c r="AB20" i="103"/>
  <c r="AB19" i="103"/>
  <c r="AB24" i="103"/>
  <c r="AB23" i="103"/>
  <c r="AB13" i="103"/>
  <c r="AB27" i="103"/>
  <c r="AB12" i="103"/>
  <c r="AB16" i="103"/>
  <c r="AB15" i="103"/>
  <c r="AB25" i="103"/>
  <c r="AB22" i="103"/>
  <c r="AB17" i="103"/>
  <c r="F31" i="147"/>
  <c r="R31" i="147"/>
  <c r="K31" i="147"/>
  <c r="H31" i="147"/>
  <c r="Y31" i="147"/>
  <c r="F31" i="146"/>
  <c r="R31" i="146"/>
  <c r="H31" i="146"/>
  <c r="K31" i="146"/>
  <c r="Y31" i="146"/>
  <c r="AP19" i="103"/>
  <c r="AR19" i="103" s="1"/>
  <c r="F31" i="144"/>
  <c r="K31" i="144"/>
  <c r="R31" i="144"/>
  <c r="Y31" i="144"/>
  <c r="H31" i="144"/>
  <c r="AJ16" i="103"/>
  <c r="AJ23" i="103"/>
  <c r="AJ13" i="103"/>
  <c r="AJ19" i="103"/>
  <c r="AJ21" i="103"/>
  <c r="AJ20" i="103"/>
  <c r="AJ29" i="103"/>
  <c r="AJ26" i="103"/>
  <c r="AJ22" i="103"/>
  <c r="AJ14" i="103"/>
  <c r="AJ18" i="103"/>
  <c r="AJ25" i="103"/>
  <c r="AJ17" i="103"/>
  <c r="AJ24" i="103"/>
  <c r="AJ11" i="103"/>
  <c r="AJ28" i="103"/>
  <c r="AJ15" i="103"/>
  <c r="AJ27" i="103"/>
  <c r="AJ12" i="103"/>
  <c r="K31" i="145"/>
  <c r="Y31" i="145"/>
  <c r="R31" i="145"/>
  <c r="H31" i="145"/>
  <c r="F31" i="145"/>
  <c r="AP18" i="105"/>
  <c r="AP27" i="105"/>
  <c r="AP14" i="105"/>
  <c r="AP22" i="105"/>
  <c r="AP11" i="105"/>
  <c r="AP13" i="105"/>
  <c r="AP24" i="105"/>
  <c r="AP20" i="105"/>
  <c r="AP28" i="105"/>
  <c r="AP12" i="105"/>
  <c r="AP25" i="105"/>
  <c r="AP17" i="105"/>
  <c r="AP19" i="105"/>
  <c r="AP16" i="105"/>
  <c r="AP15" i="105"/>
  <c r="AP21" i="105"/>
  <c r="AP26" i="105"/>
  <c r="AP23" i="105"/>
  <c r="AP29" i="105"/>
  <c r="AD15" i="79"/>
  <c r="AV17" i="105"/>
  <c r="AV22" i="105"/>
  <c r="AV11" i="105"/>
  <c r="AV23" i="105"/>
  <c r="AV15" i="105"/>
  <c r="AV20" i="105"/>
  <c r="AV19" i="105"/>
  <c r="AV29" i="105"/>
  <c r="AV13" i="105"/>
  <c r="AV26" i="105"/>
  <c r="AV27" i="105"/>
  <c r="AV14" i="105"/>
  <c r="AV25" i="105"/>
  <c r="AV18" i="105"/>
  <c r="AV21" i="105"/>
  <c r="AV12" i="105"/>
  <c r="AV16" i="105"/>
  <c r="AV28" i="105"/>
  <c r="AV24" i="105"/>
  <c r="AV29" i="103"/>
  <c r="AV17" i="103"/>
  <c r="AV19" i="103"/>
  <c r="AV13" i="103"/>
  <c r="AV26" i="103"/>
  <c r="AV18" i="103"/>
  <c r="AV27" i="103"/>
  <c r="AV16" i="103"/>
  <c r="AV25" i="103"/>
  <c r="AV15" i="103"/>
  <c r="AV20" i="103"/>
  <c r="AV24" i="103"/>
  <c r="AV11" i="103"/>
  <c r="AV14" i="103"/>
  <c r="AV21" i="103"/>
  <c r="AV28" i="103"/>
  <c r="AV12" i="103"/>
  <c r="AV23" i="103"/>
  <c r="AV22" i="103"/>
  <c r="F31" i="143"/>
  <c r="R31" i="143"/>
  <c r="Y31" i="143"/>
  <c r="K31" i="143"/>
  <c r="H31" i="143"/>
  <c r="AB19" i="105"/>
  <c r="AB22" i="105"/>
  <c r="AB18" i="105"/>
  <c r="AB17" i="105"/>
  <c r="AB14" i="105"/>
  <c r="AB20" i="105"/>
  <c r="AB25" i="105"/>
  <c r="AB11" i="105"/>
  <c r="AB16" i="105"/>
  <c r="AB12" i="105"/>
  <c r="AB13" i="105"/>
  <c r="AB28" i="105"/>
  <c r="AB15" i="105"/>
  <c r="AB26" i="105"/>
  <c r="AB23" i="105"/>
  <c r="AB27" i="105"/>
  <c r="AB21" i="105"/>
  <c r="AB24" i="105"/>
  <c r="AJ13" i="104"/>
  <c r="AJ25" i="104"/>
  <c r="AJ21" i="104"/>
  <c r="AJ28" i="104"/>
  <c r="AJ19" i="104"/>
  <c r="AJ26" i="104"/>
  <c r="AJ14" i="104"/>
  <c r="AJ15" i="104"/>
  <c r="AJ12" i="104"/>
  <c r="AJ16" i="104"/>
  <c r="AJ17" i="104"/>
  <c r="AJ11" i="104"/>
  <c r="AJ27" i="104"/>
  <c r="AJ18" i="104"/>
  <c r="AJ29" i="104"/>
  <c r="AJ20" i="104"/>
  <c r="AJ24" i="104"/>
  <c r="AJ22" i="104"/>
  <c r="AJ23" i="104"/>
  <c r="Y31" i="142"/>
  <c r="R31" i="142"/>
  <c r="H31" i="142"/>
  <c r="K31" i="142"/>
  <c r="F31" i="142"/>
  <c r="AP29" i="104"/>
  <c r="AP17" i="104"/>
  <c r="AP26" i="104"/>
  <c r="AP27" i="104"/>
  <c r="AP28" i="104"/>
  <c r="AP24" i="104"/>
  <c r="AP11" i="104"/>
  <c r="AP23" i="104"/>
  <c r="AP13" i="104"/>
  <c r="AP12" i="104"/>
  <c r="AP22" i="104"/>
  <c r="AP19" i="104"/>
  <c r="AP20" i="104"/>
  <c r="AP14" i="104"/>
  <c r="AP16" i="104"/>
  <c r="AP15" i="104"/>
  <c r="AP18" i="104"/>
  <c r="AP25" i="104"/>
  <c r="AP21" i="104"/>
  <c r="AB30" i="103"/>
  <c r="K31" i="148"/>
  <c r="F31" i="148"/>
  <c r="Y31" i="148"/>
  <c r="R31" i="148"/>
  <c r="H31" i="148"/>
  <c r="O27" i="141"/>
  <c r="AJ19" i="105"/>
  <c r="AJ16" i="105"/>
  <c r="AJ17" i="105"/>
  <c r="AJ22" i="105"/>
  <c r="AJ13" i="105"/>
  <c r="AJ25" i="105"/>
  <c r="AJ23" i="105"/>
  <c r="AJ24" i="105"/>
  <c r="AJ18" i="105"/>
  <c r="AJ29" i="105"/>
  <c r="AJ14" i="105"/>
  <c r="AJ28" i="105"/>
  <c r="AJ26" i="105"/>
  <c r="AJ20" i="105"/>
  <c r="AJ15" i="105"/>
  <c r="AJ21" i="105"/>
  <c r="AJ11" i="105"/>
  <c r="AJ27" i="105"/>
  <c r="AJ12" i="105"/>
  <c r="AW16" i="104"/>
  <c r="AX16" i="104"/>
  <c r="AX17" i="104"/>
  <c r="AW17" i="104"/>
  <c r="AX25" i="104"/>
  <c r="AW25" i="104"/>
  <c r="AX13" i="104"/>
  <c r="AW13" i="104"/>
  <c r="AW28" i="104"/>
  <c r="AX28" i="104"/>
  <c r="AR28" i="103"/>
  <c r="AQ28" i="103"/>
  <c r="AQ14" i="103"/>
  <c r="AR14" i="103"/>
  <c r="AQ17" i="103"/>
  <c r="AR17" i="103"/>
  <c r="AR21" i="103"/>
  <c r="AQ21" i="103"/>
  <c r="AX23" i="104"/>
  <c r="AW23" i="104"/>
  <c r="AW14" i="104"/>
  <c r="AX14" i="104"/>
  <c r="AX26" i="104"/>
  <c r="AW26" i="104"/>
  <c r="AX15" i="104"/>
  <c r="AW15" i="104"/>
  <c r="AQ13" i="103"/>
  <c r="AR13" i="103"/>
  <c r="AQ16" i="103"/>
  <c r="AR16" i="103"/>
  <c r="AR20" i="103"/>
  <c r="AR24" i="103"/>
  <c r="AQ24" i="103"/>
  <c r="AQ27" i="103"/>
  <c r="AR27" i="103"/>
  <c r="AD12" i="104"/>
  <c r="AD15" i="104"/>
  <c r="AD28" i="104"/>
  <c r="AD18" i="104"/>
  <c r="AD17" i="104"/>
  <c r="AD20" i="104"/>
  <c r="AD11" i="104"/>
  <c r="AD13" i="104"/>
  <c r="AD22" i="104"/>
  <c r="AD27" i="104"/>
  <c r="AD21" i="104"/>
  <c r="AD29" i="104"/>
  <c r="AD25" i="104"/>
  <c r="AD19" i="104"/>
  <c r="AD24" i="104"/>
  <c r="AD14" i="104"/>
  <c r="AD26" i="104"/>
  <c r="AD16" i="104"/>
  <c r="AD23" i="104"/>
  <c r="AX21" i="104"/>
  <c r="AW21" i="104"/>
  <c r="AW22" i="104"/>
  <c r="AX22" i="104"/>
  <c r="AX20" i="104"/>
  <c r="AW20" i="104"/>
  <c r="AW29" i="104"/>
  <c r="AX29" i="104"/>
  <c r="AW18" i="104"/>
  <c r="AX18" i="104"/>
  <c r="AQ26" i="103"/>
  <c r="AR26" i="103"/>
  <c r="AR22" i="103"/>
  <c r="AQ22" i="103"/>
  <c r="AR25" i="103"/>
  <c r="AQ25" i="103"/>
  <c r="AQ18" i="103"/>
  <c r="AR18" i="103"/>
  <c r="AW27" i="104"/>
  <c r="AX27" i="104"/>
  <c r="AW11" i="104"/>
  <c r="AX11" i="104"/>
  <c r="AW12" i="104"/>
  <c r="AX12" i="104"/>
  <c r="AX19" i="104"/>
  <c r="AW19" i="104"/>
  <c r="AX24" i="104"/>
  <c r="AW24" i="104"/>
  <c r="AR11" i="103"/>
  <c r="AQ11" i="103"/>
  <c r="AR15" i="103"/>
  <c r="AQ15" i="103"/>
  <c r="AR12" i="103"/>
  <c r="AQ12" i="103"/>
  <c r="AR23" i="103"/>
  <c r="AQ23" i="103"/>
  <c r="O14" i="95"/>
  <c r="O18" i="97"/>
  <c r="O11" i="96"/>
  <c r="W30" i="48"/>
  <c r="O11" i="95"/>
  <c r="G30" i="95"/>
  <c r="M30" i="95"/>
  <c r="Q30" i="95"/>
  <c r="K30" i="95"/>
  <c r="I30" i="95"/>
  <c r="O16" i="108"/>
  <c r="O25" i="108"/>
  <c r="O15" i="108"/>
  <c r="O22" i="108"/>
  <c r="O21" i="94"/>
  <c r="AD23" i="68"/>
  <c r="O25" i="94"/>
  <c r="O27" i="108"/>
  <c r="O16" i="141"/>
  <c r="O30" i="141"/>
  <c r="R16" i="102"/>
  <c r="Q16" i="102"/>
  <c r="R14" i="102"/>
  <c r="Q14" i="102"/>
  <c r="Q22" i="102"/>
  <c r="R22" i="102"/>
  <c r="R10" i="102"/>
  <c r="Q10" i="102"/>
  <c r="R19" i="102"/>
  <c r="Q19" i="102"/>
  <c r="P28" i="36"/>
  <c r="Q28" i="36"/>
  <c r="P26" i="36"/>
  <c r="Q26" i="36"/>
  <c r="P22" i="36"/>
  <c r="Q22" i="36"/>
  <c r="P25" i="36"/>
  <c r="Q25" i="36"/>
  <c r="O30" i="108"/>
  <c r="R12" i="102"/>
  <c r="Q12" i="102"/>
  <c r="Q24" i="102"/>
  <c r="R24" i="102"/>
  <c r="Q26" i="102"/>
  <c r="R26" i="102"/>
  <c r="Q25" i="102"/>
  <c r="R25" i="102"/>
  <c r="Q29" i="36"/>
  <c r="P29" i="36"/>
  <c r="Q23" i="36"/>
  <c r="P23" i="36"/>
  <c r="Q13" i="36"/>
  <c r="P13" i="36"/>
  <c r="P17" i="36"/>
  <c r="Q17" i="36"/>
  <c r="Q27" i="36"/>
  <c r="P27" i="36"/>
  <c r="Q15" i="102"/>
  <c r="R15" i="102"/>
  <c r="R21" i="102"/>
  <c r="Q21" i="102"/>
  <c r="P18" i="36"/>
  <c r="Q18" i="36"/>
  <c r="P15" i="36"/>
  <c r="Q15" i="36"/>
  <c r="P20" i="36"/>
  <c r="Q20" i="36"/>
  <c r="P12" i="36"/>
  <c r="Q12" i="36"/>
  <c r="P14" i="36"/>
  <c r="Q14" i="36"/>
  <c r="Q18" i="102"/>
  <c r="R18" i="102"/>
  <c r="Q28" i="102"/>
  <c r="R28" i="102"/>
  <c r="R23" i="102"/>
  <c r="Q23" i="102"/>
  <c r="R11" i="102"/>
  <c r="Q11" i="102"/>
  <c r="R20" i="102"/>
  <c r="Q20" i="102"/>
  <c r="Q27" i="102"/>
  <c r="R27" i="102"/>
  <c r="Q13" i="102"/>
  <c r="R13" i="102"/>
  <c r="Q17" i="102"/>
  <c r="R17" i="102"/>
  <c r="O30" i="97"/>
  <c r="P11" i="36"/>
  <c r="Q11" i="36"/>
  <c r="P21" i="36"/>
  <c r="Q21" i="36"/>
  <c r="Q19" i="36"/>
  <c r="P19" i="36"/>
  <c r="P16" i="36"/>
  <c r="Q16" i="36"/>
  <c r="P24" i="36"/>
  <c r="Q24" i="36"/>
  <c r="AQ19" i="103" l="1"/>
  <c r="AQ29" i="103"/>
  <c r="O25" i="70"/>
  <c r="P25" i="70"/>
  <c r="AL12" i="105"/>
  <c r="AK12" i="105"/>
  <c r="AL15" i="105"/>
  <c r="AK15" i="105"/>
  <c r="AL14" i="105"/>
  <c r="AK14" i="105"/>
  <c r="AK23" i="105"/>
  <c r="AL23" i="105"/>
  <c r="AL17" i="105"/>
  <c r="AK17" i="105"/>
  <c r="AR18" i="104"/>
  <c r="AQ18" i="104"/>
  <c r="AQ20" i="104"/>
  <c r="AR20" i="104"/>
  <c r="AQ13" i="104"/>
  <c r="AR13" i="104"/>
  <c r="AQ28" i="104"/>
  <c r="AR28" i="104"/>
  <c r="AQ29" i="104"/>
  <c r="AR29" i="104"/>
  <c r="AK24" i="104"/>
  <c r="AL24" i="104"/>
  <c r="AL27" i="104"/>
  <c r="AK27" i="104"/>
  <c r="AK12" i="104"/>
  <c r="AL12" i="104"/>
  <c r="AL19" i="104"/>
  <c r="AK19" i="104"/>
  <c r="AL13" i="104"/>
  <c r="AK13" i="104"/>
  <c r="AX12" i="103"/>
  <c r="AW12" i="103"/>
  <c r="AX11" i="103"/>
  <c r="AW11" i="103"/>
  <c r="AX25" i="103"/>
  <c r="AW25" i="103"/>
  <c r="AX26" i="103"/>
  <c r="AW26" i="103"/>
  <c r="AX29" i="103"/>
  <c r="AW29" i="103"/>
  <c r="AW12" i="105"/>
  <c r="AX12" i="105"/>
  <c r="AW14" i="105"/>
  <c r="AX14" i="105"/>
  <c r="AX29" i="105"/>
  <c r="AW29" i="105"/>
  <c r="AW23" i="105"/>
  <c r="AX23" i="105"/>
  <c r="AR21" i="105"/>
  <c r="AQ21" i="105"/>
  <c r="AQ17" i="105"/>
  <c r="AR17" i="105"/>
  <c r="AR20" i="105"/>
  <c r="AQ20" i="105"/>
  <c r="AR22" i="105"/>
  <c r="AQ22" i="105"/>
  <c r="AK28" i="103"/>
  <c r="AL28" i="103"/>
  <c r="AL25" i="103"/>
  <c r="AK25" i="103"/>
  <c r="AL26" i="103"/>
  <c r="AK26" i="103"/>
  <c r="AK19" i="103"/>
  <c r="AL19" i="103"/>
  <c r="AD20" i="103"/>
  <c r="AD18" i="103"/>
  <c r="AD25" i="103"/>
  <c r="AD14" i="103"/>
  <c r="AD11" i="103"/>
  <c r="AD26" i="103"/>
  <c r="AD24" i="103"/>
  <c r="AD19" i="103"/>
  <c r="AD29" i="103"/>
  <c r="AD23" i="103"/>
  <c r="AD13" i="103"/>
  <c r="AD22" i="103"/>
  <c r="AD28" i="103"/>
  <c r="AD12" i="103"/>
  <c r="AD27" i="103"/>
  <c r="AD15" i="103"/>
  <c r="AD21" i="103"/>
  <c r="AD16" i="103"/>
  <c r="AD17" i="103"/>
  <c r="AK27" i="105"/>
  <c r="AL27" i="105"/>
  <c r="AL20" i="105"/>
  <c r="AK20" i="105"/>
  <c r="AL29" i="105"/>
  <c r="AK29" i="105"/>
  <c r="AL25" i="105"/>
  <c r="AK25" i="105"/>
  <c r="AK16" i="105"/>
  <c r="AL16" i="105"/>
  <c r="AR15" i="104"/>
  <c r="AQ15" i="104"/>
  <c r="AR19" i="104"/>
  <c r="AQ19" i="104"/>
  <c r="AQ23" i="104"/>
  <c r="AR23" i="104"/>
  <c r="AQ27" i="104"/>
  <c r="AR27" i="104"/>
  <c r="AK20" i="104"/>
  <c r="AL20" i="104"/>
  <c r="AL11" i="104"/>
  <c r="AK11" i="104"/>
  <c r="AK15" i="104"/>
  <c r="AL15" i="104"/>
  <c r="AL28" i="104"/>
  <c r="AK28" i="104"/>
  <c r="AD18" i="105"/>
  <c r="AD29" i="105"/>
  <c r="AD21" i="105"/>
  <c r="AD28" i="105"/>
  <c r="AD23" i="105"/>
  <c r="AD13" i="105"/>
  <c r="AD25" i="105"/>
  <c r="AD22" i="105"/>
  <c r="AD20" i="105"/>
  <c r="AD17" i="105"/>
  <c r="AD27" i="105"/>
  <c r="AD26" i="105"/>
  <c r="AD15" i="105"/>
  <c r="AD14" i="105"/>
  <c r="AD19" i="105"/>
  <c r="AD12" i="105"/>
  <c r="AD16" i="105"/>
  <c r="AD24" i="105"/>
  <c r="AD11" i="105"/>
  <c r="AX28" i="103"/>
  <c r="AW28" i="103"/>
  <c r="AX24" i="103"/>
  <c r="AW24" i="103"/>
  <c r="AW16" i="103"/>
  <c r="AX16" i="103"/>
  <c r="AW13" i="103"/>
  <c r="AX13" i="103"/>
  <c r="AW24" i="105"/>
  <c r="AX24" i="105"/>
  <c r="AX21" i="105"/>
  <c r="AW21" i="105"/>
  <c r="AX27" i="105"/>
  <c r="AW27" i="105"/>
  <c r="AX19" i="105"/>
  <c r="AW19" i="105"/>
  <c r="AX11" i="105"/>
  <c r="AW11" i="105"/>
  <c r="AR29" i="105"/>
  <c r="AQ29" i="105"/>
  <c r="AQ15" i="105"/>
  <c r="AR15" i="105"/>
  <c r="AR25" i="105"/>
  <c r="AQ25" i="105"/>
  <c r="AR24" i="105"/>
  <c r="AQ24" i="105"/>
  <c r="AR14" i="105"/>
  <c r="AQ14" i="105"/>
  <c r="AK12" i="103"/>
  <c r="AL12" i="103"/>
  <c r="AL11" i="103"/>
  <c r="AK11" i="103"/>
  <c r="AL18" i="103"/>
  <c r="AK18" i="103"/>
  <c r="AK29" i="103"/>
  <c r="AL29" i="103"/>
  <c r="AL13" i="103"/>
  <c r="AK13" i="103"/>
  <c r="AK11" i="105"/>
  <c r="AL11" i="105"/>
  <c r="AL26" i="105"/>
  <c r="AK26" i="105"/>
  <c r="AK18" i="105"/>
  <c r="AL18" i="105"/>
  <c r="AL13" i="105"/>
  <c r="AK13" i="105"/>
  <c r="AK19" i="105"/>
  <c r="AL19" i="105"/>
  <c r="AQ21" i="104"/>
  <c r="AR21" i="104"/>
  <c r="AQ16" i="104"/>
  <c r="AR16" i="104"/>
  <c r="AQ22" i="104"/>
  <c r="AR22" i="104"/>
  <c r="AQ11" i="104"/>
  <c r="AR11" i="104"/>
  <c r="AQ26" i="104"/>
  <c r="AR26" i="104"/>
  <c r="AK23" i="104"/>
  <c r="AL23" i="104"/>
  <c r="AK29" i="104"/>
  <c r="AL29" i="104"/>
  <c r="AK17" i="104"/>
  <c r="AL17" i="104"/>
  <c r="AL14" i="104"/>
  <c r="AK14" i="104"/>
  <c r="AL21" i="104"/>
  <c r="AK21" i="104"/>
  <c r="AX22" i="103"/>
  <c r="AW22" i="103"/>
  <c r="AX21" i="103"/>
  <c r="AW21" i="103"/>
  <c r="AX20" i="103"/>
  <c r="AW20" i="103"/>
  <c r="AW27" i="103"/>
  <c r="AX27" i="103"/>
  <c r="AW19" i="103"/>
  <c r="AX19" i="103"/>
  <c r="AW28" i="105"/>
  <c r="AX28" i="105"/>
  <c r="AX18" i="105"/>
  <c r="AW18" i="105"/>
  <c r="AX26" i="105"/>
  <c r="AW26" i="105"/>
  <c r="AW20" i="105"/>
  <c r="AX20" i="105"/>
  <c r="AW22" i="105"/>
  <c r="AX22" i="105"/>
  <c r="AQ23" i="105"/>
  <c r="AR23" i="105"/>
  <c r="AR16" i="105"/>
  <c r="AQ16" i="105"/>
  <c r="AR12" i="105"/>
  <c r="AQ12" i="105"/>
  <c r="AR13" i="105"/>
  <c r="AQ13" i="105"/>
  <c r="AR27" i="105"/>
  <c r="AQ27" i="105"/>
  <c r="AL27" i="103"/>
  <c r="AK27" i="103"/>
  <c r="AK24" i="103"/>
  <c r="AL24" i="103"/>
  <c r="AL14" i="103"/>
  <c r="AK14" i="103"/>
  <c r="AL20" i="103"/>
  <c r="AK20" i="103"/>
  <c r="AK23" i="103"/>
  <c r="AL23" i="103"/>
  <c r="AL21" i="105"/>
  <c r="AK21" i="105"/>
  <c r="AL28" i="105"/>
  <c r="AK28" i="105"/>
  <c r="AK24" i="105"/>
  <c r="AL24" i="105"/>
  <c r="AL22" i="105"/>
  <c r="AK22" i="105"/>
  <c r="AQ25" i="104"/>
  <c r="AR25" i="104"/>
  <c r="AQ14" i="104"/>
  <c r="AR14" i="104"/>
  <c r="AQ12" i="104"/>
  <c r="AR12" i="104"/>
  <c r="AR24" i="104"/>
  <c r="AQ24" i="104"/>
  <c r="AQ17" i="104"/>
  <c r="AR17" i="104"/>
  <c r="AK22" i="104"/>
  <c r="AL22" i="104"/>
  <c r="AK18" i="104"/>
  <c r="AL18" i="104"/>
  <c r="AK16" i="104"/>
  <c r="AL16" i="104"/>
  <c r="AL26" i="104"/>
  <c r="AK26" i="104"/>
  <c r="AL25" i="104"/>
  <c r="AK25" i="104"/>
  <c r="AW23" i="103"/>
  <c r="AX23" i="103"/>
  <c r="AX14" i="103"/>
  <c r="AW14" i="103"/>
  <c r="AX15" i="103"/>
  <c r="AW15" i="103"/>
  <c r="AW18" i="103"/>
  <c r="AX18" i="103"/>
  <c r="AX17" i="103"/>
  <c r="AW17" i="103"/>
  <c r="AW16" i="105"/>
  <c r="AX16" i="105"/>
  <c r="AW25" i="105"/>
  <c r="AX25" i="105"/>
  <c r="AW13" i="105"/>
  <c r="AX13" i="105"/>
  <c r="AX15" i="105"/>
  <c r="AW15" i="105"/>
  <c r="AW17" i="105"/>
  <c r="AX17" i="105"/>
  <c r="AR26" i="105"/>
  <c r="AQ26" i="105"/>
  <c r="AQ19" i="105"/>
  <c r="AR19" i="105"/>
  <c r="AQ28" i="105"/>
  <c r="AR28" i="105"/>
  <c r="AQ11" i="105"/>
  <c r="AR11" i="105"/>
  <c r="AQ18" i="105"/>
  <c r="AR18" i="105"/>
  <c r="AK15" i="103"/>
  <c r="AL15" i="103"/>
  <c r="AL17" i="103"/>
  <c r="AK17" i="103"/>
  <c r="AL22" i="103"/>
  <c r="AK22" i="103"/>
  <c r="AK21" i="103"/>
  <c r="AL21" i="103"/>
  <c r="AL16" i="103"/>
  <c r="AK16" i="103"/>
  <c r="AE14" i="104"/>
  <c r="AF14" i="104"/>
  <c r="AF29" i="104"/>
  <c r="AE29" i="104"/>
  <c r="AF13" i="104"/>
  <c r="AE13" i="104"/>
  <c r="AF18" i="104"/>
  <c r="AE18" i="104"/>
  <c r="AE23" i="104"/>
  <c r="AF23" i="104"/>
  <c r="AF24" i="104"/>
  <c r="AE24" i="104"/>
  <c r="AF21" i="104"/>
  <c r="AE21" i="104"/>
  <c r="AF11" i="104"/>
  <c r="AE11" i="104"/>
  <c r="AE28" i="104"/>
  <c r="AF28" i="104"/>
  <c r="AF16" i="104"/>
  <c r="AE16" i="104"/>
  <c r="AE19" i="104"/>
  <c r="AF19" i="104"/>
  <c r="AE27" i="104"/>
  <c r="AF27" i="104"/>
  <c r="AE20" i="104"/>
  <c r="AF20" i="104"/>
  <c r="AE15" i="104"/>
  <c r="AF15" i="104"/>
  <c r="AE26" i="104"/>
  <c r="AF26" i="104"/>
  <c r="AE25" i="104"/>
  <c r="AF25" i="104"/>
  <c r="AF22" i="104"/>
  <c r="AE22" i="104"/>
  <c r="AF17" i="104"/>
  <c r="AE17" i="104"/>
  <c r="AF12" i="104"/>
  <c r="AE12" i="104"/>
  <c r="O30" i="95"/>
  <c r="O17" i="70"/>
  <c r="P17" i="70"/>
  <c r="P30" i="70"/>
  <c r="O30" i="70"/>
  <c r="P32" i="70"/>
  <c r="O32" i="70"/>
  <c r="P13" i="70"/>
  <c r="O13" i="70"/>
  <c r="P27" i="70"/>
  <c r="O27" i="70"/>
  <c r="P16" i="70"/>
  <c r="O16" i="70"/>
  <c r="O21" i="70"/>
  <c r="P21" i="70"/>
  <c r="O15" i="70"/>
  <c r="P15" i="70"/>
  <c r="P29" i="70"/>
  <c r="O29" i="70"/>
  <c r="P23" i="70"/>
  <c r="O23" i="70"/>
  <c r="O22" i="70"/>
  <c r="P22" i="70"/>
  <c r="P24" i="70"/>
  <c r="O24" i="70"/>
  <c r="P26" i="70"/>
  <c r="O26" i="70"/>
  <c r="P14" i="70"/>
  <c r="O14" i="70"/>
  <c r="O28" i="70"/>
  <c r="P28" i="70"/>
  <c r="O19" i="70"/>
  <c r="P19" i="70"/>
  <c r="P20" i="70"/>
  <c r="O20" i="70"/>
  <c r="O31" i="70"/>
  <c r="P31" i="70"/>
  <c r="O18" i="70"/>
  <c r="P18" i="70"/>
  <c r="AF11" i="105" l="1"/>
  <c r="AE11" i="105"/>
  <c r="AF19" i="105"/>
  <c r="AE19" i="105"/>
  <c r="AF27" i="105"/>
  <c r="AE27" i="105"/>
  <c r="AE25" i="105"/>
  <c r="AF25" i="105"/>
  <c r="AF21" i="105"/>
  <c r="AE21" i="105"/>
  <c r="AF15" i="103"/>
  <c r="AE15" i="103"/>
  <c r="AF22" i="103"/>
  <c r="AE22" i="103"/>
  <c r="AE19" i="103"/>
  <c r="AF19" i="103"/>
  <c r="AF14" i="103"/>
  <c r="AE14" i="103"/>
  <c r="AE24" i="105"/>
  <c r="AF24" i="105"/>
  <c r="AE14" i="105"/>
  <c r="AF14" i="105"/>
  <c r="AE17" i="105"/>
  <c r="AF17" i="105"/>
  <c r="AF13" i="105"/>
  <c r="AE13" i="105"/>
  <c r="AF29" i="105"/>
  <c r="AE29" i="105"/>
  <c r="AE17" i="103"/>
  <c r="AF17" i="103"/>
  <c r="AF27" i="103"/>
  <c r="AE27" i="103"/>
  <c r="AE13" i="103"/>
  <c r="AF13" i="103"/>
  <c r="AE24" i="103"/>
  <c r="AF24" i="103"/>
  <c r="AE25" i="103"/>
  <c r="AF25" i="103"/>
  <c r="AF16" i="105"/>
  <c r="AE16" i="105"/>
  <c r="AE15" i="105"/>
  <c r="AF15" i="105"/>
  <c r="AF20" i="105"/>
  <c r="AE20" i="105"/>
  <c r="AE23" i="105"/>
  <c r="AF23" i="105"/>
  <c r="AE18" i="105"/>
  <c r="AF18" i="105"/>
  <c r="AF16" i="103"/>
  <c r="AE16" i="103"/>
  <c r="AE12" i="103"/>
  <c r="AF12" i="103"/>
  <c r="AE23" i="103"/>
  <c r="AF23" i="103"/>
  <c r="AF26" i="103"/>
  <c r="AE26" i="103"/>
  <c r="AF18" i="103"/>
  <c r="AE18" i="103"/>
  <c r="AE12" i="105"/>
  <c r="AF12" i="105"/>
  <c r="AF26" i="105"/>
  <c r="AE26" i="105"/>
  <c r="AE22" i="105"/>
  <c r="AF22" i="105"/>
  <c r="AE28" i="105"/>
  <c r="AF28" i="105"/>
  <c r="AF21" i="103"/>
  <c r="AE21" i="103"/>
  <c r="AF28" i="103"/>
  <c r="AE28" i="103"/>
  <c r="AF29" i="103"/>
  <c r="AE29" i="103"/>
  <c r="AE11" i="103"/>
  <c r="AF11" i="103"/>
  <c r="AF20" i="103"/>
  <c r="AE20" i="103"/>
  <c r="S26" i="160" l="1"/>
  <c r="S26" i="161"/>
  <c r="S26" i="162"/>
  <c r="S42" i="158" l="1"/>
</calcChain>
</file>

<file path=xl/sharedStrings.xml><?xml version="1.0" encoding="utf-8"?>
<sst xmlns="http://schemas.openxmlformats.org/spreadsheetml/2006/main" count="4729" uniqueCount="491">
  <si>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</si>
  <si>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</si>
  <si>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</si>
  <si>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</si>
  <si>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</si>
  <si>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</si>
  <si>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</si>
  <si>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</si>
  <si>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</si>
  <si>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</si>
  <si>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</si>
  <si>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</si>
  <si>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</si>
  <si>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</si>
  <si>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</si>
  <si>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</si>
  <si>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</si>
  <si>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</si>
  <si>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</si>
  <si>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</si>
  <si>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</si>
  <si>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</si>
  <si>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</si>
  <si>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</si>
  <si>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</si>
  <si>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</si>
  <si>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</si>
  <si>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</si>
  <si>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</si>
  <si>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</si>
  <si>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</si>
  <si>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</si>
  <si>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</si>
  <si>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</si>
  <si>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</si>
  <si>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</si>
  <si>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</si>
  <si>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</si>
  <si>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</si>
  <si>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</si>
  <si>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</si>
  <si>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</si>
  <si>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</si>
  <si>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</si>
  <si>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</si>
  <si>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</si>
  <si>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</si>
  <si>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</si>
  <si>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</si>
  <si>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</si>
  <si>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</si>
  <si>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</si>
  <si>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</si>
  <si>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</si>
  <si>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</si>
  <si>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</si>
  <si>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</si>
  <si>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</si>
  <si>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</si>
  <si>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</si>
  <si>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</si>
  <si>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</si>
  <si>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</si>
  <si>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</si>
  <si>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</si>
  <si>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</si>
  <si>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</si>
  <si>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</si>
  <si>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</si>
  <si>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</si>
  <si>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</si>
  <si>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</si>
  <si>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</si>
  <si>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</si>
  <si>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</si>
  <si>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</si>
  <si>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</si>
  <si>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</si>
  <si>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</si>
  <si>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</si>
  <si>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</si>
  <si>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</si>
  <si>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</si>
  <si>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</si>
  <si>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</si>
  <si>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</si>
  <si>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</si>
  <si>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</si>
  <si>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</si>
  <si>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</si>
  <si>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</si>
  <si>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</si>
  <si>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</si>
  <si>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</si>
  <si>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</si>
  <si>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</si>
  <si>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</si>
  <si>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</si>
  <si>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</si>
  <si>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</si>
  <si>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</si>
  <si>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</si>
  <si>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</si>
  <si>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</si>
  <si>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</si>
  <si>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</si>
  <si>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</si>
  <si>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</si>
  <si>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</si>
  <si>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</si>
  <si>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</si>
  <si>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</si>
  <si>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</si>
  <si>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</si>
  <si>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</si>
  <si>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</si>
  <si>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</si>
  <si>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</si>
  <si>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</si>
  <si>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</si>
  <si>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</si>
  <si>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</si>
  <si>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</si>
  <si>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</si>
  <si>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</si>
  <si>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</si>
  <si>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</si>
  <si>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</si>
  <si>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</si>
  <si>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</si>
  <si>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</si>
  <si>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</si>
  <si>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</si>
  <si>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</si>
  <si>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</si>
  <si>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</si>
  <si>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</si>
  <si>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</si>
  <si>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</si>
  <si>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</si>
  <si>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</si>
  <si>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</si>
  <si>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</si>
  <si>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</si>
  <si>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</si>
  <si>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</si>
  <si>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</si>
  <si>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</si>
  <si>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</si>
  <si>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</si>
  <si>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</si>
  <si>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</si>
  <si>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</si>
  <si>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</si>
  <si>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</si>
  <si>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</si>
  <si>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</si>
  <si>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</si>
  <si>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</si>
  <si>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</si>
  <si>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</si>
  <si>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</si>
  <si>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</si>
  <si>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</si>
  <si>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</si>
  <si>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</si>
  <si>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</si>
  <si>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</si>
  <si>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</si>
  <si>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</si>
  <si>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</si>
  <si>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</si>
  <si>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</si>
  <si>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</si>
  <si>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</si>
  <si>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</si>
  <si>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</si>
  <si>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</si>
  <si>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</si>
  <si>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</si>
  <si>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</si>
  <si>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</si>
  <si>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</si>
  <si>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</si>
  <si>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</si>
  <si>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</si>
  <si>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</si>
  <si>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</si>
  <si>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</si>
  <si>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</si>
  <si>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</si>
  <si>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</si>
  <si>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</si>
  <si>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</si>
  <si>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</si>
  <si>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</si>
  <si>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</si>
  <si>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</si>
  <si>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</si>
  <si>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</si>
  <si>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</si>
  <si>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</si>
  <si>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</si>
  <si>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</si>
  <si>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</si>
  <si>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</si>
  <si>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</si>
  <si>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</si>
  <si>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</si>
  <si>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</si>
  <si>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</si>
  <si>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</si>
  <si>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</si>
  <si>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</si>
  <si>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</si>
  <si>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</si>
  <si>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</si>
  <si>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</si>
  <si>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</si>
  <si>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</si>
  <si>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</si>
  <si>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</si>
  <si>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</si>
  <si>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</si>
  <si>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</si>
  <si>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</si>
  <si>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</si>
  <si>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</si>
  <si>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</si>
  <si>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</si>
  <si>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</si>
  <si>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</si>
  <si>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</si>
  <si>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</si>
  <si>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</si>
  <si>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</si>
  <si>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</si>
  <si>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</si>
  <si>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</si>
  <si>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</si>
  <si>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</si>
  <si>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</si>
  <si>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</si>
  <si>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</si>
  <si>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</si>
  <si>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</si>
  <si>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</si>
  <si>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</si>
  <si>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</si>
  <si>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</si>
  <si>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</si>
  <si>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</si>
  <si>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</si>
  <si>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</si>
  <si>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</si>
  <si>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</si>
  <si>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</si>
  <si>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</si>
  <si>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</si>
  <si>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</si>
  <si>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</si>
  <si>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</si>
  <si>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</si>
  <si>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</si>
  <si>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</si>
  <si>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</si>
  <si>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</si>
  <si>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</si>
  <si>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</si>
  <si>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</si>
  <si>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</si>
  <si>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</si>
  <si>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</si>
  <si>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</si>
  <si>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</si>
  <si>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</si>
  <si>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</si>
  <si>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</si>
  <si>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</si>
  <si>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</si>
  <si>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</si>
  <si>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</si>
  <si>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</si>
  <si>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</si>
  <si>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</si>
  <si>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</si>
  <si>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</si>
  <si>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</si>
  <si>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</si>
  <si>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</si>
  <si>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</si>
  <si>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</si>
  <si>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</si>
  <si>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</si>
  <si>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</si>
  <si>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</si>
  <si>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</si>
  <si>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</si>
  <si>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</si>
  <si>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</si>
  <si>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</si>
  <si>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</si>
  <si>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</si>
  <si>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</si>
  <si>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</si>
  <si>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</si>
  <si>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</si>
  <si>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</si>
  <si>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</si>
  <si>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</si>
  <si>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</si>
  <si>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</si>
  <si>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</si>
  <si>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</si>
  <si>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</si>
  <si>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</si>
  <si>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</si>
  <si>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</si>
  <si>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</si>
  <si>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</si>
  <si>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</si>
  <si>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</si>
  <si>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</si>
  <si>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</si>
  <si>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</si>
  <si>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</si>
  <si>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</si>
  <si>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</si>
  <si>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</si>
  <si>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</si>
  <si>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</si>
  <si>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</si>
  <si>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</si>
  <si>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</si>
  <si>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</si>
  <si>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</si>
  <si>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</si>
  <si>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</si>
  <si>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</si>
  <si>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</si>
  <si>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</si>
  <si>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</si>
  <si>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</si>
  <si>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</si>
  <si>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</si>
  <si>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</si>
  <si>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</si>
  <si>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</si>
  <si>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</si>
  <si>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</si>
  <si>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</si>
  <si>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</si>
  <si>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</si>
  <si>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</si>
  <si>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</si>
  <si>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</si>
  <si>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</si>
  <si>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</si>
  <si>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</si>
  <si>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</si>
  <si>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</si>
  <si>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</si>
  <si>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</si>
  <si>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</si>
  <si>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</si>
  <si>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</si>
  <si>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</si>
  <si>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</si>
  <si>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</si>
  <si>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</si>
  <si>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</si>
  <si>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</si>
  <si>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</si>
  <si>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</si>
  <si>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</si>
  <si>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</si>
  <si>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</si>
  <si>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</si>
  <si>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</si>
  <si>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</si>
  <si>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</si>
  <si>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</si>
  <si>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</si>
  <si>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</si>
  <si>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</si>
  <si>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</si>
  <si>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</si>
  <si>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</si>
  <si>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</si>
  <si>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</si>
  <si>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</si>
  <si>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</si>
  <si>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</si>
  <si>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</si>
  <si>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</si>
  <si>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</si>
  <si>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</si>
  <si>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</si>
  <si>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</si>
  <si>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</si>
  <si>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</si>
  <si>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</si>
  <si>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</si>
  <si>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</si>
  <si>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</si>
  <si>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</si>
  <si>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</si>
  <si>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</si>
  <si>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</si>
  <si>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</si>
  <si>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</si>
  <si>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</si>
  <si>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</si>
  <si>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</si>
  <si>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</si>
  <si>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</si>
  <si>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</si>
  <si>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</si>
  <si>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</si>
  <si>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</si>
  <si>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</si>
  <si>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</si>
  <si>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</si>
  <si>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</si>
  <si>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</si>
  <si>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</si>
  <si>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</si>
  <si>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</si>
  <si>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</si>
  <si>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</si>
  <si>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</si>
  <si>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</si>
  <si>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</si>
  <si>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</si>
  <si>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</si>
  <si>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</si>
  <si>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</si>
  <si>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</si>
  <si>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</si>
  <si>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</si>
  <si>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</si>
  <si>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</si>
  <si>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</si>
  <si>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</si>
  <si>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</si>
  <si>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</si>
  <si>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</si>
  <si>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</si>
  <si>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</si>
  <si>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</si>
  <si>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</si>
  <si>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</si>
  <si>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</si>
  <si>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</si>
  <si>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</si>
  <si>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</si>
  <si>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</si>
  <si>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</si>
  <si>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</si>
  <si>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</si>
  <si>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</si>
  <si>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</si>
  <si>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</si>
  <si>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</si>
  <si>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</si>
  <si>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</si>
  <si>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</si>
  <si>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</si>
  <si>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</si>
  <si>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</si>
  <si>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</si>
  <si>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</si>
  <si>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</si>
  <si>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</si>
  <si>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</si>
  <si>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</si>
  <si>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</si>
  <si>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</si>
  <si>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</si>
  <si>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</si>
  <si>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</si>
  <si>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</si>
  <si>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</si>
  <si>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</si>
  <si>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</si>
  <si>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</si>
  <si>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</si>
  <si>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</si>
  <si>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(1) Cifras INE de población referidas al 01/01/2022. Real Decreto 1037/2022, de 20 de diciembre BOE 21.12.22.</t>
  </si>
  <si>
    <t>Situación a 31 de julio de 2023</t>
  </si>
  <si>
    <t>Tiempo de resolución calculado sobre las Resoluciones realizadas entre el 1 de agosto de 2022 y el 31 de julio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</si>
</sst>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sz val="10"/>
      <color rgb="FFFF00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0">
    <xf numFmtId="0" fontId="0" fillId="0" borderId="0" applyBorder="0"/>
    <xf numFmtId="164" fontId="6" fillId="0" borderId="0" applyFont="0" applyFill="0" applyBorder="0" applyAlignment="0" applyProtection="0"/>
    <xf numFmtId="0" fontId="104" fillId="0" borderId="0"/>
    <xf numFmtId="0" fontId="6" fillId="0" borderId="0"/>
    <xf numFmtId="0" fontId="6" fillId="0" borderId="0"/>
    <xf numFmtId="0" fontId="6" fillId="0" borderId="0"/>
    <xf numFmtId="0" fontId="6" fillId="0" borderId="0" applyBorder="0"/>
    <xf numFmtId="0" fontId="6" fillId="0" borderId="0" applyBorder="0"/>
    <xf numFmtId="9" fontId="6" fillId="0" borderId="0" applyFont="0" applyFill="0" applyBorder="0" applyAlignment="0" applyProtection="0"/>
    <xf numFmtId="9" fontId="6" fillId="0" borderId="0" applyFont="0" applyFill="0" applyBorder="0" applyAlignment="0" applyProtection="0"/>
    <xf numFmtId="0" fontId="6" fillId="0" borderId="0"/>
    <xf numFmtId="9" fontId="5"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5" fillId="0" borderId="0"/>
    <xf numFmtId="9" fontId="4" fillId="0" borderId="0" applyFont="0" applyFill="0" applyBorder="0" applyAlignment="0" applyProtection="0"/>
    <xf numFmtId="0" fontId="6" fillId="0" borderId="0" applyBorder="0"/>
    <xf numFmtId="0" fontId="4" fillId="0" borderId="0"/>
    <xf numFmtId="0" fontId="183" fillId="0" borderId="0" applyNumberFormat="0" applyFill="0" applyBorder="0" applyAlignment="0" applyProtection="0"/>
    <xf numFmtId="0" fontId="3" fillId="0" borderId="0"/>
    <xf numFmtId="9" fontId="3" fillId="0" borderId="0" applyFont="0" applyFill="0" applyBorder="0" applyAlignment="0" applyProtection="0"/>
    <xf numFmtId="169" fontId="6" fillId="0" borderId="0" applyFont="0" applyFill="0" applyBorder="0" applyAlignment="0" applyProtection="0"/>
    <xf numFmtId="0" fontId="192" fillId="0" borderId="0"/>
    <xf numFmtId="0" fontId="193" fillId="0" borderId="0" applyNumberFormat="0" applyFill="0" applyBorder="0" applyAlignment="0" applyProtection="0"/>
    <xf numFmtId="0" fontId="194" fillId="0" borderId="67" applyNumberFormat="0" applyFill="0" applyAlignment="0" applyProtection="0"/>
    <xf numFmtId="0" fontId="195" fillId="0" borderId="68" applyNumberFormat="0" applyFill="0" applyAlignment="0" applyProtection="0"/>
    <xf numFmtId="0" fontId="196" fillId="0" borderId="69" applyNumberFormat="0" applyFill="0" applyAlignment="0" applyProtection="0"/>
    <xf numFmtId="0" fontId="196" fillId="0" borderId="0" applyNumberFormat="0" applyFill="0" applyBorder="0" applyAlignment="0" applyProtection="0"/>
    <xf numFmtId="0" fontId="197" fillId="7" borderId="0" applyNumberFormat="0" applyBorder="0" applyAlignment="0" applyProtection="0"/>
    <xf numFmtId="0" fontId="198" fillId="8" borderId="0" applyNumberFormat="0" applyBorder="0" applyAlignment="0" applyProtection="0"/>
    <xf numFmtId="0" fontId="199" fillId="9" borderId="0" applyNumberFormat="0" applyBorder="0" applyAlignment="0" applyProtection="0"/>
    <xf numFmtId="0" fontId="200" fillId="10" borderId="70" applyNumberFormat="0" applyAlignment="0" applyProtection="0"/>
    <xf numFmtId="0" fontId="201" fillId="11" borderId="71" applyNumberFormat="0" applyAlignment="0" applyProtection="0"/>
    <xf numFmtId="0" fontId="202" fillId="11" borderId="70" applyNumberFormat="0" applyAlignment="0" applyProtection="0"/>
    <xf numFmtId="0" fontId="203" fillId="0" borderId="72" applyNumberFormat="0" applyFill="0" applyAlignment="0" applyProtection="0"/>
    <xf numFmtId="0" fontId="103" fillId="12" borderId="73" applyNumberFormat="0" applyAlignment="0" applyProtection="0"/>
    <xf numFmtId="0" fontId="204" fillId="0" borderId="0" applyNumberFormat="0" applyFill="0" applyBorder="0" applyAlignment="0" applyProtection="0"/>
    <xf numFmtId="0" fontId="205" fillId="0" borderId="0" applyNumberFormat="0" applyFill="0" applyBorder="0" applyAlignment="0" applyProtection="0"/>
    <xf numFmtId="0" fontId="206" fillId="0" borderId="75" applyNumberFormat="0" applyFill="0" applyAlignment="0" applyProtection="0"/>
    <xf numFmtId="0" fontId="10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0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0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0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0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0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07" fillId="0" borderId="0"/>
    <xf numFmtId="0" fontId="2" fillId="13" borderId="74" applyNumberFormat="0" applyFont="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210" fillId="0" borderId="0"/>
    <xf numFmtId="0" fontId="211" fillId="0" borderId="0"/>
    <xf numFmtId="0" fontId="1" fillId="13" borderId="7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12" fillId="0" borderId="0" applyNumberFormat="0" applyFill="0" applyBorder="0" applyAlignment="0" applyProtection="0"/>
    <xf numFmtId="0" fontId="213" fillId="0" borderId="0" applyNumberFormat="0" applyFill="0" applyBorder="0" applyAlignment="0" applyProtection="0"/>
  </cellStyleXfs>
  <cellXfs count="1223">
    <xf numFmtId="0" fontId="0" fillId="0" borderId="0" xfId="0"/>
    <xf numFmtId="0" fontId="7" fillId="0" borderId="0" xfId="0" applyFont="1" applyAlignment="1">
      <alignment vertical="center" wrapText="1"/>
    </xf>
    <xf numFmtId="0" fontId="0" fillId="0" borderId="0" xfId="0" applyAlignment="1">
      <alignment vertical="center"/>
    </xf>
    <xf numFmtId="0" fontId="8"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left"/>
    </xf>
    <xf numFmtId="0" fontId="7" fillId="0" borderId="0" xfId="0" applyFont="1"/>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19" fillId="0" borderId="0" xfId="0" applyFont="1" applyAlignment="1">
      <alignment vertical="center"/>
    </xf>
    <xf numFmtId="0" fontId="16" fillId="0" borderId="0" xfId="0" applyFont="1" applyAlignment="1">
      <alignment horizontal="left"/>
    </xf>
    <xf numFmtId="0" fontId="16" fillId="0" borderId="0" xfId="0" applyFont="1"/>
    <xf numFmtId="0" fontId="20" fillId="0" borderId="0" xfId="0" applyFont="1" applyAlignment="1">
      <alignment vertical="center"/>
    </xf>
    <xf numFmtId="3" fontId="7" fillId="0" borderId="0" xfId="0" applyNumberFormat="1" applyFont="1" applyAlignment="1">
      <alignment vertical="center" wrapText="1"/>
    </xf>
    <xf numFmtId="0" fontId="21" fillId="0" borderId="0" xfId="0" applyFont="1" applyBorder="1" applyAlignment="1">
      <alignment vertical="center" wrapText="1"/>
    </xf>
    <xf numFmtId="0" fontId="8" fillId="0" borderId="0" xfId="0" applyFont="1" applyBorder="1" applyAlignment="1">
      <alignment vertical="center" wrapText="1"/>
    </xf>
    <xf numFmtId="0" fontId="19" fillId="0" borderId="0" xfId="0" applyFont="1"/>
    <xf numFmtId="3" fontId="105" fillId="0" borderId="1" xfId="0" applyNumberFormat="1" applyFont="1" applyBorder="1" applyAlignment="1">
      <alignment horizontal="center" vertical="center" wrapText="1"/>
    </xf>
    <xf numFmtId="0" fontId="23" fillId="0" borderId="0" xfId="0" applyFont="1" applyBorder="1" applyAlignment="1">
      <alignment vertical="center" wrapText="1"/>
    </xf>
    <xf numFmtId="0" fontId="23" fillId="0" borderId="2" xfId="0" applyFont="1" applyBorder="1" applyAlignment="1">
      <alignment horizontal="lef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7" fillId="0" borderId="0" xfId="0" applyFont="1" applyAlignment="1">
      <alignment vertical="center" wrapText="1"/>
    </xf>
    <xf numFmtId="0" fontId="28" fillId="0" borderId="0" xfId="0" applyFont="1"/>
    <xf numFmtId="3" fontId="28" fillId="0" borderId="0" xfId="0" applyNumberFormat="1" applyFont="1" applyAlignment="1">
      <alignmen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30" fillId="0" borderId="0" xfId="0" applyFont="1" applyAlignment="1">
      <alignment vertical="center" wrapText="1"/>
    </xf>
    <xf numFmtId="0" fontId="31" fillId="0" borderId="0" xfId="0" applyFont="1"/>
    <xf numFmtId="0" fontId="29" fillId="0" borderId="5" xfId="0" applyFont="1" applyBorder="1" applyAlignment="1">
      <alignment horizontal="left" vertical="center" wrapText="1"/>
    </xf>
    <xf numFmtId="0" fontId="32" fillId="0" borderId="0" xfId="0" applyFont="1" applyAlignment="1">
      <alignment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23" fillId="0" borderId="0" xfId="0" applyFont="1" applyBorder="1" applyAlignment="1">
      <alignment horizontal="center" vertical="center" wrapText="1"/>
    </xf>
    <xf numFmtId="0" fontId="106" fillId="0" borderId="0" xfId="0" applyFont="1" applyAlignment="1">
      <alignment horizontal="left" vertical="center"/>
    </xf>
    <xf numFmtId="0" fontId="12" fillId="0" borderId="0" xfId="0" applyFont="1" applyAlignment="1" applyProtection="1">
      <alignment vertical="center" wrapText="1"/>
      <protection locked="0"/>
    </xf>
    <xf numFmtId="0" fontId="7"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23" fillId="0" borderId="1"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6" xfId="0" applyFont="1" applyBorder="1" applyAlignment="1">
      <alignment horizontal="center" vertical="center" wrapText="1"/>
    </xf>
    <xf numFmtId="0" fontId="44" fillId="0" borderId="0" xfId="0" applyFont="1" applyAlignment="1">
      <alignment vertical="center" wrapText="1"/>
    </xf>
    <xf numFmtId="0" fontId="45" fillId="0" borderId="0" xfId="0" applyFont="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0" fontId="48" fillId="0" borderId="0" xfId="0" applyFont="1" applyBorder="1" applyAlignment="1">
      <alignment vertical="center" wrapText="1"/>
    </xf>
    <xf numFmtId="3" fontId="47" fillId="0" borderId="0" xfId="0" applyNumberFormat="1" applyFont="1" applyAlignment="1">
      <alignment horizontal="left" vertical="center" wrapText="1"/>
    </xf>
    <xf numFmtId="0" fontId="47" fillId="0" borderId="0" xfId="0" applyFont="1" applyAlignment="1">
      <alignment horizontal="left" vertical="center" wrapText="1"/>
    </xf>
    <xf numFmtId="2" fontId="47" fillId="0" borderId="0" xfId="0" applyNumberFormat="1" applyFont="1" applyAlignment="1">
      <alignment horizontal="left" vertical="center" wrapText="1"/>
    </xf>
    <xf numFmtId="2" fontId="40" fillId="0" borderId="0" xfId="0" applyNumberFormat="1" applyFont="1" applyAlignment="1">
      <alignment vertical="center" wrapText="1"/>
    </xf>
    <xf numFmtId="0" fontId="19" fillId="0" borderId="0" xfId="0" applyFont="1" applyBorder="1" applyAlignment="1">
      <alignment vertical="center" wrapText="1"/>
    </xf>
    <xf numFmtId="4" fontId="49" fillId="0" borderId="8"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10" fontId="51" fillId="0" borderId="0" xfId="6" applyNumberFormat="1" applyFont="1" applyAlignment="1">
      <alignment vertical="center" wrapText="1"/>
    </xf>
    <xf numFmtId="4" fontId="52" fillId="0" borderId="8" xfId="0" applyNumberFormat="1" applyFont="1" applyBorder="1" applyAlignment="1">
      <alignment horizontal="center" vertical="center" wrapText="1"/>
    </xf>
    <xf numFmtId="0" fontId="53" fillId="0" borderId="0" xfId="0" applyFont="1" applyBorder="1" applyAlignment="1">
      <alignment vertical="center" wrapText="1"/>
    </xf>
    <xf numFmtId="0" fontId="53" fillId="0" borderId="2" xfId="0" applyFont="1" applyBorder="1" applyAlignment="1">
      <alignment horizontal="left" vertical="center" wrapText="1"/>
    </xf>
    <xf numFmtId="0" fontId="54" fillId="0" borderId="0" xfId="0" applyFont="1" applyBorder="1" applyAlignment="1">
      <alignment vertical="center" wrapText="1"/>
    </xf>
    <xf numFmtId="3" fontId="50" fillId="0" borderId="9" xfId="0" applyNumberFormat="1" applyFont="1" applyBorder="1" applyAlignment="1">
      <alignment horizontal="center" vertical="center" wrapText="1"/>
    </xf>
    <xf numFmtId="4" fontId="52" fillId="0" borderId="9" xfId="0" applyNumberFormat="1" applyFont="1" applyBorder="1" applyAlignment="1">
      <alignment horizontal="center" vertical="center" wrapText="1"/>
    </xf>
    <xf numFmtId="0" fontId="51" fillId="0" borderId="0" xfId="0" applyFont="1" applyAlignment="1">
      <alignment vertical="center" wrapText="1"/>
    </xf>
    <xf numFmtId="10" fontId="51" fillId="0" borderId="0" xfId="7" applyNumberFormat="1" applyFont="1" applyAlignment="1">
      <alignment vertical="center" wrapText="1"/>
    </xf>
    <xf numFmtId="4" fontId="55" fillId="0" borderId="10" xfId="0" applyNumberFormat="1" applyFont="1" applyBorder="1" applyAlignment="1">
      <alignment horizontal="center" vertical="center"/>
    </xf>
    <xf numFmtId="4" fontId="55" fillId="0" borderId="10" xfId="7" applyNumberFormat="1" applyFont="1" applyBorder="1" applyAlignment="1">
      <alignment horizontal="center" vertical="center"/>
    </xf>
    <xf numFmtId="3" fontId="51" fillId="0" borderId="11" xfId="7" applyNumberFormat="1" applyFont="1" applyBorder="1" applyAlignment="1" applyProtection="1">
      <alignment horizontal="center" vertical="center"/>
      <protection locked="0"/>
    </xf>
    <xf numFmtId="0" fontId="57" fillId="0" borderId="0" xfId="0" applyFont="1" applyBorder="1" applyAlignment="1">
      <alignment vertical="center" wrapText="1"/>
    </xf>
    <xf numFmtId="0" fontId="58" fillId="0" borderId="0" xfId="0" applyFont="1" applyBorder="1" applyAlignment="1">
      <alignment horizontal="center" vertical="center" wrapText="1"/>
    </xf>
    <xf numFmtId="0" fontId="59" fillId="0" borderId="0" xfId="0" applyFont="1" applyBorder="1" applyAlignment="1">
      <alignment horizontal="center" vertical="center" wrapText="1"/>
    </xf>
    <xf numFmtId="0" fontId="60" fillId="0" borderId="0" xfId="0" applyFont="1" applyBorder="1" applyAlignment="1">
      <alignment vertical="center" wrapText="1"/>
    </xf>
    <xf numFmtId="0" fontId="61" fillId="0" borderId="0" xfId="0" applyFont="1" applyBorder="1" applyAlignment="1">
      <alignment horizontal="center" vertical="center" wrapText="1"/>
    </xf>
    <xf numFmtId="0" fontId="53" fillId="0" borderId="0" xfId="0" applyFont="1" applyAlignment="1">
      <alignment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45" fillId="0" borderId="0" xfId="0" applyFont="1" applyAlignment="1">
      <alignment horizontal="left" vertical="center"/>
    </xf>
    <xf numFmtId="3" fontId="8" fillId="0" borderId="0" xfId="0" applyNumberFormat="1" applyFont="1" applyAlignment="1">
      <alignment horizontal="left" vertical="center"/>
    </xf>
    <xf numFmtId="3" fontId="44" fillId="0" borderId="0" xfId="0" applyNumberFormat="1" applyFont="1" applyAlignment="1">
      <alignment horizontal="left" vertical="center"/>
    </xf>
    <xf numFmtId="3" fontId="7" fillId="0" borderId="0" xfId="0" applyNumberFormat="1" applyFont="1" applyAlignment="1">
      <alignment horizontal="left" vertical="center"/>
    </xf>
    <xf numFmtId="0" fontId="62" fillId="0" borderId="0" xfId="0" applyFont="1" applyAlignment="1">
      <alignment vertical="center"/>
    </xf>
    <xf numFmtId="0" fontId="8" fillId="2" borderId="0" xfId="5" applyFont="1" applyFill="1" applyAlignment="1">
      <alignment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8" fillId="0" borderId="0" xfId="0" applyFont="1" applyBorder="1" applyAlignment="1">
      <alignment horizontal="left" vertical="center"/>
    </xf>
    <xf numFmtId="0" fontId="23" fillId="0" borderId="0" xfId="0" applyFont="1" applyAlignment="1">
      <alignment horizontal="center" vertical="center" wrapText="1"/>
    </xf>
    <xf numFmtId="0" fontId="19" fillId="0" borderId="0" xfId="0" applyFont="1" applyBorder="1"/>
    <xf numFmtId="0" fontId="23" fillId="0" borderId="0" xfId="0" applyFont="1" applyAlignment="1">
      <alignment vertical="center" wrapText="1"/>
    </xf>
    <xf numFmtId="0" fontId="33" fillId="0" borderId="0" xfId="0" applyFont="1" applyAlignment="1">
      <alignment horizontal="center" vertical="center" wrapText="1"/>
    </xf>
    <xf numFmtId="9" fontId="33" fillId="0" borderId="6" xfId="0" applyNumberFormat="1" applyFont="1" applyBorder="1" applyAlignment="1">
      <alignment horizontal="center" vertical="center" wrapText="1"/>
    </xf>
    <xf numFmtId="9" fontId="33" fillId="0" borderId="0" xfId="0" applyNumberFormat="1" applyFont="1" applyBorder="1" applyAlignment="1">
      <alignment horizontal="center" vertical="center" wrapText="1"/>
    </xf>
    <xf numFmtId="0" fontId="67" fillId="0" borderId="0" xfId="0" applyFont="1" applyBorder="1" applyAlignment="1">
      <alignment horizontal="center" vertical="center" wrapText="1"/>
    </xf>
    <xf numFmtId="0" fontId="0" fillId="0" borderId="0" xfId="0" applyBorder="1"/>
    <xf numFmtId="0" fontId="28" fillId="0" borderId="0" xfId="0" applyFont="1" applyAlignment="1">
      <alignment horizontal="center" vertical="center" wrapText="1"/>
    </xf>
    <xf numFmtId="0" fontId="28" fillId="0" borderId="0" xfId="0" applyFont="1" applyAlignment="1">
      <alignment vertical="center" wrapText="1"/>
    </xf>
    <xf numFmtId="3" fontId="28" fillId="0" borderId="11" xfId="0" applyNumberFormat="1" applyFont="1" applyBorder="1" applyAlignment="1">
      <alignment horizontal="center" vertical="center"/>
    </xf>
    <xf numFmtId="0" fontId="28" fillId="0" borderId="0" xfId="0" applyFont="1" applyAlignment="1">
      <alignment horizontal="center" vertical="center"/>
    </xf>
    <xf numFmtId="4" fontId="28" fillId="0" borderId="0" xfId="0" applyNumberFormat="1" applyFont="1" applyBorder="1" applyAlignment="1">
      <alignment horizontal="center" vertical="center"/>
    </xf>
    <xf numFmtId="10" fontId="28" fillId="0" borderId="0" xfId="0" applyNumberFormat="1" applyFont="1" applyBorder="1" applyAlignment="1">
      <alignment horizontal="center" vertical="center"/>
    </xf>
    <xf numFmtId="2" fontId="28" fillId="0" borderId="0" xfId="0" applyNumberFormat="1" applyFont="1" applyBorder="1" applyAlignment="1" applyProtection="1">
      <alignment horizontal="center" vertical="center"/>
      <protection locked="0"/>
    </xf>
    <xf numFmtId="10" fontId="28" fillId="0" borderId="0" xfId="0" applyNumberFormat="1" applyFont="1" applyAlignment="1">
      <alignment vertical="center" wrapText="1"/>
    </xf>
    <xf numFmtId="3" fontId="28" fillId="0" borderId="15" xfId="0" applyNumberFormat="1" applyFont="1" applyBorder="1" applyAlignment="1">
      <alignment horizontal="center" vertical="center"/>
    </xf>
    <xf numFmtId="3" fontId="28" fillId="0" borderId="15" xfId="0" applyNumberFormat="1" applyFont="1" applyBorder="1" applyAlignment="1">
      <alignment horizontal="center" vertical="center" wrapText="1"/>
    </xf>
    <xf numFmtId="4" fontId="28" fillId="0" borderId="0" xfId="0" applyNumberFormat="1" applyFont="1" applyBorder="1" applyAlignment="1">
      <alignment horizontal="center" vertical="center" wrapText="1"/>
    </xf>
    <xf numFmtId="3" fontId="28" fillId="0" borderId="7" xfId="0" applyNumberFormat="1" applyFont="1" applyBorder="1" applyAlignment="1">
      <alignment horizontal="center" vertical="center" wrapText="1"/>
    </xf>
    <xf numFmtId="3" fontId="28" fillId="0" borderId="7" xfId="0" applyNumberFormat="1" applyFont="1" applyBorder="1" applyAlignment="1">
      <alignment horizontal="center" vertical="center"/>
    </xf>
    <xf numFmtId="0" fontId="68" fillId="0" borderId="0" xfId="0" applyFont="1"/>
    <xf numFmtId="3" fontId="68" fillId="0" borderId="0" xfId="0" applyNumberFormat="1" applyFont="1" applyBorder="1"/>
    <xf numFmtId="2" fontId="68" fillId="0" borderId="0" xfId="0" applyNumberFormat="1" applyFont="1" applyBorder="1"/>
    <xf numFmtId="2" fontId="69" fillId="0" borderId="0" xfId="0" applyNumberFormat="1" applyFont="1" applyBorder="1" applyAlignment="1">
      <alignment horizontal="center" vertical="center" wrapText="1"/>
    </xf>
    <xf numFmtId="0" fontId="23" fillId="0" borderId="0" xfId="0" applyFont="1" applyAlignment="1">
      <alignment horizontal="center" vertical="center"/>
    </xf>
    <xf numFmtId="3" fontId="23" fillId="0" borderId="1" xfId="0" quotePrefix="1" applyNumberFormat="1" applyFont="1" applyBorder="1" applyAlignment="1">
      <alignment horizontal="center" vertical="center" wrapText="1"/>
    </xf>
    <xf numFmtId="0" fontId="35" fillId="0" borderId="0" xfId="0" applyFont="1"/>
    <xf numFmtId="0" fontId="34" fillId="0" borderId="0" xfId="0" applyFont="1" applyBorder="1" applyAlignment="1">
      <alignment vertical="center" wrapText="1"/>
    </xf>
    <xf numFmtId="0" fontId="50" fillId="0" borderId="0" xfId="0" applyFont="1" applyAlignment="1">
      <alignment vertical="center" wrapText="1"/>
    </xf>
    <xf numFmtId="0" fontId="75" fillId="0" borderId="0" xfId="0" applyFont="1" applyAlignment="1">
      <alignment vertical="center" wrapText="1"/>
    </xf>
    <xf numFmtId="3" fontId="51" fillId="0" borderId="15" xfId="0" applyNumberFormat="1" applyFont="1" applyBorder="1" applyAlignment="1">
      <alignment horizontal="center" vertical="center" wrapText="1"/>
    </xf>
    <xf numFmtId="0" fontId="65" fillId="0" borderId="4" xfId="0" applyFont="1" applyBorder="1" applyAlignment="1">
      <alignment horizontal="left" vertical="center" wrapText="1"/>
    </xf>
    <xf numFmtId="0" fontId="77" fillId="0" borderId="0" xfId="0" applyFont="1" applyAlignment="1">
      <alignment vertical="center" wrapText="1"/>
    </xf>
    <xf numFmtId="0" fontId="41" fillId="0" borderId="0" xfId="0" applyFont="1" applyAlignment="1">
      <alignment vertical="center" wrapText="1"/>
    </xf>
    <xf numFmtId="0" fontId="53"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18" fillId="0" borderId="0" xfId="0" applyFont="1" applyBorder="1" applyAlignment="1">
      <alignment horizontal="center" vertical="center"/>
    </xf>
    <xf numFmtId="0" fontId="78" fillId="0" borderId="0" xfId="0" applyFont="1" applyBorder="1" applyAlignment="1">
      <alignment horizontal="center" vertical="center" wrapText="1"/>
    </xf>
    <xf numFmtId="0" fontId="80" fillId="0" borderId="0" xfId="0" applyFont="1" applyBorder="1" applyAlignment="1">
      <alignment vertical="center" wrapText="1"/>
    </xf>
    <xf numFmtId="0" fontId="7"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7" fillId="0" borderId="0" xfId="0" applyFont="1" applyAlignment="1">
      <alignment vertical="center"/>
    </xf>
    <xf numFmtId="0" fontId="18" fillId="0" borderId="0" xfId="0" applyFont="1" applyAlignment="1">
      <alignment horizontal="justify" vertical="center" wrapText="1"/>
    </xf>
    <xf numFmtId="0" fontId="108" fillId="4" borderId="0" xfId="0" applyFont="1" applyFill="1" applyAlignment="1">
      <alignment vertical="center" wrapText="1"/>
    </xf>
    <xf numFmtId="0" fontId="109" fillId="4" borderId="0" xfId="0" applyFont="1" applyFill="1" applyAlignment="1">
      <alignment vertical="center" wrapText="1"/>
    </xf>
    <xf numFmtId="0" fontId="82" fillId="0" borderId="0" xfId="0" applyFont="1" applyAlignment="1">
      <alignment vertical="center" wrapText="1"/>
    </xf>
    <xf numFmtId="0" fontId="81" fillId="0" borderId="0" xfId="0" applyFont="1" applyAlignment="1">
      <alignment vertical="center" wrapText="1"/>
    </xf>
    <xf numFmtId="0" fontId="83" fillId="0" borderId="0" xfId="0" applyFont="1" applyBorder="1" applyAlignment="1">
      <alignment vertical="center" wrapText="1"/>
    </xf>
    <xf numFmtId="0" fontId="83" fillId="0" borderId="0" xfId="0" applyFont="1" applyAlignment="1">
      <alignment vertical="center" wrapText="1"/>
    </xf>
    <xf numFmtId="3" fontId="81" fillId="0" borderId="0" xfId="0" applyNumberFormat="1" applyFont="1" applyAlignment="1">
      <alignment vertical="center" wrapText="1"/>
    </xf>
    <xf numFmtId="3" fontId="83" fillId="0" borderId="0" xfId="0" applyNumberFormat="1" applyFont="1" applyAlignment="1">
      <alignment vertical="center" wrapText="1"/>
    </xf>
    <xf numFmtId="0" fontId="0" fillId="0" borderId="0" xfId="0" applyBorder="1" applyAlignment="1">
      <alignment vertical="center"/>
    </xf>
    <xf numFmtId="0" fontId="78" fillId="0" borderId="9" xfId="0" applyFont="1" applyBorder="1" applyAlignment="1">
      <alignment horizontal="center" vertical="center" wrapText="1"/>
    </xf>
    <xf numFmtId="3" fontId="51" fillId="0" borderId="5" xfId="0" applyNumberFormat="1" applyFont="1" applyBorder="1" applyAlignment="1">
      <alignment horizontal="center" vertical="center" wrapText="1"/>
    </xf>
    <xf numFmtId="3" fontId="51" fillId="0" borderId="11" xfId="0" applyNumberFormat="1" applyFont="1" applyBorder="1" applyAlignment="1">
      <alignment horizontal="center" vertical="center"/>
    </xf>
    <xf numFmtId="4" fontId="51" fillId="0" borderId="0" xfId="0" applyNumberFormat="1" applyFont="1" applyBorder="1" applyAlignment="1">
      <alignment horizontal="center" vertical="center"/>
    </xf>
    <xf numFmtId="4" fontId="51" fillId="0" borderId="5" xfId="0" applyNumberFormat="1" applyFont="1" applyBorder="1" applyAlignment="1">
      <alignment horizontal="center" vertical="center"/>
    </xf>
    <xf numFmtId="3" fontId="51" fillId="0" borderId="4" xfId="0" applyNumberFormat="1" applyFont="1" applyBorder="1" applyAlignment="1">
      <alignment horizontal="center" vertical="center" wrapText="1"/>
    </xf>
    <xf numFmtId="3" fontId="51" fillId="0" borderId="15" xfId="0" applyNumberFormat="1" applyFont="1" applyBorder="1" applyAlignment="1">
      <alignment horizontal="center" vertical="center"/>
    </xf>
    <xf numFmtId="4" fontId="51" fillId="0" borderId="4" xfId="0" applyNumberFormat="1" applyFont="1" applyBorder="1" applyAlignment="1">
      <alignment horizontal="center" vertical="center"/>
    </xf>
    <xf numFmtId="3" fontId="76" fillId="0" borderId="4" xfId="0" applyNumberFormat="1" applyFont="1" applyBorder="1" applyAlignment="1">
      <alignment horizontal="center" vertical="center" wrapText="1"/>
    </xf>
    <xf numFmtId="0" fontId="15" fillId="0" borderId="0" xfId="0" applyFont="1" applyAlignment="1">
      <alignment vertical="center" wrapText="1"/>
    </xf>
    <xf numFmtId="3" fontId="76" fillId="0" borderId="15" xfId="0" applyNumberFormat="1" applyFont="1" applyBorder="1" applyAlignment="1">
      <alignment horizontal="center" vertical="center"/>
    </xf>
    <xf numFmtId="4" fontId="76" fillId="0" borderId="0" xfId="0" applyNumberFormat="1" applyFont="1" applyBorder="1" applyAlignment="1">
      <alignment horizontal="center" vertical="center"/>
    </xf>
    <xf numFmtId="0" fontId="84" fillId="0" borderId="3" xfId="0" applyFont="1" applyBorder="1" applyAlignment="1">
      <alignment horizontal="left" vertical="center" wrapText="1"/>
    </xf>
    <xf numFmtId="0" fontId="51" fillId="0" borderId="3" xfId="0" applyFont="1" applyBorder="1" applyAlignment="1">
      <alignment horizontal="center" vertical="center" wrapText="1"/>
    </xf>
    <xf numFmtId="3" fontId="51" fillId="0" borderId="7"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4" fontId="51" fillId="0" borderId="6" xfId="0" applyNumberFormat="1" applyFont="1" applyBorder="1" applyAlignment="1">
      <alignment horizontal="center" vertical="center"/>
    </xf>
    <xf numFmtId="3" fontId="51" fillId="0" borderId="7" xfId="0" applyNumberFormat="1" applyFont="1" applyBorder="1" applyAlignment="1">
      <alignment horizontal="center" vertical="center"/>
    </xf>
    <xf numFmtId="4" fontId="51" fillId="0" borderId="3" xfId="0" applyNumberFormat="1" applyFont="1" applyBorder="1" applyAlignment="1">
      <alignment horizontal="center" vertical="center" wrapText="1"/>
    </xf>
    <xf numFmtId="3" fontId="85" fillId="0" borderId="0" xfId="0" applyNumberFormat="1" applyFont="1" applyBorder="1" applyAlignment="1">
      <alignment vertical="center" wrapText="1"/>
    </xf>
    <xf numFmtId="0" fontId="86" fillId="0" borderId="0" xfId="0" applyFont="1" applyBorder="1" applyAlignment="1">
      <alignment horizontal="center" vertical="center" wrapText="1"/>
    </xf>
    <xf numFmtId="3" fontId="86" fillId="0" borderId="0" xfId="0" applyNumberFormat="1" applyFont="1" applyBorder="1" applyAlignment="1">
      <alignment horizontal="center" vertical="center" wrapText="1"/>
    </xf>
    <xf numFmtId="3" fontId="50" fillId="0" borderId="2"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4" fontId="50" fillId="0" borderId="2" xfId="0" applyNumberFormat="1" applyFont="1" applyBorder="1" applyAlignment="1">
      <alignment horizontal="center" vertical="center" wrapText="1"/>
    </xf>
    <xf numFmtId="3" fontId="50" fillId="0" borderId="0" xfId="0" applyNumberFormat="1" applyFont="1" applyBorder="1" applyAlignment="1">
      <alignment horizontal="center" vertical="center" wrapText="1"/>
    </xf>
    <xf numFmtId="0" fontId="87" fillId="0" borderId="0" xfId="0" applyFont="1" applyAlignment="1">
      <alignment vertical="center" wrapText="1"/>
    </xf>
    <xf numFmtId="0" fontId="110" fillId="0" borderId="0" xfId="0" applyFont="1" applyAlignment="1">
      <alignment vertical="center"/>
    </xf>
    <xf numFmtId="2" fontId="111" fillId="0" borderId="0" xfId="0" applyNumberFormat="1" applyFont="1" applyAlignment="1">
      <alignment vertical="center" wrapText="1"/>
    </xf>
    <xf numFmtId="0" fontId="112" fillId="0" borderId="0" xfId="0" applyFont="1"/>
    <xf numFmtId="4" fontId="55" fillId="0" borderId="14" xfId="0" applyNumberFormat="1" applyFont="1" applyBorder="1" applyAlignment="1">
      <alignment horizontal="center" vertical="center"/>
    </xf>
    <xf numFmtId="4" fontId="79" fillId="0" borderId="14" xfId="0" applyNumberFormat="1" applyFont="1" applyBorder="1" applyAlignment="1">
      <alignment horizontal="center" vertical="center"/>
    </xf>
    <xf numFmtId="4" fontId="55" fillId="0" borderId="14" xfId="0" applyNumberFormat="1" applyFont="1" applyBorder="1" applyAlignment="1">
      <alignment horizontal="center" vertical="center" wrapText="1"/>
    </xf>
    <xf numFmtId="0" fontId="110" fillId="0" borderId="0" xfId="0" applyFont="1"/>
    <xf numFmtId="4" fontId="93" fillId="0" borderId="10" xfId="0" applyNumberFormat="1" applyFont="1" applyBorder="1" applyAlignment="1">
      <alignment horizontal="center" vertical="center"/>
    </xf>
    <xf numFmtId="4" fontId="93" fillId="0" borderId="14" xfId="0" applyNumberFormat="1" applyFont="1" applyBorder="1" applyAlignment="1">
      <alignment horizontal="center" vertical="center"/>
    </xf>
    <xf numFmtId="4" fontId="93" fillId="0" borderId="14" xfId="0" applyNumberFormat="1" applyFont="1" applyBorder="1" applyAlignment="1">
      <alignment horizontal="center" vertical="center" wrapText="1"/>
    </xf>
    <xf numFmtId="4" fontId="93" fillId="0" borderId="6" xfId="0" applyNumberFormat="1" applyFont="1" applyBorder="1" applyAlignment="1">
      <alignment horizontal="center" vertical="center" wrapText="1"/>
    </xf>
    <xf numFmtId="0" fontId="94" fillId="0" borderId="0" xfId="0" applyFont="1" applyBorder="1" applyAlignment="1">
      <alignment horizontal="center" vertical="center" wrapText="1"/>
    </xf>
    <xf numFmtId="4" fontId="95" fillId="0" borderId="8" xfId="0" applyNumberFormat="1" applyFont="1" applyBorder="1" applyAlignment="1">
      <alignment horizontal="center" vertical="center" wrapText="1"/>
    </xf>
    <xf numFmtId="2" fontId="96" fillId="0" borderId="0" xfId="0" applyNumberFormat="1" applyFont="1" applyBorder="1" applyAlignment="1">
      <alignment horizontal="center" vertical="center" wrapText="1"/>
    </xf>
    <xf numFmtId="4" fontId="93" fillId="0" borderId="6" xfId="0" applyNumberFormat="1" applyFont="1" applyBorder="1" applyAlignment="1">
      <alignment horizontal="center" vertical="center"/>
    </xf>
    <xf numFmtId="0" fontId="97" fillId="0" borderId="0" xfId="0" applyFont="1" applyBorder="1" applyAlignment="1">
      <alignment horizontal="center" vertical="center" wrapText="1"/>
    </xf>
    <xf numFmtId="0" fontId="50" fillId="0" borderId="0" xfId="0" applyFont="1" applyBorder="1" applyAlignment="1">
      <alignment vertical="center" wrapText="1"/>
    </xf>
    <xf numFmtId="0" fontId="42"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104" fillId="0" borderId="0" xfId="2" applyAlignment="1">
      <alignment vertical="center"/>
    </xf>
    <xf numFmtId="0" fontId="15" fillId="0" borderId="0" xfId="2" applyFont="1" applyAlignment="1">
      <alignment vertical="center"/>
    </xf>
    <xf numFmtId="0" fontId="36" fillId="0" borderId="0" xfId="2" applyFont="1" applyAlignment="1">
      <alignment horizontal="right" vertical="center"/>
    </xf>
    <xf numFmtId="0" fontId="43" fillId="0" borderId="0" xfId="2" applyFont="1" applyAlignment="1">
      <alignment vertical="center"/>
    </xf>
    <xf numFmtId="0" fontId="7" fillId="0" borderId="0" xfId="2" applyFont="1" applyAlignment="1">
      <alignment horizontal="left" vertical="center"/>
    </xf>
    <xf numFmtId="0" fontId="35" fillId="0" borderId="0" xfId="2" applyFont="1" applyAlignment="1">
      <alignment horizontal="center"/>
    </xf>
    <xf numFmtId="0" fontId="37" fillId="0" borderId="0" xfId="2" applyFont="1" applyAlignment="1">
      <alignment horizontal="left" vertical="center"/>
    </xf>
    <xf numFmtId="0" fontId="8" fillId="0" borderId="0" xfId="2" applyFont="1" applyAlignment="1">
      <alignment horizontal="left" vertical="center"/>
    </xf>
    <xf numFmtId="0" fontId="34" fillId="0" borderId="0" xfId="2" applyFont="1" applyAlignment="1">
      <alignment horizontal="center" vertical="center" wrapText="1"/>
    </xf>
    <xf numFmtId="0" fontId="23" fillId="0" borderId="5" xfId="2" applyFont="1" applyBorder="1" applyAlignment="1">
      <alignment horizontal="center" vertical="center" wrapText="1"/>
    </xf>
    <xf numFmtId="0" fontId="23" fillId="0" borderId="0" xfId="2" applyFont="1" applyAlignment="1">
      <alignment vertical="center" wrapText="1"/>
    </xf>
    <xf numFmtId="0" fontId="23" fillId="0" borderId="0" xfId="2" applyFont="1" applyAlignment="1">
      <alignment horizontal="center"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23" fillId="0" borderId="3" xfId="2" applyFont="1" applyBorder="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4" fillId="0" borderId="0" xfId="2" applyFont="1" applyAlignment="1">
      <alignment vertical="center" wrapText="1"/>
    </xf>
    <xf numFmtId="0" fontId="27" fillId="0" borderId="0" xfId="2" applyFont="1" applyAlignment="1">
      <alignment horizontal="center" vertical="center" wrapText="1"/>
    </xf>
    <xf numFmtId="0" fontId="29" fillId="0" borderId="5" xfId="2" applyFont="1" applyBorder="1" applyAlignment="1">
      <alignment horizontal="left" vertical="center" wrapText="1"/>
    </xf>
    <xf numFmtId="3" fontId="28" fillId="0" borderId="0" xfId="2" applyNumberFormat="1" applyFont="1" applyAlignment="1">
      <alignment vertical="center" wrapText="1"/>
    </xf>
    <xf numFmtId="3" fontId="28" fillId="0" borderId="11" xfId="2" applyNumberFormat="1" applyFont="1" applyBorder="1" applyAlignment="1" applyProtection="1">
      <alignment horizontal="center" vertical="center"/>
      <protection locked="0"/>
    </xf>
    <xf numFmtId="4" fontId="93" fillId="0" borderId="10" xfId="2" applyNumberFormat="1" applyFont="1" applyBorder="1" applyAlignment="1">
      <alignment horizontal="center" vertical="center"/>
    </xf>
    <xf numFmtId="3" fontId="28" fillId="3" borderId="11" xfId="2" applyNumberFormat="1" applyFont="1" applyFill="1" applyBorder="1" applyAlignment="1" applyProtection="1">
      <alignment horizontal="center" vertical="center"/>
      <protection locked="0"/>
    </xf>
    <xf numFmtId="165" fontId="93" fillId="0" borderId="10" xfId="1" applyNumberFormat="1" applyFont="1" applyBorder="1" applyAlignment="1">
      <alignment horizontal="center" vertical="center"/>
    </xf>
    <xf numFmtId="0" fontId="83" fillId="0" borderId="0" xfId="2" applyFont="1" applyAlignment="1">
      <alignment vertical="center" wrapText="1"/>
    </xf>
    <xf numFmtId="0" fontId="27" fillId="0" borderId="0" xfId="2" applyFont="1" applyAlignment="1">
      <alignment vertical="center" wrapText="1"/>
    </xf>
    <xf numFmtId="0" fontId="29" fillId="0" borderId="4" xfId="2" applyFont="1" applyBorder="1" applyAlignment="1">
      <alignment horizontal="left" vertical="center" wrapText="1"/>
    </xf>
    <xf numFmtId="3" fontId="28" fillId="0" borderId="15" xfId="2" applyNumberFormat="1" applyFont="1" applyBorder="1" applyAlignment="1" applyProtection="1">
      <alignment horizontal="center" vertical="center"/>
      <protection locked="0"/>
    </xf>
    <xf numFmtId="4" fontId="93" fillId="0" borderId="14" xfId="2" applyNumberFormat="1" applyFont="1" applyBorder="1" applyAlignment="1">
      <alignment horizontal="center" vertical="center"/>
    </xf>
    <xf numFmtId="3" fontId="28" fillId="3" borderId="15" xfId="2" applyNumberFormat="1" applyFont="1" applyFill="1" applyBorder="1" applyAlignment="1" applyProtection="1">
      <alignment horizontal="center" vertical="center"/>
      <protection locked="0"/>
    </xf>
    <xf numFmtId="165" fontId="93" fillId="0" borderId="14" xfId="1" applyNumberFormat="1" applyFont="1" applyBorder="1" applyAlignment="1">
      <alignment horizontal="center" vertical="center"/>
    </xf>
    <xf numFmtId="3" fontId="28" fillId="0" borderId="15" xfId="2" applyNumberFormat="1" applyFont="1" applyBorder="1" applyAlignment="1" applyProtection="1">
      <alignment horizontal="center" vertical="center" wrapText="1"/>
      <protection locked="0"/>
    </xf>
    <xf numFmtId="0" fontId="30" fillId="0" borderId="0" xfId="2" applyFont="1" applyAlignment="1">
      <alignment horizontal="center" vertical="center" wrapText="1"/>
    </xf>
    <xf numFmtId="0" fontId="30" fillId="0" borderId="0" xfId="2" applyFont="1" applyAlignment="1">
      <alignment vertical="center" wrapText="1"/>
    </xf>
    <xf numFmtId="3" fontId="28" fillId="3" borderId="15" xfId="2" applyNumberFormat="1" applyFont="1" applyFill="1" applyBorder="1" applyAlignment="1" applyProtection="1">
      <alignment horizontal="center" vertical="center" wrapText="1"/>
      <protection locked="0"/>
    </xf>
    <xf numFmtId="4" fontId="93" fillId="0" borderId="14" xfId="2" applyNumberFormat="1" applyFont="1" applyBorder="1" applyAlignment="1">
      <alignment horizontal="center" vertical="center" wrapText="1"/>
    </xf>
    <xf numFmtId="165" fontId="93" fillId="0" borderId="14" xfId="1" applyNumberFormat="1" applyFont="1" applyBorder="1" applyAlignment="1">
      <alignment horizontal="center" vertical="center" wrapText="1"/>
    </xf>
    <xf numFmtId="0" fontId="29" fillId="0" borderId="3" xfId="2" applyFont="1" applyBorder="1" applyAlignment="1">
      <alignment horizontal="left" vertical="center" wrapText="1"/>
    </xf>
    <xf numFmtId="3" fontId="28" fillId="0" borderId="7" xfId="2" applyNumberFormat="1" applyFont="1" applyBorder="1" applyAlignment="1" applyProtection="1">
      <alignment horizontal="center" vertical="center" wrapText="1"/>
      <protection locked="0"/>
    </xf>
    <xf numFmtId="4" fontId="93" fillId="0" borderId="6" xfId="2" applyNumberFormat="1" applyFont="1" applyBorder="1" applyAlignment="1">
      <alignment horizontal="center" vertical="center" wrapText="1"/>
    </xf>
    <xf numFmtId="3" fontId="28" fillId="3" borderId="7" xfId="2" applyNumberFormat="1" applyFont="1" applyFill="1" applyBorder="1" applyAlignment="1" applyProtection="1">
      <alignment horizontal="center" vertical="center" wrapText="1"/>
      <protection locked="0"/>
    </xf>
    <xf numFmtId="165" fontId="93" fillId="0" borderId="6" xfId="1" applyNumberFormat="1" applyFont="1" applyBorder="1" applyAlignment="1">
      <alignment horizontal="center" vertical="center" wrapText="1"/>
    </xf>
    <xf numFmtId="0" fontId="97" fillId="0" borderId="0" xfId="2" applyFont="1" applyAlignment="1">
      <alignment horizontal="center" vertical="center" wrapText="1"/>
    </xf>
    <xf numFmtId="165" fontId="97" fillId="0" borderId="0" xfId="1" applyNumberFormat="1" applyFont="1" applyBorder="1" applyAlignment="1">
      <alignment horizontal="center" vertical="center" wrapText="1"/>
    </xf>
    <xf numFmtId="0" fontId="8" fillId="0" borderId="0" xfId="2" applyFont="1" applyAlignment="1">
      <alignment vertical="center" wrapText="1"/>
    </xf>
    <xf numFmtId="0" fontId="23" fillId="0" borderId="2" xfId="2" applyFont="1" applyBorder="1" applyAlignment="1">
      <alignment horizontal="left" vertical="center" wrapText="1"/>
    </xf>
    <xf numFmtId="3" fontId="23" fillId="0" borderId="1" xfId="2" applyNumberFormat="1" applyFont="1" applyBorder="1" applyAlignment="1">
      <alignment horizontal="center" vertical="center" wrapText="1"/>
    </xf>
    <xf numFmtId="4" fontId="95" fillId="0" borderId="8" xfId="2" applyNumberFormat="1" applyFont="1" applyBorder="1" applyAlignment="1">
      <alignment horizontal="center" vertical="center" wrapText="1"/>
    </xf>
    <xf numFmtId="165" fontId="95" fillId="0" borderId="8" xfId="1" applyNumberFormat="1" applyFont="1" applyBorder="1" applyAlignment="1">
      <alignment horizontal="center" vertical="center" wrapText="1"/>
    </xf>
    <xf numFmtId="0" fontId="21" fillId="0" borderId="0" xfId="2" applyFont="1" applyAlignment="1">
      <alignment vertical="center" wrapText="1"/>
    </xf>
    <xf numFmtId="0" fontId="110"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7" fillId="0" borderId="0" xfId="2" applyFont="1" applyAlignment="1">
      <alignment vertical="center" wrapText="1"/>
    </xf>
    <xf numFmtId="0" fontId="38" fillId="0" borderId="0" xfId="2" applyFont="1" applyAlignment="1">
      <alignment vertical="center" wrapText="1"/>
    </xf>
    <xf numFmtId="10" fontId="7" fillId="0" borderId="0" xfId="2" applyNumberFormat="1" applyFont="1" applyAlignment="1">
      <alignment vertical="center" wrapText="1"/>
    </xf>
    <xf numFmtId="0" fontId="104" fillId="0" borderId="0" xfId="2"/>
    <xf numFmtId="0" fontId="35" fillId="0" borderId="0" xfId="2" applyFont="1"/>
    <xf numFmtId="0" fontId="73" fillId="0" borderId="0" xfId="2" applyFont="1" applyAlignment="1">
      <alignment vertical="center" wrapText="1"/>
    </xf>
    <xf numFmtId="0" fontId="16" fillId="3" borderId="0" xfId="2" applyFont="1" applyFill="1" applyAlignment="1">
      <alignment horizontal="left" vertical="center"/>
    </xf>
    <xf numFmtId="0" fontId="70" fillId="3" borderId="0" xfId="2" applyFont="1" applyFill="1" applyAlignment="1">
      <alignment vertical="center" wrapText="1"/>
    </xf>
    <xf numFmtId="0" fontId="71" fillId="3" borderId="0" xfId="2" applyFont="1" applyFill="1" applyAlignment="1">
      <alignment vertical="center" wrapText="1"/>
    </xf>
    <xf numFmtId="0" fontId="50" fillId="0" borderId="0" xfId="2" applyFont="1" applyAlignment="1">
      <alignment vertical="center" wrapText="1"/>
    </xf>
    <xf numFmtId="0" fontId="42" fillId="0" borderId="6" xfId="2" applyFont="1" applyBorder="1" applyAlignment="1">
      <alignment horizontal="center" vertical="center" wrapText="1"/>
    </xf>
    <xf numFmtId="0" fontId="72" fillId="3" borderId="0" xfId="2" applyFont="1" applyFill="1" applyAlignment="1">
      <alignment vertical="center" wrapText="1"/>
    </xf>
    <xf numFmtId="0" fontId="91" fillId="0" borderId="0" xfId="2" applyFont="1" applyAlignment="1">
      <alignment horizontal="left" vertical="center" wrapText="1"/>
    </xf>
    <xf numFmtId="2" fontId="92" fillId="3" borderId="0" xfId="2" applyNumberFormat="1" applyFont="1" applyFill="1" applyAlignment="1">
      <alignment vertical="center" wrapText="1"/>
    </xf>
    <xf numFmtId="0" fontId="28" fillId="0" borderId="0" xfId="2" applyFont="1" applyAlignment="1">
      <alignment vertical="center" wrapText="1"/>
    </xf>
    <xf numFmtId="3" fontId="74" fillId="0" borderId="0" xfId="2" applyNumberFormat="1" applyFont="1" applyAlignment="1">
      <alignment vertical="center" wrapText="1"/>
    </xf>
    <xf numFmtId="3" fontId="28" fillId="0" borderId="11" xfId="2" applyNumberFormat="1" applyFont="1" applyBorder="1" applyAlignment="1">
      <alignment horizontal="center" vertical="center" wrapText="1"/>
    </xf>
    <xf numFmtId="0" fontId="115" fillId="0" borderId="0" xfId="2" applyFont="1" applyAlignment="1">
      <alignment vertical="center" wrapText="1"/>
    </xf>
    <xf numFmtId="0" fontId="115" fillId="0" borderId="0" xfId="2" applyFont="1" applyAlignment="1">
      <alignment horizontal="left" vertical="center" wrapText="1"/>
    </xf>
    <xf numFmtId="4" fontId="115" fillId="0" borderId="0" xfId="2" applyNumberFormat="1" applyFont="1" applyAlignment="1">
      <alignment horizontal="center" vertical="center"/>
    </xf>
    <xf numFmtId="0" fontId="75" fillId="0" borderId="0" xfId="2" applyFont="1" applyAlignment="1">
      <alignment vertical="center" wrapText="1"/>
    </xf>
    <xf numFmtId="3" fontId="28" fillId="0" borderId="15" xfId="2" applyNumberFormat="1" applyFont="1" applyBorder="1" applyAlignment="1">
      <alignment horizontal="center" vertical="center" wrapText="1"/>
    </xf>
    <xf numFmtId="4" fontId="115" fillId="0" borderId="0" xfId="2" applyNumberFormat="1" applyFont="1" applyAlignment="1">
      <alignment horizontal="center" vertical="center" wrapText="1"/>
    </xf>
    <xf numFmtId="0" fontId="77" fillId="0" borderId="0" xfId="2" applyFont="1" applyAlignment="1">
      <alignment vertical="center" wrapText="1"/>
    </xf>
    <xf numFmtId="0" fontId="65" fillId="0" borderId="4" xfId="2" applyFont="1" applyBorder="1" applyAlignment="1">
      <alignment horizontal="left" vertical="center" wrapText="1"/>
    </xf>
    <xf numFmtId="3" fontId="6" fillId="0" borderId="15" xfId="2" applyNumberFormat="1" applyFont="1" applyBorder="1" applyAlignment="1" applyProtection="1">
      <alignment horizontal="center" vertical="center"/>
      <protection locked="0"/>
    </xf>
    <xf numFmtId="4" fontId="98" fillId="0" borderId="14" xfId="2" applyNumberFormat="1" applyFont="1" applyBorder="1" applyAlignment="1">
      <alignment horizontal="center" vertical="center"/>
    </xf>
    <xf numFmtId="3" fontId="6" fillId="0" borderId="15" xfId="2" applyNumberFormat="1" applyFont="1" applyBorder="1" applyAlignment="1">
      <alignment horizontal="center" vertical="center" wrapText="1"/>
    </xf>
    <xf numFmtId="0" fontId="43" fillId="0" borderId="0" xfId="2" applyFont="1" applyAlignment="1">
      <alignment vertical="center" wrapText="1"/>
    </xf>
    <xf numFmtId="0" fontId="27" fillId="0" borderId="3" xfId="2" applyFont="1" applyBorder="1" applyAlignment="1">
      <alignment vertical="center" wrapText="1"/>
    </xf>
    <xf numFmtId="0" fontId="63" fillId="0" borderId="7" xfId="2" applyFont="1" applyBorder="1" applyAlignment="1">
      <alignment vertical="center" wrapText="1"/>
    </xf>
    <xf numFmtId="0" fontId="99" fillId="0" borderId="6" xfId="2" applyFont="1" applyBorder="1" applyAlignment="1">
      <alignment vertical="center" wrapText="1"/>
    </xf>
    <xf numFmtId="2" fontId="40" fillId="0" borderId="0" xfId="2" applyNumberFormat="1" applyFont="1" applyAlignment="1">
      <alignment horizontal="left" vertical="center" wrapText="1"/>
    </xf>
    <xf numFmtId="2" fontId="100" fillId="0" borderId="0" xfId="2" applyNumberFormat="1" applyFont="1" applyAlignment="1">
      <alignment horizontal="left" vertical="center" wrapText="1"/>
    </xf>
    <xf numFmtId="0" fontId="101" fillId="0" borderId="0" xfId="2" applyFont="1" applyAlignment="1">
      <alignment vertical="center" wrapText="1"/>
    </xf>
    <xf numFmtId="0" fontId="109" fillId="3" borderId="0" xfId="2" applyFont="1" applyFill="1" applyAlignment="1">
      <alignment vertical="center" wrapText="1"/>
    </xf>
    <xf numFmtId="0" fontId="109" fillId="0" borderId="0" xfId="2" applyFont="1" applyAlignment="1">
      <alignment vertical="center" wrapText="1"/>
    </xf>
    <xf numFmtId="0" fontId="53" fillId="0" borderId="2" xfId="2" applyFont="1" applyBorder="1" applyAlignment="1">
      <alignment horizontal="left" vertical="center" wrapText="1"/>
    </xf>
    <xf numFmtId="0" fontId="64" fillId="0" borderId="0" xfId="2" applyFont="1" applyAlignment="1">
      <alignment vertical="center" wrapText="1"/>
    </xf>
    <xf numFmtId="0" fontId="53" fillId="0" borderId="0" xfId="2" applyFont="1" applyAlignment="1">
      <alignment horizontal="left" vertical="center" wrapText="1"/>
    </xf>
    <xf numFmtId="3" fontId="23" fillId="0" borderId="0" xfId="2" applyNumberFormat="1" applyFont="1" applyAlignment="1">
      <alignment horizontal="center" vertical="center" wrapText="1"/>
    </xf>
    <xf numFmtId="4" fontId="23" fillId="0" borderId="0" xfId="2" applyNumberFormat="1" applyFont="1" applyAlignment="1">
      <alignment horizontal="center" vertical="center" wrapText="1"/>
    </xf>
    <xf numFmtId="0" fontId="16" fillId="0" borderId="0" xfId="2" applyFont="1" applyAlignment="1">
      <alignment vertical="center" wrapText="1"/>
    </xf>
    <xf numFmtId="1" fontId="6" fillId="0" borderId="0" xfId="1" applyNumberFormat="1" applyFont="1" applyBorder="1" applyAlignment="1">
      <alignment horizontal="center" vertical="center"/>
    </xf>
    <xf numFmtId="0" fontId="89" fillId="0" borderId="0" xfId="2" applyFont="1"/>
    <xf numFmtId="0" fontId="89" fillId="0" borderId="0" xfId="2" applyFont="1" applyAlignment="1">
      <alignment horizontal="left" vertical="center" wrapText="1"/>
    </xf>
    <xf numFmtId="165" fontId="89" fillId="0" borderId="0" xfId="1" applyNumberFormat="1" applyFont="1" applyBorder="1" applyAlignment="1">
      <alignment horizontal="center" vertical="center"/>
    </xf>
    <xf numFmtId="165" fontId="89" fillId="0" borderId="0" xfId="1" applyNumberFormat="1" applyFont="1" applyBorder="1" applyAlignment="1">
      <alignment horizontal="center" vertical="center" wrapText="1"/>
    </xf>
    <xf numFmtId="0" fontId="89"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vertical="center" wrapText="1"/>
    </xf>
    <xf numFmtId="0" fontId="118" fillId="0" borderId="0" xfId="2" applyFont="1" applyAlignment="1">
      <alignment horizontal="center" vertical="center" wrapText="1"/>
    </xf>
    <xf numFmtId="0" fontId="119" fillId="0" borderId="0" xfId="2" applyFont="1" applyAlignment="1">
      <alignment vertical="center" wrapText="1"/>
    </xf>
    <xf numFmtId="0" fontId="120" fillId="0" borderId="0" xfId="2" applyFont="1" applyAlignment="1">
      <alignment vertical="center"/>
    </xf>
    <xf numFmtId="0" fontId="10" fillId="0" borderId="0" xfId="2" applyFont="1" applyAlignment="1">
      <alignment horizontal="left" vertical="center"/>
    </xf>
    <xf numFmtId="0" fontId="121" fillId="2" borderId="0" xfId="5" applyFont="1" applyFill="1" applyAlignment="1">
      <alignment vertical="center"/>
    </xf>
    <xf numFmtId="0" fontId="33" fillId="0" borderId="0" xfId="2" applyFont="1" applyAlignment="1">
      <alignment horizontal="center" vertical="center" wrapText="1"/>
    </xf>
    <xf numFmtId="0" fontId="28" fillId="0" borderId="0" xfId="2" applyFont="1" applyAlignment="1">
      <alignment horizontal="center" vertical="center" wrapText="1"/>
    </xf>
    <xf numFmtId="3" fontId="104" fillId="0" borderId="0" xfId="2" applyNumberFormat="1"/>
    <xf numFmtId="3" fontId="105" fillId="4" borderId="0" xfId="3" applyNumberFormat="1" applyFont="1" applyFill="1" applyAlignment="1">
      <alignment horizontal="center" vertical="center" wrapText="1"/>
    </xf>
    <xf numFmtId="3" fontId="125" fillId="4" borderId="0" xfId="3" applyNumberFormat="1" applyFont="1" applyFill="1" applyAlignment="1">
      <alignment horizontal="center" vertical="center" wrapText="1"/>
    </xf>
    <xf numFmtId="3" fontId="125" fillId="4" borderId="27" xfId="3" applyNumberFormat="1" applyFont="1" applyFill="1" applyBorder="1" applyAlignment="1">
      <alignment horizontal="center" vertical="center" wrapText="1"/>
    </xf>
    <xf numFmtId="3" fontId="125" fillId="4" borderId="28" xfId="3" applyNumberFormat="1" applyFont="1" applyFill="1" applyBorder="1" applyAlignment="1">
      <alignment horizontal="center" vertical="center" wrapText="1"/>
    </xf>
    <xf numFmtId="3" fontId="125" fillId="4" borderId="29" xfId="3" applyNumberFormat="1" applyFont="1" applyFill="1" applyBorder="1" applyAlignment="1">
      <alignment horizontal="center" vertical="center" wrapText="1"/>
    </xf>
    <xf numFmtId="3" fontId="126" fillId="4" borderId="30" xfId="3" applyNumberFormat="1" applyFont="1" applyFill="1" applyBorder="1" applyAlignment="1">
      <alignment horizontal="center" vertical="center" wrapText="1"/>
    </xf>
    <xf numFmtId="3" fontId="125" fillId="4" borderId="21" xfId="3" applyNumberFormat="1" applyFont="1" applyFill="1" applyBorder="1" applyAlignment="1">
      <alignment horizontal="center" vertical="center" wrapText="1"/>
    </xf>
    <xf numFmtId="0" fontId="105" fillId="4" borderId="25" xfId="2" applyFont="1" applyFill="1" applyBorder="1" applyAlignment="1">
      <alignment vertical="center" wrapText="1"/>
    </xf>
    <xf numFmtId="0" fontId="105" fillId="4" borderId="19" xfId="2" applyFont="1" applyFill="1" applyBorder="1" applyAlignment="1">
      <alignment vertical="center" wrapText="1"/>
    </xf>
    <xf numFmtId="0" fontId="105" fillId="4" borderId="0" xfId="2" applyFont="1" applyFill="1" applyAlignment="1">
      <alignment horizontal="center" vertical="center" wrapText="1"/>
    </xf>
    <xf numFmtId="0" fontId="65" fillId="4" borderId="32" xfId="3" applyFont="1" applyFill="1" applyBorder="1" applyAlignment="1">
      <alignment horizontal="left" vertical="center" indent="1"/>
    </xf>
    <xf numFmtId="0" fontId="65" fillId="4" borderId="30" xfId="3" applyFont="1" applyFill="1" applyBorder="1" applyAlignment="1">
      <alignment horizontal="left" vertical="center" indent="1"/>
    </xf>
    <xf numFmtId="3" fontId="126" fillId="4" borderId="33" xfId="3" applyNumberFormat="1" applyFont="1" applyFill="1" applyBorder="1" applyAlignment="1">
      <alignment horizontal="left" vertical="center" wrapText="1" indent="1"/>
    </xf>
    <xf numFmtId="3" fontId="127" fillId="4" borderId="34" xfId="2" applyNumberFormat="1" applyFont="1" applyFill="1" applyBorder="1" applyAlignment="1" applyProtection="1">
      <alignment horizontal="center" vertical="center"/>
      <protection locked="0"/>
    </xf>
    <xf numFmtId="4" fontId="128" fillId="4" borderId="35" xfId="2" applyNumberFormat="1" applyFont="1" applyFill="1" applyBorder="1" applyAlignment="1">
      <alignment horizontal="center" vertical="center"/>
    </xf>
    <xf numFmtId="3" fontId="6" fillId="4" borderId="18" xfId="2" applyNumberFormat="1" applyFont="1" applyFill="1" applyBorder="1" applyAlignment="1" applyProtection="1">
      <alignment horizontal="center" vertical="center"/>
      <protection locked="0"/>
    </xf>
    <xf numFmtId="0" fontId="65" fillId="4" borderId="33" xfId="3" applyFont="1" applyFill="1" applyBorder="1" applyAlignment="1">
      <alignment horizontal="left" vertical="center" indent="1"/>
    </xf>
    <xf numFmtId="3" fontId="6" fillId="4" borderId="32" xfId="2" applyNumberFormat="1" applyFont="1" applyFill="1" applyBorder="1" applyAlignment="1" applyProtection="1">
      <alignment horizontal="center" vertical="center"/>
      <protection locked="0"/>
    </xf>
    <xf numFmtId="3" fontId="6" fillId="4" borderId="30" xfId="2" applyNumberFormat="1" applyFont="1" applyFill="1" applyBorder="1" applyAlignment="1" applyProtection="1">
      <alignment horizontal="center" vertical="center"/>
      <protection locked="0"/>
    </xf>
    <xf numFmtId="3" fontId="127" fillId="4" borderId="36" xfId="2" applyNumberFormat="1" applyFont="1" applyFill="1" applyBorder="1" applyAlignment="1" applyProtection="1">
      <alignment horizontal="center" vertical="center"/>
      <protection locked="0"/>
    </xf>
    <xf numFmtId="4" fontId="98" fillId="4" borderId="19" xfId="2" applyNumberFormat="1" applyFont="1" applyFill="1" applyBorder="1" applyAlignment="1">
      <alignment horizontal="center" vertical="center"/>
    </xf>
    <xf numFmtId="3" fontId="6" fillId="4" borderId="26" xfId="2" applyNumberFormat="1" applyFont="1" applyFill="1" applyBorder="1" applyAlignment="1" applyProtection="1">
      <alignment horizontal="center" vertical="center"/>
      <protection locked="0"/>
    </xf>
    <xf numFmtId="4" fontId="98" fillId="4" borderId="31" xfId="2" applyNumberFormat="1" applyFont="1" applyFill="1" applyBorder="1" applyAlignment="1">
      <alignment horizontal="center" vertical="center"/>
    </xf>
    <xf numFmtId="3" fontId="6" fillId="4" borderId="20" xfId="2" applyNumberFormat="1" applyFont="1" applyFill="1" applyBorder="1" applyAlignment="1" applyProtection="1">
      <alignment horizontal="center" vertical="center"/>
      <protection locked="0"/>
    </xf>
    <xf numFmtId="4" fontId="98" fillId="4" borderId="21" xfId="2" applyNumberFormat="1" applyFont="1" applyFill="1" applyBorder="1" applyAlignment="1">
      <alignment horizontal="center" vertical="center"/>
    </xf>
    <xf numFmtId="3" fontId="125" fillId="4" borderId="20" xfId="3" applyNumberFormat="1" applyFont="1" applyFill="1" applyBorder="1" applyAlignment="1">
      <alignment horizontal="center" vertical="center" wrapText="1"/>
    </xf>
    <xf numFmtId="3" fontId="125" fillId="4" borderId="37" xfId="3" applyNumberFormat="1" applyFont="1" applyFill="1" applyBorder="1" applyAlignment="1">
      <alignment horizontal="center" vertical="center" wrapText="1"/>
    </xf>
    <xf numFmtId="3" fontId="105" fillId="4" borderId="30"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7" fillId="4" borderId="30" xfId="2" applyNumberFormat="1" applyFont="1" applyFill="1" applyBorder="1" applyAlignment="1" applyProtection="1">
      <alignment horizontal="center" vertical="center"/>
      <protection locked="0"/>
    </xf>
    <xf numFmtId="0" fontId="105" fillId="4" borderId="18" xfId="2" applyFont="1" applyFill="1" applyBorder="1" applyAlignment="1">
      <alignment vertical="center" wrapText="1"/>
    </xf>
    <xf numFmtId="0" fontId="105" fillId="4" borderId="0" xfId="2" applyFont="1" applyFill="1" applyAlignment="1">
      <alignment vertical="center" wrapText="1"/>
    </xf>
    <xf numFmtId="3" fontId="127" fillId="4" borderId="26" xfId="2" applyNumberFormat="1" applyFont="1" applyFill="1" applyBorder="1" applyAlignment="1" applyProtection="1">
      <alignment horizontal="center" vertical="center"/>
      <protection locked="0"/>
    </xf>
    <xf numFmtId="4" fontId="128" fillId="4" borderId="38" xfId="2" applyNumberFormat="1" applyFont="1" applyFill="1" applyBorder="1" applyAlignment="1">
      <alignment horizontal="center" vertical="center"/>
    </xf>
    <xf numFmtId="0" fontId="113" fillId="4" borderId="0" xfId="0" applyFont="1" applyFill="1"/>
    <xf numFmtId="0" fontId="123" fillId="4" borderId="0" xfId="0" applyFont="1" applyFill="1" applyBorder="1"/>
    <xf numFmtId="0" fontId="0" fillId="4" borderId="0" xfId="0" applyFill="1" applyBorder="1"/>
    <xf numFmtId="0" fontId="127" fillId="6" borderId="34" xfId="0" applyFont="1" applyFill="1" applyBorder="1" applyAlignment="1">
      <alignment horizontal="center" vertical="center"/>
    </xf>
    <xf numFmtId="0" fontId="127" fillId="6" borderId="35" xfId="0" applyFont="1" applyFill="1" applyBorder="1" applyAlignment="1">
      <alignment horizontal="center" vertical="center" wrapText="1"/>
    </xf>
    <xf numFmtId="0" fontId="127" fillId="6" borderId="38" xfId="0" applyFont="1" applyFill="1" applyBorder="1" applyAlignment="1">
      <alignment horizontal="center" vertical="center"/>
    </xf>
    <xf numFmtId="0" fontId="127" fillId="4" borderId="34" xfId="0" applyFont="1" applyFill="1" applyBorder="1"/>
    <xf numFmtId="0" fontId="113" fillId="0" borderId="0" xfId="0" applyFont="1"/>
    <xf numFmtId="0" fontId="120" fillId="0" borderId="0" xfId="0" applyFont="1" applyAlignment="1">
      <alignment vertical="center"/>
    </xf>
    <xf numFmtId="0" fontId="121" fillId="0" borderId="0" xfId="0" applyFont="1" applyAlignment="1" applyProtection="1">
      <alignment vertical="center" wrapText="1"/>
      <protection locked="0"/>
    </xf>
    <xf numFmtId="0" fontId="124" fillId="0" borderId="0" xfId="0" applyFont="1" applyAlignment="1">
      <alignment horizontal="left" vertical="center"/>
    </xf>
    <xf numFmtId="0" fontId="123" fillId="0" borderId="0" xfId="0" applyFont="1"/>
    <xf numFmtId="0" fontId="123" fillId="0" borderId="0" xfId="0" applyFont="1" applyBorder="1"/>
    <xf numFmtId="0" fontId="129" fillId="0" borderId="32" xfId="0" applyFont="1" applyBorder="1"/>
    <xf numFmtId="0" fontId="129" fillId="0" borderId="30" xfId="0" applyFont="1" applyBorder="1"/>
    <xf numFmtId="0" fontId="127" fillId="0" borderId="36" xfId="0" applyFont="1" applyBorder="1" applyAlignment="1">
      <alignment wrapText="1"/>
    </xf>
    <xf numFmtId="2" fontId="130" fillId="0" borderId="0" xfId="0" applyNumberFormat="1" applyFont="1" applyBorder="1" applyAlignment="1">
      <alignment horizontal="center"/>
    </xf>
    <xf numFmtId="2" fontId="128" fillId="0" borderId="35" xfId="0" applyNumberFormat="1" applyFont="1" applyBorder="1" applyAlignment="1">
      <alignment horizontal="center" wrapText="1"/>
    </xf>
    <xf numFmtId="2" fontId="130" fillId="0" borderId="19" xfId="0" applyNumberFormat="1" applyFont="1" applyBorder="1" applyAlignment="1">
      <alignment horizontal="center"/>
    </xf>
    <xf numFmtId="2" fontId="130" fillId="0" borderId="31" xfId="0" applyNumberFormat="1" applyFont="1" applyBorder="1" applyAlignment="1">
      <alignment horizontal="center"/>
    </xf>
    <xf numFmtId="2" fontId="128" fillId="0" borderId="38" xfId="0" applyNumberFormat="1" applyFont="1" applyBorder="1" applyAlignment="1">
      <alignment horizontal="center" wrapText="1"/>
    </xf>
    <xf numFmtId="168" fontId="116" fillId="0" borderId="0" xfId="0" applyNumberFormat="1" applyFont="1" applyBorder="1" applyAlignment="1">
      <alignment horizontal="center"/>
    </xf>
    <xf numFmtId="168" fontId="116" fillId="0" borderId="18" xfId="0" applyNumberFormat="1" applyFont="1" applyBorder="1" applyAlignment="1">
      <alignment horizontal="center"/>
    </xf>
    <xf numFmtId="168" fontId="116" fillId="0" borderId="26" xfId="0" applyNumberFormat="1" applyFont="1" applyBorder="1" applyAlignment="1">
      <alignment horizontal="center"/>
    </xf>
    <xf numFmtId="168" fontId="127"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7" fillId="4" borderId="35" xfId="0" applyNumberFormat="1" applyFont="1" applyFill="1" applyBorder="1" applyAlignment="1">
      <alignment horizontal="center"/>
    </xf>
    <xf numFmtId="167" fontId="127" fillId="4" borderId="38" xfId="0" applyNumberFormat="1" applyFont="1" applyFill="1" applyBorder="1" applyAlignment="1">
      <alignment horizontal="center"/>
    </xf>
    <xf numFmtId="0" fontId="122" fillId="0" borderId="0" xfId="0" applyFont="1" applyAlignment="1">
      <alignment vertical="center"/>
    </xf>
    <xf numFmtId="0" fontId="113" fillId="4" borderId="0" xfId="0" applyFont="1" applyFill="1" applyBorder="1"/>
    <xf numFmtId="0" fontId="102" fillId="4" borderId="0" xfId="0" applyFont="1" applyFill="1" applyBorder="1"/>
    <xf numFmtId="3" fontId="113" fillId="4" borderId="0" xfId="0" applyNumberFormat="1" applyFont="1" applyFill="1" applyBorder="1"/>
    <xf numFmtId="10" fontId="113" fillId="4" borderId="0" xfId="0" applyNumberFormat="1" applyFont="1" applyFill="1" applyBorder="1"/>
    <xf numFmtId="0" fontId="103" fillId="4" borderId="0" xfId="0" applyFont="1" applyFill="1" applyBorder="1"/>
    <xf numFmtId="3" fontId="103" fillId="4" borderId="0" xfId="0" applyNumberFormat="1" applyFont="1" applyFill="1" applyBorder="1"/>
    <xf numFmtId="10" fontId="103" fillId="4" borderId="0" xfId="0" applyNumberFormat="1" applyFont="1" applyFill="1" applyBorder="1"/>
    <xf numFmtId="0" fontId="65" fillId="5" borderId="18" xfId="0" applyFont="1" applyFill="1" applyBorder="1"/>
    <xf numFmtId="0" fontId="65" fillId="4" borderId="26" xfId="0" applyFont="1" applyFill="1" applyBorder="1"/>
    <xf numFmtId="0" fontId="65" fillId="5" borderId="26" xfId="0" applyFont="1" applyFill="1" applyBorder="1"/>
    <xf numFmtId="0" fontId="65" fillId="4" borderId="20" xfId="0" applyFont="1" applyFill="1" applyBorder="1"/>
    <xf numFmtId="0" fontId="124" fillId="0" borderId="0" xfId="0" applyFont="1" applyAlignment="1" applyProtection="1">
      <alignment vertical="center" wrapText="1"/>
      <protection locked="0"/>
    </xf>
    <xf numFmtId="0" fontId="8" fillId="2" borderId="0" xfId="5" applyFont="1" applyFill="1" applyAlignment="1">
      <alignment horizontal="center" vertical="center"/>
    </xf>
    <xf numFmtId="0" fontId="22" fillId="0" borderId="0" xfId="0" applyFont="1" applyBorder="1" applyAlignment="1">
      <alignment horizontal="left" vertical="center" wrapText="1"/>
    </xf>
    <xf numFmtId="3" fontId="28" fillId="0" borderId="11"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wrapText="1"/>
      <protection locked="0"/>
    </xf>
    <xf numFmtId="3" fontId="28" fillId="0" borderId="7" xfId="0" applyNumberFormat="1" applyFont="1" applyBorder="1" applyAlignment="1" applyProtection="1">
      <alignment horizontal="center" vertical="center" wrapText="1"/>
      <protection locked="0"/>
    </xf>
    <xf numFmtId="0" fontId="33" fillId="0" borderId="17" xfId="2" applyFont="1" applyBorder="1" applyAlignment="1">
      <alignment horizontal="center" vertical="center" wrapText="1"/>
    </xf>
    <xf numFmtId="4" fontId="95" fillId="0" borderId="9" xfId="2" applyNumberFormat="1" applyFont="1" applyBorder="1" applyAlignment="1">
      <alignment horizontal="center" vertical="center" wrapText="1"/>
    </xf>
    <xf numFmtId="49" fontId="22" fillId="0" borderId="0" xfId="2" applyNumberFormat="1" applyFont="1" applyAlignment="1">
      <alignment vertical="center" wrapText="1"/>
    </xf>
    <xf numFmtId="0" fontId="63" fillId="0" borderId="17" xfId="2" applyFont="1" applyBorder="1" applyAlignment="1">
      <alignment vertical="center" wrapText="1"/>
    </xf>
    <xf numFmtId="4" fontId="93" fillId="0" borderId="16" xfId="2" applyNumberFormat="1" applyFont="1" applyBorder="1" applyAlignment="1">
      <alignment horizontal="center" vertical="center" wrapText="1"/>
    </xf>
    <xf numFmtId="4" fontId="93" fillId="0" borderId="0" xfId="2" applyNumberFormat="1" applyFont="1" applyAlignment="1">
      <alignment horizontal="center" vertical="center" wrapText="1"/>
    </xf>
    <xf numFmtId="4" fontId="98" fillId="0" borderId="0" xfId="2" applyNumberFormat="1" applyFont="1" applyAlignment="1">
      <alignment horizontal="center" vertical="center" wrapText="1"/>
    </xf>
    <xf numFmtId="3" fontId="51" fillId="0" borderId="15" xfId="7" applyNumberFormat="1" applyFont="1" applyBorder="1" applyAlignment="1" applyProtection="1">
      <alignment horizontal="center" vertical="center"/>
      <protection locked="0"/>
    </xf>
    <xf numFmtId="4" fontId="55" fillId="0" borderId="14" xfId="7" applyNumberFormat="1" applyFont="1" applyBorder="1" applyAlignment="1">
      <alignment horizontal="center" vertical="center"/>
    </xf>
    <xf numFmtId="10" fontId="51" fillId="0" borderId="5" xfId="7" applyNumberFormat="1" applyFont="1" applyBorder="1" applyAlignment="1">
      <alignment vertical="center" wrapText="1"/>
    </xf>
    <xf numFmtId="10" fontId="51" fillId="0" borderId="4" xfId="7" applyNumberFormat="1" applyFont="1" applyBorder="1" applyAlignment="1">
      <alignment vertical="center" wrapText="1"/>
    </xf>
    <xf numFmtId="3" fontId="51" fillId="0" borderId="1" xfId="7" applyNumberFormat="1" applyFont="1" applyBorder="1" applyAlignment="1" applyProtection="1">
      <alignment horizontal="center" vertical="center"/>
      <protection locked="0"/>
    </xf>
    <xf numFmtId="4" fontId="55" fillId="0" borderId="8" xfId="7" applyNumberFormat="1" applyFont="1" applyBorder="1" applyAlignment="1">
      <alignment horizontal="center" vertical="center"/>
    </xf>
    <xf numFmtId="10" fontId="56" fillId="0" borderId="2" xfId="7" applyNumberFormat="1" applyFont="1" applyBorder="1" applyAlignment="1">
      <alignment vertical="center" wrapText="1"/>
    </xf>
    <xf numFmtId="3" fontId="56" fillId="0" borderId="1" xfId="7" applyNumberFormat="1" applyFont="1" applyBorder="1" applyAlignment="1" applyProtection="1">
      <alignment horizontal="center" vertical="center"/>
      <protection locked="0"/>
    </xf>
    <xf numFmtId="0" fontId="53" fillId="0" borderId="16" xfId="0" applyFont="1" applyBorder="1" applyAlignment="1">
      <alignment horizontal="left" vertical="center" wrapText="1"/>
    </xf>
    <xf numFmtId="4" fontId="134" fillId="0" borderId="8" xfId="0" applyNumberFormat="1" applyFont="1" applyBorder="1" applyAlignment="1">
      <alignment horizontal="center" vertical="center"/>
    </xf>
    <xf numFmtId="9" fontId="51" fillId="0" borderId="0" xfId="8" applyFont="1" applyAlignment="1">
      <alignment vertical="center" wrapText="1"/>
    </xf>
    <xf numFmtId="0" fontId="80" fillId="0" borderId="0" xfId="0" applyFont="1" applyAlignment="1">
      <alignment horizontal="left" vertical="center"/>
    </xf>
    <xf numFmtId="0" fontId="136" fillId="4" borderId="0" xfId="0" applyFont="1" applyFill="1" applyBorder="1"/>
    <xf numFmtId="3" fontId="0" fillId="4" borderId="0" xfId="0" applyNumberFormat="1" applyFill="1" applyBorder="1"/>
    <xf numFmtId="10" fontId="0" fillId="4" borderId="0" xfId="0" applyNumberFormat="1" applyFill="1" applyBorder="1"/>
    <xf numFmtId="0" fontId="131" fillId="0" borderId="0" xfId="2" applyFont="1" applyAlignment="1">
      <alignment horizontal="center" vertical="center" wrapText="1"/>
    </xf>
    <xf numFmtId="0" fontId="82" fillId="0" borderId="0" xfId="2" applyFont="1" applyAlignment="1">
      <alignment vertical="center" wrapText="1"/>
    </xf>
    <xf numFmtId="3" fontId="82" fillId="0" borderId="0" xfId="2" applyNumberFormat="1" applyFont="1" applyAlignment="1">
      <alignment vertical="center" wrapText="1"/>
    </xf>
    <xf numFmtId="0" fontId="137" fillId="0" borderId="0" xfId="2" applyFont="1" applyAlignment="1">
      <alignment horizontal="center" vertical="center" wrapText="1"/>
    </xf>
    <xf numFmtId="0" fontId="89" fillId="0" borderId="0" xfId="2" applyFont="1" applyAlignment="1">
      <alignment horizontal="center" vertical="center" wrapText="1"/>
    </xf>
    <xf numFmtId="0" fontId="81" fillId="0" borderId="0" xfId="2" applyFont="1" applyAlignment="1">
      <alignment vertical="center" wrapText="1"/>
    </xf>
    <xf numFmtId="2" fontId="89" fillId="0" borderId="0" xfId="1" applyNumberFormat="1" applyFont="1" applyBorder="1" applyAlignment="1">
      <alignment horizontal="center" vertical="center"/>
    </xf>
    <xf numFmtId="2" fontId="89" fillId="0" borderId="0" xfId="1" applyNumberFormat="1" applyFont="1" applyBorder="1" applyAlignment="1">
      <alignment horizontal="center" vertical="center" wrapText="1"/>
    </xf>
    <xf numFmtId="2" fontId="89" fillId="0" borderId="0" xfId="2" applyNumberFormat="1" applyFont="1" applyAlignment="1">
      <alignment vertical="center" wrapText="1"/>
    </xf>
    <xf numFmtId="0" fontId="80" fillId="0" borderId="0" xfId="2" applyFont="1" applyAlignment="1">
      <alignment vertical="center" wrapText="1"/>
    </xf>
    <xf numFmtId="166" fontId="116" fillId="0" borderId="26" xfId="0" applyNumberFormat="1" applyFont="1" applyBorder="1" applyAlignment="1">
      <alignment horizontal="center"/>
    </xf>
    <xf numFmtId="3" fontId="105" fillId="4" borderId="18" xfId="3" applyNumberFormat="1" applyFont="1" applyFill="1" applyBorder="1" applyAlignment="1">
      <alignment horizontal="center" vertical="center" wrapText="1"/>
    </xf>
    <xf numFmtId="0" fontId="127" fillId="0" borderId="20" xfId="0" applyFont="1" applyBorder="1" applyAlignment="1">
      <alignment horizontal="center" vertical="center" wrapText="1"/>
    </xf>
    <xf numFmtId="0" fontId="127" fillId="0" borderId="39" xfId="0" applyFont="1" applyBorder="1" applyAlignment="1">
      <alignment horizontal="center" vertical="center" wrapText="1"/>
    </xf>
    <xf numFmtId="0" fontId="127" fillId="0" borderId="21" xfId="0" applyFont="1" applyBorder="1" applyAlignment="1">
      <alignment horizontal="center" vertical="center" wrapText="1"/>
    </xf>
    <xf numFmtId="0" fontId="113" fillId="0" borderId="0" xfId="3" applyFont="1"/>
    <xf numFmtId="0" fontId="124" fillId="0" borderId="0" xfId="3" applyFont="1" applyAlignment="1">
      <alignment horizontal="left" vertical="center"/>
    </xf>
    <xf numFmtId="0" fontId="122" fillId="0" borderId="0" xfId="3" applyFont="1" applyAlignment="1">
      <alignment vertical="center"/>
    </xf>
    <xf numFmtId="0" fontId="120" fillId="0" borderId="0" xfId="3" applyFont="1" applyAlignment="1">
      <alignment vertical="center"/>
    </xf>
    <xf numFmtId="0" fontId="8" fillId="0" borderId="0" xfId="3" applyFont="1" applyAlignment="1">
      <alignment horizontal="left" vertical="center"/>
    </xf>
    <xf numFmtId="0" fontId="124" fillId="0" borderId="0" xfId="3" applyFont="1" applyAlignment="1" applyProtection="1">
      <alignment vertical="center" wrapText="1"/>
      <protection locked="0"/>
    </xf>
    <xf numFmtId="0" fontId="121" fillId="0" borderId="0" xfId="3" applyFont="1" applyAlignment="1" applyProtection="1">
      <alignment vertical="center" wrapText="1"/>
      <protection locked="0"/>
    </xf>
    <xf numFmtId="0" fontId="6" fillId="0" borderId="0" xfId="3"/>
    <xf numFmtId="0" fontId="127" fillId="0" borderId="0" xfId="3" applyFont="1" applyAlignment="1">
      <alignment vertical="center" wrapText="1"/>
    </xf>
    <xf numFmtId="0" fontId="6" fillId="0" borderId="25" xfId="3" applyBorder="1"/>
    <xf numFmtId="0" fontId="6" fillId="0" borderId="19" xfId="3" applyBorder="1"/>
    <xf numFmtId="0" fontId="127" fillId="0" borderId="36" xfId="3" applyFont="1" applyBorder="1" applyAlignment="1">
      <alignment wrapText="1"/>
    </xf>
    <xf numFmtId="0" fontId="6" fillId="4" borderId="0" xfId="16" applyFill="1" applyAlignment="1">
      <alignment vertical="center"/>
    </xf>
    <xf numFmtId="0" fontId="15" fillId="4" borderId="0" xfId="16" applyFont="1" applyFill="1" applyAlignment="1">
      <alignment vertical="center"/>
    </xf>
    <xf numFmtId="0" fontId="36" fillId="4" borderId="0" xfId="16" applyFont="1" applyFill="1" applyAlignment="1">
      <alignment horizontal="right" vertical="center"/>
    </xf>
    <xf numFmtId="0" fontId="7" fillId="4" borderId="0" xfId="16" applyFont="1" applyFill="1" applyAlignment="1">
      <alignment horizontal="left" vertical="center"/>
    </xf>
    <xf numFmtId="0" fontId="35" fillId="4" borderId="0" xfId="16" applyFont="1" applyFill="1" applyAlignment="1">
      <alignment horizontal="center"/>
    </xf>
    <xf numFmtId="3" fontId="7" fillId="4" borderId="0" xfId="16" applyNumberFormat="1" applyFont="1" applyFill="1" applyAlignment="1">
      <alignment horizontal="left" vertical="center"/>
    </xf>
    <xf numFmtId="0" fontId="119" fillId="4" borderId="0" xfId="16" applyFont="1" applyFill="1" applyAlignment="1">
      <alignment horizontal="left" vertical="center"/>
    </xf>
    <xf numFmtId="0" fontId="8" fillId="4" borderId="0" xfId="16" applyFont="1" applyFill="1" applyAlignment="1">
      <alignment horizontal="left" vertical="center"/>
    </xf>
    <xf numFmtId="0" fontId="17" fillId="4" borderId="0" xfId="16" applyFont="1" applyFill="1" applyAlignment="1">
      <alignment vertical="center"/>
    </xf>
    <xf numFmtId="0" fontId="139" fillId="4" borderId="0" xfId="16" applyFont="1" applyFill="1" applyAlignment="1">
      <alignment vertical="center"/>
    </xf>
    <xf numFmtId="0" fontId="109" fillId="4" borderId="0" xfId="16" applyFont="1" applyFill="1" applyAlignment="1">
      <alignment horizontal="left" vertical="center"/>
    </xf>
    <xf numFmtId="0" fontId="17" fillId="4" borderId="0" xfId="16" applyFont="1" applyFill="1" applyAlignment="1">
      <alignment vertical="center" wrapText="1"/>
    </xf>
    <xf numFmtId="0" fontId="109" fillId="0" borderId="0" xfId="5" applyFont="1" applyAlignment="1">
      <alignment vertical="center"/>
    </xf>
    <xf numFmtId="0" fontId="109" fillId="0" borderId="0" xfId="16" applyFont="1" applyAlignment="1">
      <alignment horizontal="left" vertical="center"/>
    </xf>
    <xf numFmtId="0" fontId="102" fillId="4" borderId="0" xfId="16" applyFont="1" applyFill="1" applyBorder="1"/>
    <xf numFmtId="0" fontId="4" fillId="0" borderId="0" xfId="16" applyFont="1" applyBorder="1"/>
    <xf numFmtId="0" fontId="136" fillId="0" borderId="0" xfId="16" applyFont="1" applyBorder="1"/>
    <xf numFmtId="0" fontId="102" fillId="0" borderId="0" xfId="16" applyFont="1" applyBorder="1"/>
    <xf numFmtId="0" fontId="4" fillId="4" borderId="0" xfId="16" applyFont="1" applyFill="1" applyBorder="1"/>
    <xf numFmtId="4" fontId="76" fillId="0" borderId="0" xfId="16" applyNumberFormat="1" applyFont="1" applyBorder="1" applyAlignment="1">
      <alignment horizontal="center" vertical="center"/>
    </xf>
    <xf numFmtId="167" fontId="76" fillId="0" borderId="0" xfId="16" applyNumberFormat="1" applyFont="1" applyBorder="1" applyAlignment="1">
      <alignment horizontal="center" vertical="center"/>
    </xf>
    <xf numFmtId="0" fontId="6" fillId="0" borderId="0" xfId="16"/>
    <xf numFmtId="167" fontId="113" fillId="4" borderId="0" xfId="0" applyNumberFormat="1" applyFont="1" applyFill="1" applyBorder="1"/>
    <xf numFmtId="167" fontId="102" fillId="4" borderId="0" xfId="0" applyNumberFormat="1" applyFont="1" applyFill="1" applyBorder="1"/>
    <xf numFmtId="167" fontId="142" fillId="4" borderId="0" xfId="0" applyNumberFormat="1" applyFont="1" applyFill="1" applyBorder="1"/>
    <xf numFmtId="0" fontId="105" fillId="4" borderId="32" xfId="2" applyFont="1" applyFill="1" applyBorder="1" applyAlignment="1">
      <alignment horizontal="center" vertical="center" wrapText="1"/>
    </xf>
    <xf numFmtId="3" fontId="125" fillId="4" borderId="33" xfId="3" applyNumberFormat="1" applyFont="1" applyFill="1" applyBorder="1" applyAlignment="1">
      <alignment horizontal="center" vertical="center" wrapText="1"/>
    </xf>
    <xf numFmtId="166" fontId="98" fillId="4" borderId="18" xfId="2" applyNumberFormat="1" applyFont="1" applyFill="1" applyBorder="1" applyAlignment="1" applyProtection="1">
      <alignment horizontal="center" vertical="center"/>
      <protection locked="0"/>
    </xf>
    <xf numFmtId="166" fontId="98" fillId="4" borderId="26" xfId="2" applyNumberFormat="1" applyFont="1" applyFill="1" applyBorder="1" applyAlignment="1" applyProtection="1">
      <alignment horizontal="center" vertical="center"/>
      <protection locked="0"/>
    </xf>
    <xf numFmtId="166" fontId="128" fillId="4" borderId="34" xfId="2" applyNumberFormat="1" applyFont="1" applyFill="1" applyBorder="1" applyAlignment="1" applyProtection="1">
      <alignment horizontal="center" vertical="center"/>
      <protection locked="0"/>
    </xf>
    <xf numFmtId="166" fontId="98" fillId="4" borderId="32" xfId="2" applyNumberFormat="1" applyFont="1" applyFill="1" applyBorder="1" applyAlignment="1" applyProtection="1">
      <alignment horizontal="center" vertical="center"/>
      <protection locked="0"/>
    </xf>
    <xf numFmtId="166" fontId="98" fillId="4" borderId="30" xfId="2" applyNumberFormat="1" applyFont="1" applyFill="1" applyBorder="1" applyAlignment="1" applyProtection="1">
      <alignment horizontal="center" vertical="center"/>
      <protection locked="0"/>
    </xf>
    <xf numFmtId="166" fontId="128" fillId="4" borderId="36" xfId="2" applyNumberFormat="1" applyFont="1" applyFill="1" applyBorder="1" applyAlignment="1" applyProtection="1">
      <alignment horizontal="center" vertical="center"/>
      <protection locked="0"/>
    </xf>
    <xf numFmtId="167" fontId="113" fillId="5" borderId="0" xfId="0" applyNumberFormat="1" applyFont="1" applyFill="1" applyBorder="1" applyAlignment="1">
      <alignment horizontal="center"/>
    </xf>
    <xf numFmtId="167" fontId="113" fillId="4" borderId="0" xfId="0" applyNumberFormat="1" applyFont="1" applyFill="1" applyBorder="1" applyAlignment="1">
      <alignment horizontal="center"/>
    </xf>
    <xf numFmtId="0" fontId="113" fillId="0" borderId="0" xfId="0" applyFont="1" applyBorder="1"/>
    <xf numFmtId="0" fontId="142" fillId="6" borderId="0" xfId="0" applyFont="1" applyFill="1" applyBorder="1" applyAlignment="1">
      <alignment horizontal="center" vertical="center"/>
    </xf>
    <xf numFmtId="0" fontId="142" fillId="6" borderId="0" xfId="0" applyFont="1" applyFill="1" applyBorder="1" applyAlignment="1">
      <alignment horizontal="center" vertical="center" wrapText="1"/>
    </xf>
    <xf numFmtId="0" fontId="142" fillId="5" borderId="0" xfId="0" applyFont="1" applyFill="1" applyBorder="1"/>
    <xf numFmtId="0" fontId="142" fillId="4" borderId="0" xfId="0" applyFont="1" applyFill="1" applyBorder="1"/>
    <xf numFmtId="9" fontId="142" fillId="4" borderId="0" xfId="0" applyNumberFormat="1" applyFont="1" applyFill="1" applyBorder="1" applyAlignment="1">
      <alignment horizontal="center"/>
    </xf>
    <xf numFmtId="167" fontId="142" fillId="4" borderId="0" xfId="0" applyNumberFormat="1" applyFont="1" applyFill="1" applyBorder="1" applyAlignment="1">
      <alignment horizontal="center"/>
    </xf>
    <xf numFmtId="0" fontId="53" fillId="0" borderId="11" xfId="2" applyFont="1" applyBorder="1" applyAlignment="1">
      <alignment vertical="center" wrapText="1"/>
    </xf>
    <xf numFmtId="0" fontId="53" fillId="0" borderId="16" xfId="2" applyFont="1" applyBorder="1" applyAlignment="1">
      <alignment vertical="center" wrapText="1"/>
    </xf>
    <xf numFmtId="0" fontId="23" fillId="0" borderId="4" xfId="2" applyFont="1" applyBorder="1" applyAlignment="1">
      <alignment vertical="center" wrapText="1"/>
    </xf>
    <xf numFmtId="0" fontId="29" fillId="0" borderId="3" xfId="2" applyFont="1" applyBorder="1" applyAlignment="1">
      <alignment vertical="center" wrapText="1"/>
    </xf>
    <xf numFmtId="0" fontId="28" fillId="0" borderId="7" xfId="2" applyFont="1" applyBorder="1" applyAlignment="1">
      <alignment horizontal="center" vertical="center" wrapText="1"/>
    </xf>
    <xf numFmtId="3" fontId="95" fillId="0" borderId="8" xfId="2" applyNumberFormat="1" applyFont="1" applyBorder="1" applyAlignment="1">
      <alignment horizontal="center" vertical="center" wrapText="1"/>
    </xf>
    <xf numFmtId="0" fontId="81" fillId="3" borderId="0" xfId="2" applyFont="1" applyFill="1" applyAlignment="1">
      <alignment vertical="center" wrapText="1"/>
    </xf>
    <xf numFmtId="0" fontId="91" fillId="0" borderId="0" xfId="2" applyFont="1" applyAlignment="1">
      <alignment vertical="center" wrapText="1"/>
    </xf>
    <xf numFmtId="0" fontId="80" fillId="0" borderId="0" xfId="2" applyFont="1" applyAlignment="1">
      <alignment horizontal="left" vertical="center"/>
    </xf>
    <xf numFmtId="0" fontId="83" fillId="3" borderId="0" xfId="2" applyFont="1" applyFill="1" applyAlignment="1">
      <alignment vertical="center" wrapText="1"/>
    </xf>
    <xf numFmtId="0" fontId="144" fillId="0" borderId="0" xfId="2" applyFont="1" applyAlignment="1">
      <alignment vertical="center" wrapText="1"/>
    </xf>
    <xf numFmtId="0" fontId="6" fillId="0" borderId="0" xfId="2" applyFont="1" applyAlignment="1">
      <alignment vertical="center" wrapText="1"/>
    </xf>
    <xf numFmtId="0" fontId="92" fillId="0" borderId="0" xfId="2" applyFont="1" applyAlignment="1">
      <alignment vertical="center" wrapText="1"/>
    </xf>
    <xf numFmtId="0" fontId="92" fillId="0" borderId="0" xfId="2" applyFont="1" applyAlignment="1">
      <alignment horizontal="left" vertical="center" wrapText="1"/>
    </xf>
    <xf numFmtId="0" fontId="15" fillId="0" borderId="0" xfId="2" applyFont="1" applyAlignment="1">
      <alignment vertical="center" wrapText="1"/>
    </xf>
    <xf numFmtId="0" fontId="80" fillId="3" borderId="0" xfId="2" applyFont="1" applyFill="1" applyAlignment="1">
      <alignment vertical="center" wrapText="1"/>
    </xf>
    <xf numFmtId="3" fontId="92" fillId="0" borderId="0" xfId="2" applyNumberFormat="1" applyFont="1" applyAlignment="1">
      <alignment horizontal="center" vertical="center"/>
    </xf>
    <xf numFmtId="3" fontId="92" fillId="0" borderId="0" xfId="2" applyNumberFormat="1" applyFont="1" applyAlignment="1">
      <alignment horizontal="center" vertical="center" wrapText="1"/>
    </xf>
    <xf numFmtId="0" fontId="80" fillId="0" borderId="0" xfId="0" applyFont="1" applyBorder="1" applyAlignment="1">
      <alignment horizontal="left" vertical="center"/>
    </xf>
    <xf numFmtId="0" fontId="109" fillId="0" borderId="0" xfId="0" applyFont="1" applyBorder="1" applyAlignment="1">
      <alignment horizontal="left" vertical="center"/>
    </xf>
    <xf numFmtId="0" fontId="142" fillId="0" borderId="0" xfId="0" applyFont="1" applyBorder="1" applyAlignment="1">
      <alignment vertical="center" wrapText="1"/>
    </xf>
    <xf numFmtId="0" fontId="147" fillId="0" borderId="0" xfId="0" applyFont="1" applyBorder="1" applyAlignment="1">
      <alignment horizontal="center" vertical="center" wrapText="1"/>
    </xf>
    <xf numFmtId="0" fontId="135" fillId="0" borderId="0" xfId="0" applyFont="1" applyBorder="1" applyAlignment="1">
      <alignment vertical="center" wrapText="1"/>
    </xf>
    <xf numFmtId="0" fontId="148" fillId="0" borderId="0" xfId="0" applyFont="1" applyBorder="1" applyAlignment="1">
      <alignment horizontal="center" vertical="center" wrapText="1"/>
    </xf>
    <xf numFmtId="0" fontId="149" fillId="0" borderId="0" xfId="0" applyFont="1" applyBorder="1" applyAlignment="1">
      <alignment horizontal="center" vertical="center" wrapText="1"/>
    </xf>
    <xf numFmtId="0" fontId="150" fillId="0" borderId="0" xfId="0" applyFont="1" applyBorder="1" applyAlignment="1">
      <alignment vertical="center" wrapText="1"/>
    </xf>
    <xf numFmtId="0" fontId="140" fillId="0" borderId="0" xfId="0" applyFont="1" applyBorder="1" applyAlignment="1">
      <alignment vertical="center" wrapText="1"/>
    </xf>
    <xf numFmtId="10" fontId="140" fillId="0" borderId="0" xfId="7" applyNumberFormat="1" applyFont="1" applyBorder="1" applyAlignment="1">
      <alignment vertical="center" wrapText="1"/>
    </xf>
    <xf numFmtId="3" fontId="140" fillId="0" borderId="0" xfId="7" applyNumberFormat="1" applyFont="1" applyBorder="1" applyAlignment="1" applyProtection="1">
      <alignment horizontal="center" vertical="center"/>
      <protection locked="0"/>
    </xf>
    <xf numFmtId="10" fontId="140" fillId="0" borderId="0" xfId="6" applyNumberFormat="1" applyFont="1" applyBorder="1" applyAlignment="1">
      <alignment vertical="center" wrapText="1"/>
    </xf>
    <xf numFmtId="9" fontId="140" fillId="0" borderId="0" xfId="8" applyFont="1" applyBorder="1" applyAlignment="1">
      <alignment vertical="center" wrapText="1"/>
    </xf>
    <xf numFmtId="10" fontId="151" fillId="0" borderId="0" xfId="7" applyNumberFormat="1" applyFont="1" applyBorder="1" applyAlignment="1">
      <alignment vertical="center" wrapText="1"/>
    </xf>
    <xf numFmtId="0" fontId="142" fillId="0" borderId="0" xfId="0" applyFont="1" applyBorder="1" applyAlignment="1">
      <alignment horizontal="left" vertical="center" wrapText="1"/>
    </xf>
    <xf numFmtId="3" fontId="151" fillId="0" borderId="0" xfId="0" applyNumberFormat="1" applyFont="1" applyBorder="1" applyAlignment="1">
      <alignment horizontal="center" vertical="center" wrapText="1"/>
    </xf>
    <xf numFmtId="0" fontId="113" fillId="0" borderId="0" xfId="0" applyFont="1" applyBorder="1" applyAlignment="1">
      <alignment vertical="center" wrapText="1"/>
    </xf>
    <xf numFmtId="2" fontId="149" fillId="0" borderId="0" xfId="0" applyNumberFormat="1" applyFont="1" applyBorder="1" applyAlignment="1">
      <alignment vertical="center" wrapText="1"/>
    </xf>
    <xf numFmtId="2" fontId="149" fillId="0" borderId="0" xfId="0" applyNumberFormat="1" applyFont="1" applyBorder="1" applyAlignment="1">
      <alignment horizontal="left" vertical="center" wrapText="1"/>
    </xf>
    <xf numFmtId="0" fontId="109" fillId="0" borderId="0" xfId="0" applyFont="1" applyBorder="1" applyAlignment="1">
      <alignment vertical="center" wrapText="1"/>
    </xf>
    <xf numFmtId="2" fontId="81"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50" fillId="0" borderId="0" xfId="0" applyNumberFormat="1" applyFont="1" applyAlignment="1">
      <alignment horizontal="left" vertical="center" wrapText="1"/>
    </xf>
    <xf numFmtId="2" fontId="111" fillId="0" borderId="0" xfId="0" applyNumberFormat="1" applyFont="1" applyBorder="1" applyAlignment="1">
      <alignment vertical="center" wrapText="1"/>
    </xf>
    <xf numFmtId="0" fontId="152" fillId="0" borderId="0" xfId="0" applyFont="1" applyBorder="1" applyAlignment="1">
      <alignment horizontal="center" vertical="center"/>
    </xf>
    <xf numFmtId="0" fontId="151" fillId="0" borderId="0" xfId="0" applyFont="1" applyBorder="1" applyAlignment="1">
      <alignment vertical="center" wrapText="1"/>
    </xf>
    <xf numFmtId="0" fontId="153" fillId="0" borderId="0" xfId="0" applyFont="1" applyBorder="1" applyAlignment="1">
      <alignment horizontal="center" vertical="center" wrapText="1"/>
    </xf>
    <xf numFmtId="0" fontId="147" fillId="0" borderId="0" xfId="0" applyFont="1" applyBorder="1" applyAlignment="1">
      <alignment vertical="center" wrapText="1"/>
    </xf>
    <xf numFmtId="0" fontId="154" fillId="0" borderId="0" xfId="0" applyFont="1" applyBorder="1" applyAlignment="1">
      <alignment horizontal="center" vertical="center" wrapText="1"/>
    </xf>
    <xf numFmtId="0" fontId="155" fillId="0" borderId="0" xfId="0" applyFont="1" applyBorder="1" applyAlignment="1">
      <alignment vertical="center" wrapText="1"/>
    </xf>
    <xf numFmtId="0" fontId="149" fillId="0" borderId="0" xfId="0" applyFont="1" applyBorder="1" applyAlignment="1">
      <alignment vertical="center" wrapText="1"/>
    </xf>
    <xf numFmtId="0" fontId="156" fillId="0" borderId="0" xfId="0" applyFont="1" applyBorder="1" applyAlignment="1">
      <alignment horizontal="center" vertical="center" wrapText="1"/>
    </xf>
    <xf numFmtId="0" fontId="157" fillId="0" borderId="0" xfId="0" applyFont="1" applyBorder="1" applyAlignment="1">
      <alignment vertical="center" wrapText="1"/>
    </xf>
    <xf numFmtId="3" fontId="140" fillId="0" borderId="0" xfId="0" applyNumberFormat="1" applyFont="1" applyBorder="1" applyAlignment="1">
      <alignment horizontal="center" vertical="center" wrapText="1"/>
    </xf>
    <xf numFmtId="3"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xf>
    <xf numFmtId="4"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wrapText="1"/>
    </xf>
    <xf numFmtId="0" fontId="159" fillId="0" borderId="0" xfId="0" applyFont="1" applyBorder="1" applyAlignment="1">
      <alignment horizontal="left" vertical="center" wrapText="1"/>
    </xf>
    <xf numFmtId="0" fontId="140" fillId="0" borderId="0" xfId="0" applyFont="1" applyBorder="1" applyAlignment="1">
      <alignment horizontal="center" vertical="center" wrapText="1"/>
    </xf>
    <xf numFmtId="4" fontId="140" fillId="0" borderId="0" xfId="0" applyNumberFormat="1" applyFont="1" applyBorder="1" applyAlignment="1">
      <alignment horizontal="center" vertical="center" wrapText="1"/>
    </xf>
    <xf numFmtId="3" fontId="140" fillId="0" borderId="0" xfId="0" applyNumberFormat="1" applyFont="1" applyBorder="1" applyAlignment="1">
      <alignment vertical="center" wrapText="1"/>
    </xf>
    <xf numFmtId="0" fontId="151" fillId="0" borderId="0" xfId="0" applyFont="1" applyBorder="1" applyAlignment="1">
      <alignment horizontal="center" vertical="center" wrapText="1"/>
    </xf>
    <xf numFmtId="0" fontId="154" fillId="0" borderId="0" xfId="0" applyFont="1" applyBorder="1" applyAlignment="1">
      <alignment vertical="center" wrapText="1"/>
    </xf>
    <xf numFmtId="0" fontId="143" fillId="0" borderId="0" xfId="0" applyFont="1" applyBorder="1" applyAlignment="1">
      <alignment vertical="center" wrapText="1"/>
    </xf>
    <xf numFmtId="4" fontId="160" fillId="0" borderId="0" xfId="0" applyNumberFormat="1" applyFont="1" applyBorder="1" applyAlignment="1">
      <alignment horizontal="center" vertical="center" wrapText="1"/>
    </xf>
    <xf numFmtId="4" fontId="151" fillId="0" borderId="0" xfId="0" applyNumberFormat="1" applyFont="1" applyBorder="1" applyAlignment="1">
      <alignment horizontal="center" vertical="center" wrapText="1"/>
    </xf>
    <xf numFmtId="2" fontId="150" fillId="0" borderId="0" xfId="0" applyNumberFormat="1" applyFont="1" applyBorder="1" applyAlignment="1">
      <alignment vertical="center" wrapText="1"/>
    </xf>
    <xf numFmtId="0" fontId="109" fillId="0" borderId="0" xfId="0" applyFont="1" applyAlignment="1">
      <alignment horizontal="left" vertical="center"/>
    </xf>
    <xf numFmtId="0" fontId="109" fillId="0" borderId="0" xfId="0" applyFont="1" applyAlignment="1">
      <alignment horizontal="center" vertical="center"/>
    </xf>
    <xf numFmtId="0" fontId="109" fillId="0" borderId="0" xfId="0" applyFont="1" applyBorder="1" applyAlignment="1">
      <alignment horizontal="center" vertical="center"/>
    </xf>
    <xf numFmtId="0" fontId="23" fillId="0" borderId="16" xfId="2" applyFont="1" applyBorder="1" applyAlignment="1">
      <alignment vertical="center" wrapText="1"/>
    </xf>
    <xf numFmtId="166" fontId="93" fillId="0" borderId="10" xfId="2" applyNumberFormat="1" applyFont="1" applyBorder="1" applyAlignment="1">
      <alignment horizontal="center" vertical="center"/>
    </xf>
    <xf numFmtId="166" fontId="93" fillId="0" borderId="14" xfId="2" applyNumberFormat="1" applyFont="1" applyBorder="1" applyAlignment="1">
      <alignment horizontal="center" vertical="center"/>
    </xf>
    <xf numFmtId="166" fontId="93" fillId="0" borderId="14" xfId="2" applyNumberFormat="1" applyFont="1" applyBorder="1" applyAlignment="1">
      <alignment horizontal="center" vertical="center" wrapText="1"/>
    </xf>
    <xf numFmtId="166" fontId="93" fillId="0" borderId="6" xfId="2" applyNumberFormat="1" applyFont="1" applyBorder="1" applyAlignment="1">
      <alignment horizontal="center" vertical="center" wrapText="1"/>
    </xf>
    <xf numFmtId="166" fontId="97"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9" fontId="6" fillId="0" borderId="0" xfId="8" applyFont="1" applyBorder="1" applyAlignment="1">
      <alignment horizontal="center" vertical="center"/>
    </xf>
    <xf numFmtId="4" fontId="93" fillId="3" borderId="16" xfId="2" applyNumberFormat="1" applyFont="1" applyFill="1" applyBorder="1" applyAlignment="1" applyProtection="1">
      <alignment horizontal="center" vertical="center"/>
      <protection locked="0"/>
    </xf>
    <xf numFmtId="4" fontId="93" fillId="3" borderId="0" xfId="2" applyNumberFormat="1" applyFont="1" applyFill="1" applyAlignment="1" applyProtection="1">
      <alignment horizontal="center" vertical="center"/>
      <protection locked="0"/>
    </xf>
    <xf numFmtId="4" fontId="93" fillId="0" borderId="0" xfId="2" applyNumberFormat="1" applyFont="1" applyAlignment="1" applyProtection="1">
      <alignment horizontal="center" vertical="center" wrapText="1"/>
      <protection locked="0"/>
    </xf>
    <xf numFmtId="4" fontId="93" fillId="3" borderId="0" xfId="2" applyNumberFormat="1" applyFont="1" applyFill="1" applyAlignment="1" applyProtection="1">
      <alignment horizontal="center" vertical="center" wrapText="1"/>
      <protection locked="0"/>
    </xf>
    <xf numFmtId="4" fontId="93" fillId="3" borderId="17" xfId="2" applyNumberFormat="1" applyFont="1" applyFill="1" applyBorder="1" applyAlignment="1" applyProtection="1">
      <alignment horizontal="center" vertical="center" wrapText="1"/>
      <protection locked="0"/>
    </xf>
    <xf numFmtId="2" fontId="32" fillId="0" borderId="0" xfId="2" applyNumberFormat="1" applyFont="1" applyAlignment="1">
      <alignment vertical="center" wrapText="1"/>
    </xf>
    <xf numFmtId="0" fontId="143" fillId="0" borderId="0" xfId="2" applyFont="1" applyAlignment="1">
      <alignment vertical="center" wrapText="1"/>
    </xf>
    <xf numFmtId="0" fontId="153" fillId="0" borderId="0" xfId="2" applyFont="1" applyAlignment="1">
      <alignment horizontal="center"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0" fontId="157" fillId="0" borderId="0" xfId="2" applyFont="1" applyAlignment="1">
      <alignment vertical="center" wrapText="1"/>
    </xf>
    <xf numFmtId="0" fontId="155" fillId="0" borderId="0" xfId="2" applyFont="1" applyAlignment="1">
      <alignment vertical="center" wrapText="1"/>
    </xf>
    <xf numFmtId="9" fontId="113" fillId="0" borderId="0" xfId="8" applyFont="1" applyBorder="1" applyAlignment="1">
      <alignment horizontal="center" vertical="center"/>
    </xf>
    <xf numFmtId="0" fontId="162" fillId="0" borderId="0" xfId="2" applyFont="1"/>
    <xf numFmtId="0" fontId="162" fillId="0" borderId="0" xfId="2" applyFont="1" applyAlignment="1">
      <alignment horizontal="left" vertical="center" wrapText="1"/>
    </xf>
    <xf numFmtId="2" fontId="162" fillId="0" borderId="0" xfId="1" applyNumberFormat="1" applyFont="1" applyBorder="1" applyAlignment="1">
      <alignment horizontal="center" vertical="center"/>
    </xf>
    <xf numFmtId="2" fontId="162" fillId="0" borderId="0" xfId="1" applyNumberFormat="1" applyFont="1" applyBorder="1" applyAlignment="1">
      <alignment horizontal="center" vertical="center" wrapText="1"/>
    </xf>
    <xf numFmtId="166" fontId="164" fillId="0" borderId="0" xfId="2" applyNumberFormat="1" applyFont="1" applyAlignment="1">
      <alignment horizontal="center" vertical="center" wrapText="1"/>
    </xf>
    <xf numFmtId="4" fontId="164" fillId="0" borderId="0" xfId="2" applyNumberFormat="1" applyFont="1" applyAlignment="1">
      <alignment horizontal="center" vertical="center" wrapText="1"/>
    </xf>
    <xf numFmtId="2" fontId="162" fillId="0" borderId="0" xfId="2" applyNumberFormat="1" applyFont="1" applyAlignment="1">
      <alignment vertical="center" wrapText="1"/>
    </xf>
    <xf numFmtId="0" fontId="154" fillId="0" borderId="0" xfId="2" applyFont="1" applyAlignment="1">
      <alignment vertical="center" wrapText="1"/>
    </xf>
    <xf numFmtId="3" fontId="154" fillId="0" borderId="0" xfId="2" applyNumberFormat="1" applyFont="1" applyAlignment="1">
      <alignment vertical="center" wrapText="1"/>
    </xf>
    <xf numFmtId="0" fontId="147" fillId="0" borderId="0" xfId="2" applyFont="1" applyAlignment="1">
      <alignment vertical="center" wrapText="1"/>
    </xf>
    <xf numFmtId="0" fontId="147" fillId="0" borderId="0" xfId="2" applyFont="1" applyAlignment="1">
      <alignment horizontal="center" vertical="center" wrapText="1"/>
    </xf>
    <xf numFmtId="0" fontId="149" fillId="0" borderId="0" xfId="2" applyFont="1" applyAlignment="1">
      <alignment vertical="center" wrapText="1"/>
    </xf>
    <xf numFmtId="0" fontId="142" fillId="0" borderId="0" xfId="2" applyFont="1" applyAlignment="1">
      <alignment horizontal="left" vertical="center" wrapText="1"/>
    </xf>
    <xf numFmtId="3" fontId="113" fillId="0" borderId="0" xfId="2" applyNumberFormat="1" applyFont="1" applyAlignment="1">
      <alignment vertical="center" wrapText="1"/>
    </xf>
    <xf numFmtId="3"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xf>
    <xf numFmtId="3" fontId="113" fillId="0" borderId="0" xfId="2" applyNumberFormat="1" applyFont="1" applyAlignment="1" applyProtection="1">
      <alignment horizontal="center" vertical="center"/>
      <protection locked="0"/>
    </xf>
    <xf numFmtId="166" fontId="163" fillId="0" borderId="0" xfId="2" applyNumberFormat="1" applyFont="1" applyAlignment="1">
      <alignment horizontal="center" vertical="center"/>
    </xf>
    <xf numFmtId="3" fontId="113" fillId="3" borderId="0" xfId="2" applyNumberFormat="1" applyFont="1" applyFill="1" applyAlignment="1" applyProtection="1">
      <alignment horizontal="center" vertical="center"/>
      <protection locked="0"/>
    </xf>
    <xf numFmtId="165" fontId="163" fillId="0" borderId="0" xfId="1" applyNumberFormat="1" applyFont="1" applyBorder="1" applyAlignment="1">
      <alignment horizontal="center" vertical="center"/>
    </xf>
    <xf numFmtId="4" fontId="163" fillId="0" borderId="0" xfId="2" applyNumberFormat="1" applyFont="1" applyAlignment="1">
      <alignment horizontal="center" vertical="center"/>
    </xf>
    <xf numFmtId="3" fontId="113" fillId="0" borderId="0" xfId="0" applyNumberFormat="1" applyFont="1" applyBorder="1" applyAlignment="1" applyProtection="1">
      <alignment horizontal="center" vertical="center" wrapText="1"/>
      <protection locked="0"/>
    </xf>
    <xf numFmtId="3" fontId="113" fillId="0" borderId="0" xfId="2" applyNumberFormat="1" applyFont="1" applyAlignment="1" applyProtection="1">
      <alignment horizontal="center" vertical="center" wrapText="1"/>
      <protection locked="0"/>
    </xf>
    <xf numFmtId="4" fontId="163" fillId="0" borderId="0" xfId="2" applyNumberFormat="1" applyFont="1" applyAlignment="1">
      <alignment horizontal="center" vertical="center" wrapText="1"/>
    </xf>
    <xf numFmtId="2" fontId="149" fillId="0" borderId="0" xfId="2" applyNumberFormat="1" applyFont="1" applyAlignment="1">
      <alignment vertical="center" wrapText="1"/>
    </xf>
    <xf numFmtId="0" fontId="150" fillId="0" borderId="0" xfId="2" applyFont="1" applyAlignment="1">
      <alignment vertical="center" wrapText="1"/>
    </xf>
    <xf numFmtId="10" fontId="109" fillId="0" borderId="0" xfId="2" applyNumberFormat="1" applyFont="1" applyAlignment="1">
      <alignment vertical="center" wrapText="1"/>
    </xf>
    <xf numFmtId="0" fontId="155" fillId="0" borderId="0" xfId="2" applyFont="1" applyAlignment="1">
      <alignment horizontal="center" vertical="center" wrapText="1"/>
    </xf>
    <xf numFmtId="0" fontId="109" fillId="0" borderId="0" xfId="2" applyFont="1" applyAlignment="1">
      <alignment horizontal="left" vertical="center"/>
    </xf>
    <xf numFmtId="0" fontId="129" fillId="4" borderId="32" xfId="3" applyFont="1" applyFill="1" applyBorder="1"/>
    <xf numFmtId="0" fontId="129" fillId="4" borderId="30" xfId="3" applyFont="1" applyFill="1" applyBorder="1"/>
    <xf numFmtId="0" fontId="126" fillId="0" borderId="26" xfId="3" applyFont="1" applyBorder="1" applyAlignment="1">
      <alignment horizontal="center" vertical="center" wrapText="1"/>
    </xf>
    <xf numFmtId="0" fontId="126" fillId="0" borderId="30" xfId="3" applyFont="1" applyBorder="1" applyAlignment="1">
      <alignment horizontal="center" vertical="center" wrapText="1"/>
    </xf>
    <xf numFmtId="0" fontId="126" fillId="0" borderId="36" xfId="3" applyFont="1" applyBorder="1" applyAlignment="1">
      <alignment horizontal="center" vertical="center" wrapText="1"/>
    </xf>
    <xf numFmtId="168" fontId="98" fillId="4" borderId="19" xfId="15" applyNumberFormat="1" applyFont="1" applyFill="1" applyBorder="1" applyAlignment="1" applyProtection="1">
      <alignment horizontal="center" vertical="center"/>
      <protection locked="0"/>
    </xf>
    <xf numFmtId="168" fontId="98" fillId="4" borderId="31" xfId="15" applyNumberFormat="1" applyFont="1" applyFill="1" applyBorder="1" applyAlignment="1" applyProtection="1">
      <alignment horizontal="center" vertical="center"/>
      <protection locked="0"/>
    </xf>
    <xf numFmtId="168" fontId="128" fillId="4" borderId="38" xfId="15" applyNumberFormat="1" applyFont="1" applyFill="1" applyBorder="1" applyAlignment="1" applyProtection="1">
      <alignment horizontal="center" vertical="center"/>
      <protection locked="0"/>
    </xf>
    <xf numFmtId="49" fontId="22" fillId="0" borderId="0" xfId="0" applyNumberFormat="1" applyFont="1" applyAlignment="1">
      <alignment vertical="center" wrapText="1"/>
    </xf>
    <xf numFmtId="0" fontId="144" fillId="0" borderId="0" xfId="0" applyFont="1" applyBorder="1" applyAlignment="1">
      <alignment vertical="center" wrapText="1"/>
    </xf>
    <xf numFmtId="0" fontId="91" fillId="0" borderId="0" xfId="0" applyFont="1" applyBorder="1" applyAlignment="1">
      <alignment vertical="center" wrapText="1"/>
    </xf>
    <xf numFmtId="0" fontId="15" fillId="0" borderId="0" xfId="0" applyFont="1" applyBorder="1" applyAlignment="1">
      <alignment vertical="center" wrapText="1"/>
    </xf>
    <xf numFmtId="0" fontId="6" fillId="0" borderId="0" xfId="16" applyAlignment="1">
      <alignment vertical="center"/>
    </xf>
    <xf numFmtId="0" fontId="15" fillId="0" borderId="0" xfId="16" applyFont="1" applyAlignment="1">
      <alignment vertical="center"/>
    </xf>
    <xf numFmtId="0" fontId="113" fillId="0" borderId="0" xfId="16" applyFont="1" applyAlignment="1">
      <alignment vertical="center"/>
    </xf>
    <xf numFmtId="0" fontId="7" fillId="0" borderId="0" xfId="16" applyFont="1" applyAlignment="1">
      <alignment horizontal="left" vertical="center"/>
    </xf>
    <xf numFmtId="0" fontId="35" fillId="0" borderId="0" xfId="16" applyFont="1"/>
    <xf numFmtId="0" fontId="8" fillId="0" borderId="0" xfId="16" applyFont="1" applyAlignment="1">
      <alignment horizontal="left" vertical="center"/>
    </xf>
    <xf numFmtId="0" fontId="166" fillId="0" borderId="0" xfId="16" applyFont="1" applyAlignment="1">
      <alignment horizontal="left" vertical="center"/>
    </xf>
    <xf numFmtId="0" fontId="109" fillId="0" borderId="0" xfId="16" applyFont="1" applyAlignment="1">
      <alignment horizontal="center" vertical="center"/>
    </xf>
    <xf numFmtId="0" fontId="141" fillId="0" borderId="0" xfId="16" applyFont="1" applyAlignment="1">
      <alignment horizontal="left" vertical="center"/>
    </xf>
    <xf numFmtId="0" fontId="141" fillId="0" borderId="0" xfId="16" applyFont="1" applyAlignment="1">
      <alignment vertical="center"/>
    </xf>
    <xf numFmtId="0" fontId="50" fillId="0" borderId="0" xfId="16" applyFont="1" applyAlignment="1">
      <alignment vertical="center" wrapText="1"/>
    </xf>
    <xf numFmtId="0" fontId="33" fillId="0" borderId="0" xfId="16" applyFont="1" applyAlignment="1">
      <alignment vertical="center"/>
    </xf>
    <xf numFmtId="0" fontId="26" fillId="0" borderId="0" xfId="16" applyFont="1" applyBorder="1" applyAlignment="1">
      <alignment vertical="center" wrapText="1"/>
    </xf>
    <xf numFmtId="0" fontId="167" fillId="0" borderId="0" xfId="16" applyFont="1" applyBorder="1" applyAlignment="1">
      <alignment vertical="center"/>
    </xf>
    <xf numFmtId="0" fontId="75" fillId="0" borderId="0" xfId="16" applyFont="1" applyAlignment="1">
      <alignment vertical="center" wrapText="1"/>
    </xf>
    <xf numFmtId="0" fontId="90" fillId="0" borderId="0" xfId="16" applyFont="1" applyAlignment="1">
      <alignment vertical="center"/>
    </xf>
    <xf numFmtId="0" fontId="77" fillId="0" borderId="0" xfId="16" applyFont="1" applyAlignment="1">
      <alignment vertical="center" wrapText="1"/>
    </xf>
    <xf numFmtId="3" fontId="50" fillId="0" borderId="0" xfId="16" applyNumberFormat="1" applyFont="1" applyBorder="1" applyAlignment="1">
      <alignment horizontal="center" vertical="center" wrapText="1"/>
    </xf>
    <xf numFmtId="4" fontId="50" fillId="0" borderId="0" xfId="16" applyNumberFormat="1" applyFont="1" applyBorder="1" applyAlignment="1">
      <alignment horizontal="center" vertical="center" wrapText="1"/>
    </xf>
    <xf numFmtId="2" fontId="22" fillId="0" borderId="0" xfId="16" applyNumberFormat="1" applyFont="1" applyAlignment="1">
      <alignment vertical="center" wrapText="1"/>
    </xf>
    <xf numFmtId="0" fontId="8" fillId="0" borderId="0" xfId="16" applyFont="1" applyBorder="1" applyAlignment="1">
      <alignment vertical="center" wrapText="1"/>
    </xf>
    <xf numFmtId="0" fontId="7" fillId="0" borderId="0" xfId="16" applyFont="1" applyAlignment="1">
      <alignment vertical="center" wrapText="1"/>
    </xf>
    <xf numFmtId="0" fontId="87" fillId="0" borderId="0" xfId="16" applyFont="1" applyAlignment="1">
      <alignment vertical="center" wrapText="1"/>
    </xf>
    <xf numFmtId="0" fontId="168" fillId="0" borderId="0" xfId="16" applyFont="1" applyAlignment="1">
      <alignment vertical="center"/>
    </xf>
    <xf numFmtId="0" fontId="38" fillId="0" borderId="0" xfId="16" applyFont="1" applyAlignment="1">
      <alignment vertical="center" wrapText="1"/>
    </xf>
    <xf numFmtId="0" fontId="169" fillId="4" borderId="0" xfId="16" applyFont="1" applyFill="1" applyBorder="1" applyAlignment="1">
      <alignment horizontal="left" vertical="center"/>
    </xf>
    <xf numFmtId="3" fontId="76" fillId="4" borderId="0" xfId="0" applyNumberFormat="1" applyFont="1" applyFill="1" applyBorder="1" applyAlignment="1" applyProtection="1">
      <alignment horizontal="center" vertical="center"/>
      <protection locked="0"/>
    </xf>
    <xf numFmtId="4" fontId="79" fillId="4" borderId="0" xfId="0" applyNumberFormat="1" applyFont="1" applyFill="1" applyBorder="1" applyAlignment="1">
      <alignment horizontal="center" vertical="center"/>
    </xf>
    <xf numFmtId="3" fontId="125" fillId="4" borderId="30" xfId="16" applyNumberFormat="1" applyFont="1" applyFill="1" applyBorder="1" applyAlignment="1">
      <alignment horizontal="center" vertical="center" wrapText="1"/>
    </xf>
    <xf numFmtId="3" fontId="76" fillId="4" borderId="25" xfId="0" applyNumberFormat="1" applyFont="1" applyFill="1" applyBorder="1" applyAlignment="1" applyProtection="1">
      <alignment horizontal="center" vertical="center"/>
      <protection locked="0"/>
    </xf>
    <xf numFmtId="4" fontId="79" fillId="4" borderId="25" xfId="0" applyNumberFormat="1" applyFont="1" applyFill="1" applyBorder="1" applyAlignment="1">
      <alignment horizontal="center" vertical="center"/>
    </xf>
    <xf numFmtId="4" fontId="79" fillId="4" borderId="19" xfId="0" applyNumberFormat="1" applyFont="1" applyFill="1" applyBorder="1" applyAlignment="1">
      <alignment horizontal="center" vertical="center"/>
    </xf>
    <xf numFmtId="4" fontId="79" fillId="4" borderId="31" xfId="0" applyNumberFormat="1" applyFont="1" applyFill="1" applyBorder="1" applyAlignment="1">
      <alignment horizontal="center" vertical="center"/>
    </xf>
    <xf numFmtId="3" fontId="171" fillId="4" borderId="36" xfId="16" applyNumberFormat="1" applyFont="1" applyFill="1" applyBorder="1" applyAlignment="1">
      <alignment horizontal="left" vertical="center" wrapText="1" indent="1"/>
    </xf>
    <xf numFmtId="3" fontId="170" fillId="4" borderId="35" xfId="0" applyNumberFormat="1" applyFont="1" applyFill="1" applyBorder="1" applyAlignment="1" applyProtection="1">
      <alignment horizontal="center" vertical="center"/>
      <protection locked="0"/>
    </xf>
    <xf numFmtId="2" fontId="172" fillId="4" borderId="35" xfId="8" applyNumberFormat="1" applyFont="1" applyFill="1" applyBorder="1" applyAlignment="1" applyProtection="1">
      <alignment horizontal="center" vertical="center"/>
      <protection locked="0"/>
    </xf>
    <xf numFmtId="2" fontId="172" fillId="4" borderId="38" xfId="8" applyNumberFormat="1" applyFont="1" applyFill="1" applyBorder="1" applyAlignment="1" applyProtection="1">
      <alignment horizontal="center" vertical="center"/>
      <protection locked="0"/>
    </xf>
    <xf numFmtId="3" fontId="76" fillId="4" borderId="18" xfId="0" applyNumberFormat="1" applyFont="1" applyFill="1" applyBorder="1" applyAlignment="1" applyProtection="1">
      <alignment horizontal="center" vertical="center"/>
      <protection locked="0"/>
    </xf>
    <xf numFmtId="3" fontId="76" fillId="4" borderId="26" xfId="0" applyNumberFormat="1" applyFont="1" applyFill="1" applyBorder="1" applyAlignment="1" applyProtection="1">
      <alignment horizontal="center" vertical="center"/>
      <protection locked="0"/>
    </xf>
    <xf numFmtId="3" fontId="170" fillId="4" borderId="34" xfId="0" applyNumberFormat="1" applyFont="1" applyFill="1" applyBorder="1" applyAlignment="1" applyProtection="1">
      <alignment horizontal="center" vertical="center"/>
      <protection locked="0"/>
    </xf>
    <xf numFmtId="0" fontId="65" fillId="4" borderId="32" xfId="16" applyFont="1" applyFill="1" applyBorder="1" applyAlignment="1">
      <alignment horizontal="left" vertical="center" indent="1"/>
    </xf>
    <xf numFmtId="0" fontId="65" fillId="4" borderId="30" xfId="16" applyFont="1" applyFill="1" applyBorder="1" applyAlignment="1">
      <alignment horizontal="left" vertical="center" indent="1"/>
    </xf>
    <xf numFmtId="0" fontId="143" fillId="0" borderId="0" xfId="2" applyFont="1" applyAlignment="1">
      <alignment horizontal="center" vertical="center" wrapText="1"/>
    </xf>
    <xf numFmtId="0" fontId="165" fillId="0" borderId="0" xfId="0" applyFont="1" applyBorder="1" applyAlignment="1">
      <alignment horizontal="center" vertical="center"/>
    </xf>
    <xf numFmtId="0" fontId="173" fillId="0" borderId="0" xfId="0" applyFont="1"/>
    <xf numFmtId="0" fontId="131" fillId="0" borderId="0" xfId="2" applyFont="1" applyAlignment="1">
      <alignment vertical="center" wrapText="1"/>
    </xf>
    <xf numFmtId="0" fontId="91" fillId="0" borderId="0" xfId="2" applyFont="1" applyAlignment="1">
      <alignment horizontal="center" vertical="center" wrapText="1"/>
    </xf>
    <xf numFmtId="0" fontId="83" fillId="0" borderId="0" xfId="2" applyFont="1" applyAlignment="1">
      <alignment horizontal="center" vertical="center" wrapText="1"/>
    </xf>
    <xf numFmtId="0" fontId="65" fillId="0" borderId="0" xfId="2" applyFont="1" applyAlignment="1">
      <alignment horizontal="left" vertical="center" wrapText="1"/>
    </xf>
    <xf numFmtId="3" fontId="6" fillId="0" borderId="0" xfId="2" applyNumberFormat="1" applyFont="1" applyAlignment="1">
      <alignment vertical="center" wrapText="1"/>
    </xf>
    <xf numFmtId="3" fontId="6" fillId="0" borderId="0" xfId="0" applyNumberFormat="1" applyFont="1" applyBorder="1" applyAlignment="1" applyProtection="1">
      <alignment horizontal="center" vertical="center"/>
      <protection locked="0"/>
    </xf>
    <xf numFmtId="4" fontId="98" fillId="0" borderId="0" xfId="0" applyNumberFormat="1" applyFont="1" applyBorder="1" applyAlignment="1">
      <alignment horizontal="center" vertical="center"/>
    </xf>
    <xf numFmtId="3" fontId="6" fillId="0" borderId="0" xfId="2" applyNumberFormat="1" applyFont="1" applyAlignment="1" applyProtection="1">
      <alignment horizontal="center" vertical="center"/>
      <protection locked="0"/>
    </xf>
    <xf numFmtId="166" fontId="98" fillId="0" borderId="0" xfId="2" applyNumberFormat="1" applyFont="1" applyAlignment="1">
      <alignment horizontal="center" vertical="center"/>
    </xf>
    <xf numFmtId="3" fontId="6" fillId="3" borderId="0" xfId="2" applyNumberFormat="1" applyFont="1" applyFill="1" applyAlignment="1" applyProtection="1">
      <alignment horizontal="center" vertical="center"/>
      <protection locked="0"/>
    </xf>
    <xf numFmtId="165" fontId="98" fillId="0" borderId="0" xfId="1" applyNumberFormat="1" applyFont="1" applyBorder="1" applyAlignment="1">
      <alignment horizontal="center" vertical="center"/>
    </xf>
    <xf numFmtId="4" fontId="98" fillId="0" borderId="0" xfId="2" applyNumberFormat="1" applyFont="1" applyAlignment="1">
      <alignment horizontal="center" vertical="center"/>
    </xf>
    <xf numFmtId="3" fontId="6" fillId="0" borderId="0" xfId="0" applyNumberFormat="1" applyFont="1" applyBorder="1" applyAlignment="1" applyProtection="1">
      <alignment horizontal="center" vertical="center" wrapText="1"/>
      <protection locked="0"/>
    </xf>
    <xf numFmtId="3" fontId="6" fillId="0" borderId="0" xfId="2" applyNumberFormat="1" applyFont="1" applyAlignment="1" applyProtection="1">
      <alignment horizontal="center" vertical="center" wrapText="1"/>
      <protection locked="0"/>
    </xf>
    <xf numFmtId="3" fontId="6" fillId="3" borderId="0" xfId="2" applyNumberFormat="1" applyFont="1" applyFill="1" applyAlignment="1" applyProtection="1">
      <alignment horizontal="center" vertical="center" wrapText="1"/>
      <protection locked="0"/>
    </xf>
    <xf numFmtId="4" fontId="98" fillId="0" borderId="0" xfId="0" applyNumberFormat="1" applyFont="1" applyBorder="1" applyAlignment="1">
      <alignment horizontal="center" vertical="center" wrapText="1"/>
    </xf>
    <xf numFmtId="166" fontId="98" fillId="0" borderId="0" xfId="2" applyNumberFormat="1" applyFont="1" applyAlignment="1">
      <alignment horizontal="center" vertical="center" wrapText="1"/>
    </xf>
    <xf numFmtId="165" fontId="98" fillId="0" borderId="0" xfId="1" applyNumberFormat="1" applyFont="1" applyBorder="1" applyAlignment="1">
      <alignment horizontal="center" vertical="center" wrapText="1"/>
    </xf>
    <xf numFmtId="0" fontId="175" fillId="0" borderId="0" xfId="2" applyFont="1" applyAlignment="1">
      <alignment horizontal="center" vertical="center" wrapText="1"/>
    </xf>
    <xf numFmtId="166" fontId="175" fillId="0" borderId="0" xfId="2" applyNumberFormat="1" applyFont="1" applyAlignment="1">
      <alignment horizontal="center" vertical="center" wrapText="1"/>
    </xf>
    <xf numFmtId="165" fontId="175" fillId="0" borderId="0" xfId="1" applyNumberFormat="1" applyFont="1" applyBorder="1" applyAlignment="1">
      <alignment horizontal="center" vertical="center" wrapText="1"/>
    </xf>
    <xf numFmtId="4" fontId="175" fillId="0" borderId="0" xfId="2" applyNumberFormat="1" applyFont="1" applyAlignment="1">
      <alignment horizontal="center" vertical="center" wrapText="1"/>
    </xf>
    <xf numFmtId="0" fontId="131" fillId="0" borderId="0" xfId="2" applyFont="1" applyAlignment="1">
      <alignment horizontal="left" vertical="center" wrapText="1"/>
    </xf>
    <xf numFmtId="3" fontId="131" fillId="0" borderId="0" xfId="2" applyNumberFormat="1" applyFont="1" applyAlignment="1">
      <alignment horizontal="center" vertical="center" wrapText="1"/>
    </xf>
    <xf numFmtId="3" fontId="175" fillId="0" borderId="0" xfId="2" applyNumberFormat="1" applyFont="1" applyAlignment="1">
      <alignment horizontal="center" vertical="center" wrapText="1"/>
    </xf>
    <xf numFmtId="0" fontId="176" fillId="0" borderId="0" xfId="2" applyFont="1" applyAlignment="1">
      <alignment vertical="center" wrapText="1"/>
    </xf>
    <xf numFmtId="10" fontId="80" fillId="0" borderId="0" xfId="2" applyNumberFormat="1" applyFont="1" applyAlignment="1">
      <alignment vertical="center" wrapText="1"/>
    </xf>
    <xf numFmtId="0" fontId="154" fillId="0" borderId="0" xfId="2" applyFont="1" applyAlignment="1">
      <alignment horizontal="center" vertical="center" wrapText="1"/>
    </xf>
    <xf numFmtId="0" fontId="149" fillId="0" borderId="0" xfId="2" applyFont="1" applyAlignment="1">
      <alignment horizontal="center" vertical="center" wrapText="1"/>
    </xf>
    <xf numFmtId="0" fontId="53" fillId="0" borderId="14" xfId="0" applyFont="1" applyBorder="1" applyAlignment="1">
      <alignment vertical="center" wrapText="1"/>
    </xf>
    <xf numFmtId="0" fontId="33" fillId="0" borderId="0" xfId="0" applyFont="1" applyBorder="1" applyAlignment="1">
      <alignment horizontal="center" vertical="center" wrapText="1"/>
    </xf>
    <xf numFmtId="0" fontId="56" fillId="0" borderId="5" xfId="0" applyFont="1" applyBorder="1" applyAlignment="1">
      <alignment horizontal="left" vertical="center" wrapText="1"/>
    </xf>
    <xf numFmtId="3" fontId="56" fillId="0" borderId="11" xfId="0" applyNumberFormat="1" applyFont="1" applyBorder="1" applyAlignment="1">
      <alignment horizontal="center" vertical="center"/>
    </xf>
    <xf numFmtId="0" fontId="56" fillId="0" borderId="3" xfId="0" applyFont="1" applyBorder="1" applyAlignment="1">
      <alignment horizontal="left" vertical="center" wrapText="1"/>
    </xf>
    <xf numFmtId="3" fontId="51" fillId="0" borderId="7" xfId="7" applyNumberFormat="1" applyFont="1" applyBorder="1" applyAlignment="1" applyProtection="1">
      <alignment horizontal="center" vertical="center"/>
      <protection locked="0"/>
    </xf>
    <xf numFmtId="4" fontId="55" fillId="0" borderId="6" xfId="7" applyNumberFormat="1" applyFont="1" applyBorder="1" applyAlignment="1">
      <alignment horizontal="center" vertical="center"/>
    </xf>
    <xf numFmtId="3" fontId="56" fillId="0" borderId="7" xfId="0" applyNumberFormat="1" applyFont="1" applyBorder="1" applyAlignment="1">
      <alignment horizontal="center" vertical="center"/>
    </xf>
    <xf numFmtId="4" fontId="55" fillId="0" borderId="6" xfId="0" applyNumberFormat="1" applyFont="1" applyBorder="1" applyAlignment="1">
      <alignment horizontal="center" vertical="center"/>
    </xf>
    <xf numFmtId="0" fontId="53" fillId="0" borderId="9" xfId="0" applyFont="1" applyBorder="1" applyAlignment="1">
      <alignment horizontal="left" vertical="center" wrapText="1"/>
    </xf>
    <xf numFmtId="0" fontId="113" fillId="0" borderId="0" xfId="2" applyFont="1" applyAlignment="1">
      <alignment vertical="center"/>
    </xf>
    <xf numFmtId="0" fontId="82" fillId="0" borderId="0" xfId="2" applyFont="1" applyAlignment="1">
      <alignment horizontal="center" vertical="center" wrapText="1"/>
    </xf>
    <xf numFmtId="0" fontId="81" fillId="0" borderId="0" xfId="2" applyFont="1" applyAlignment="1">
      <alignment horizontal="center" vertical="center" wrapText="1"/>
    </xf>
    <xf numFmtId="0" fontId="176" fillId="0" borderId="0" xfId="0" applyFont="1" applyBorder="1" applyAlignment="1">
      <alignment vertical="center" wrapText="1"/>
    </xf>
    <xf numFmtId="2" fontId="81" fillId="0" borderId="0" xfId="0" applyNumberFormat="1" applyFont="1" applyBorder="1" applyAlignment="1">
      <alignment vertical="center" wrapText="1"/>
    </xf>
    <xf numFmtId="2" fontId="81" fillId="0" borderId="0" xfId="0" applyNumberFormat="1" applyFont="1" applyBorder="1" applyAlignment="1">
      <alignment horizontal="left" vertical="center" wrapText="1"/>
    </xf>
    <xf numFmtId="2" fontId="176" fillId="0" borderId="0" xfId="0" applyNumberFormat="1" applyFont="1" applyAlignment="1">
      <alignment horizontal="left" vertical="center" wrapText="1"/>
    </xf>
    <xf numFmtId="0" fontId="176" fillId="0" borderId="0" xfId="0" applyFont="1" applyAlignment="1">
      <alignment horizontal="left" vertical="center" wrapText="1"/>
    </xf>
    <xf numFmtId="3" fontId="176" fillId="0" borderId="0" xfId="0" applyNumberFormat="1" applyFont="1" applyAlignment="1">
      <alignment horizontal="left" vertical="center" wrapText="1"/>
    </xf>
    <xf numFmtId="0" fontId="136" fillId="0" borderId="0" xfId="16" applyFont="1" applyBorder="1" applyAlignment="1">
      <alignment horizontal="center"/>
    </xf>
    <xf numFmtId="0" fontId="136" fillId="4" borderId="0" xfId="16" applyFont="1" applyFill="1" applyBorder="1"/>
    <xf numFmtId="0" fontId="177" fillId="0" borderId="0" xfId="16" applyFont="1" applyBorder="1" applyAlignment="1">
      <alignment horizontal="center"/>
    </xf>
    <xf numFmtId="0" fontId="177" fillId="4" borderId="0" xfId="16" applyFont="1" applyFill="1" applyBorder="1"/>
    <xf numFmtId="0" fontId="136" fillId="4" borderId="0" xfId="16" applyFont="1" applyFill="1" applyBorder="1" applyAlignment="1">
      <alignment horizontal="center"/>
    </xf>
    <xf numFmtId="3" fontId="76" fillId="0" borderId="0" xfId="16" applyNumberFormat="1" applyFont="1" applyBorder="1" applyAlignment="1">
      <alignment horizontal="center" vertical="center"/>
    </xf>
    <xf numFmtId="0" fontId="168" fillId="0" borderId="0" xfId="16" applyFont="1" applyBorder="1" applyAlignment="1">
      <alignment horizontal="center" vertical="center" wrapText="1"/>
    </xf>
    <xf numFmtId="0" fontId="168" fillId="4" borderId="0" xfId="16" applyFont="1" applyFill="1" applyBorder="1" applyAlignment="1">
      <alignment horizontal="center" vertical="center" wrapText="1"/>
    </xf>
    <xf numFmtId="3" fontId="76" fillId="4" borderId="0" xfId="16" applyNumberFormat="1" applyFont="1" applyFill="1" applyBorder="1" applyAlignment="1">
      <alignment horizontal="center" vertical="center"/>
    </xf>
    <xf numFmtId="4" fontId="76" fillId="4" borderId="0" xfId="16" applyNumberFormat="1" applyFont="1" applyFill="1" applyBorder="1" applyAlignment="1">
      <alignment horizontal="center" vertical="center"/>
    </xf>
    <xf numFmtId="3" fontId="136" fillId="0" borderId="0" xfId="17" applyNumberFormat="1" applyFont="1"/>
    <xf numFmtId="9" fontId="136" fillId="0" borderId="0" xfId="15" applyFont="1" applyFill="1" applyBorder="1"/>
    <xf numFmtId="0" fontId="136" fillId="0" borderId="0" xfId="16" applyFont="1" applyBorder="1" applyAlignment="1">
      <alignment vertical="center"/>
    </xf>
    <xf numFmtId="3" fontId="127" fillId="4" borderId="33" xfId="3" applyNumberFormat="1" applyFont="1" applyFill="1" applyBorder="1" applyAlignment="1">
      <alignment horizontal="left" vertical="center" wrapText="1" indent="1"/>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3" fontId="28" fillId="3" borderId="16" xfId="2" applyNumberFormat="1" applyFont="1" applyFill="1" applyBorder="1" applyAlignment="1" applyProtection="1">
      <alignment horizontal="center" vertical="center"/>
      <protection locked="0"/>
    </xf>
    <xf numFmtId="3" fontId="28" fillId="3" borderId="0" xfId="2" applyNumberFormat="1" applyFont="1" applyFill="1" applyAlignment="1" applyProtection="1">
      <alignment horizontal="center" vertical="center"/>
      <protection locked="0"/>
    </xf>
    <xf numFmtId="3" fontId="28" fillId="0" borderId="0" xfId="2" applyNumberFormat="1" applyFont="1" applyAlignment="1" applyProtection="1">
      <alignment horizontal="center" vertical="center" wrapText="1"/>
      <protection locked="0"/>
    </xf>
    <xf numFmtId="3" fontId="28" fillId="3" borderId="0" xfId="2" applyNumberFormat="1" applyFont="1" applyFill="1" applyAlignment="1" applyProtection="1">
      <alignment horizontal="center" vertical="center" wrapText="1"/>
      <protection locked="0"/>
    </xf>
    <xf numFmtId="3" fontId="28" fillId="3" borderId="17" xfId="2" applyNumberFormat="1" applyFont="1" applyFill="1" applyBorder="1" applyAlignment="1" applyProtection="1">
      <alignment horizontal="center" vertical="center" wrapText="1"/>
      <protection locked="0"/>
    </xf>
    <xf numFmtId="3" fontId="23" fillId="0" borderId="9" xfId="2" applyNumberFormat="1" applyFont="1" applyBorder="1" applyAlignment="1">
      <alignment horizontal="center" vertical="center" wrapText="1"/>
    </xf>
    <xf numFmtId="3" fontId="28" fillId="0" borderId="16" xfId="2" applyNumberFormat="1" applyFont="1" applyBorder="1" applyAlignment="1" applyProtection="1">
      <alignment horizontal="center" vertical="center"/>
      <protection locked="0"/>
    </xf>
    <xf numFmtId="3" fontId="28" fillId="0" borderId="0" xfId="2" applyNumberFormat="1" applyFont="1" applyAlignment="1" applyProtection="1">
      <alignment horizontal="center" vertical="center"/>
      <protection locked="0"/>
    </xf>
    <xf numFmtId="3" fontId="28" fillId="0" borderId="17" xfId="2" applyNumberFormat="1" applyFont="1" applyBorder="1" applyAlignment="1" applyProtection="1">
      <alignment horizontal="center" vertical="center" wrapText="1"/>
      <protection locked="0"/>
    </xf>
    <xf numFmtId="4" fontId="93" fillId="0" borderId="16" xfId="2" applyNumberFormat="1" applyFont="1" applyBorder="1" applyAlignment="1" applyProtection="1">
      <alignment horizontal="center" vertical="center"/>
      <protection locked="0"/>
    </xf>
    <xf numFmtId="4" fontId="93" fillId="0" borderId="0" xfId="2" applyNumberFormat="1" applyFont="1" applyAlignment="1" applyProtection="1">
      <alignment horizontal="center" vertical="center"/>
      <protection locked="0"/>
    </xf>
    <xf numFmtId="4" fontId="93" fillId="0" borderId="17" xfId="2" applyNumberFormat="1" applyFont="1" applyBorder="1" applyAlignment="1" applyProtection="1">
      <alignment horizontal="center" vertical="center" wrapText="1"/>
      <protection locked="0"/>
    </xf>
    <xf numFmtId="4" fontId="93" fillId="0" borderId="43"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wrapText="1"/>
      <protection locked="0"/>
    </xf>
    <xf numFmtId="4" fontId="93" fillId="0" borderId="40" xfId="2" applyNumberFormat="1" applyFont="1" applyBorder="1" applyAlignment="1" applyProtection="1">
      <alignment horizontal="center" vertical="center" wrapText="1"/>
      <protection locked="0"/>
    </xf>
    <xf numFmtId="4" fontId="95" fillId="0" borderId="42" xfId="2" applyNumberFormat="1" applyFont="1" applyBorder="1" applyAlignment="1">
      <alignment horizontal="center" vertical="center" wrapText="1"/>
    </xf>
    <xf numFmtId="3" fontId="28" fillId="3" borderId="46" xfId="2" applyNumberFormat="1" applyFont="1" applyFill="1" applyBorder="1" applyAlignment="1" applyProtection="1">
      <alignment horizontal="center" vertical="center"/>
      <protection locked="0"/>
    </xf>
    <xf numFmtId="3" fontId="28" fillId="3" borderId="45" xfId="2" applyNumberFormat="1" applyFont="1" applyFill="1" applyBorder="1" applyAlignment="1" applyProtection="1">
      <alignment horizontal="center" vertical="center"/>
      <protection locked="0"/>
    </xf>
    <xf numFmtId="3" fontId="28" fillId="0" borderId="45" xfId="2" applyNumberFormat="1" applyFont="1" applyBorder="1" applyAlignment="1" applyProtection="1">
      <alignment horizontal="center" vertical="center" wrapText="1"/>
      <protection locked="0"/>
    </xf>
    <xf numFmtId="3" fontId="28" fillId="3" borderId="45" xfId="2" applyNumberFormat="1" applyFont="1" applyFill="1" applyBorder="1" applyAlignment="1" applyProtection="1">
      <alignment horizontal="center" vertical="center" wrapText="1"/>
      <protection locked="0"/>
    </xf>
    <xf numFmtId="3" fontId="28" fillId="3" borderId="44" xfId="2" applyNumberFormat="1" applyFont="1" applyFill="1" applyBorder="1" applyAlignment="1" applyProtection="1">
      <alignment horizontal="center" vertical="center" wrapText="1"/>
      <protection locked="0"/>
    </xf>
    <xf numFmtId="3" fontId="23" fillId="0" borderId="47" xfId="2" applyNumberFormat="1" applyFont="1" applyBorder="1" applyAlignment="1">
      <alignment horizontal="center" vertical="center" wrapText="1"/>
    </xf>
    <xf numFmtId="4" fontId="93" fillId="0" borderId="54" xfId="2" applyNumberFormat="1" applyFont="1" applyBorder="1" applyAlignment="1" applyProtection="1">
      <alignment horizontal="center" vertical="center"/>
      <protection locked="0"/>
    </xf>
    <xf numFmtId="4" fontId="93" fillId="3" borderId="52" xfId="2" applyNumberFormat="1" applyFont="1" applyFill="1" applyBorder="1" applyAlignment="1" applyProtection="1">
      <alignment horizontal="center" vertical="center"/>
      <protection locked="0"/>
    </xf>
    <xf numFmtId="4" fontId="93" fillId="0" borderId="52" xfId="2" applyNumberFormat="1" applyFont="1" applyBorder="1" applyAlignment="1" applyProtection="1">
      <alignment horizontal="center" vertical="center" wrapText="1"/>
      <protection locked="0"/>
    </xf>
    <xf numFmtId="4" fontId="93" fillId="3" borderId="52" xfId="2" applyNumberFormat="1" applyFont="1" applyFill="1" applyBorder="1" applyAlignment="1" applyProtection="1">
      <alignment horizontal="center" vertical="center" wrapText="1"/>
      <protection locked="0"/>
    </xf>
    <xf numFmtId="4" fontId="93" fillId="3" borderId="51" xfId="2" applyNumberFormat="1" applyFont="1" applyFill="1" applyBorder="1" applyAlignment="1" applyProtection="1">
      <alignment horizontal="center" vertical="center" wrapText="1"/>
      <protection locked="0"/>
    </xf>
    <xf numFmtId="4" fontId="95" fillId="0" borderId="53" xfId="2" applyNumberFormat="1" applyFont="1" applyBorder="1" applyAlignment="1">
      <alignment horizontal="center" vertical="center" wrapText="1"/>
    </xf>
    <xf numFmtId="4" fontId="93" fillId="0" borderId="10"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wrapText="1"/>
      <protection locked="0"/>
    </xf>
    <xf numFmtId="4" fontId="93" fillId="0" borderId="6" xfId="2" applyNumberFormat="1" applyFont="1" applyBorder="1" applyAlignment="1" applyProtection="1">
      <alignment horizontal="center" vertical="center" wrapText="1"/>
      <protection locked="0"/>
    </xf>
    <xf numFmtId="0" fontId="143" fillId="0" borderId="2" xfId="0" applyFont="1" applyBorder="1" applyAlignment="1">
      <alignment horizontal="left" vertical="center" wrapText="1"/>
    </xf>
    <xf numFmtId="0" fontId="119" fillId="0" borderId="0" xfId="0" applyFont="1" applyBorder="1" applyAlignment="1">
      <alignment horizontal="left" vertical="center"/>
    </xf>
    <xf numFmtId="0" fontId="180" fillId="0" borderId="0" xfId="0" applyFont="1" applyBorder="1" applyAlignment="1">
      <alignment vertical="center" wrapText="1"/>
    </xf>
    <xf numFmtId="2" fontId="179" fillId="0" borderId="0" xfId="0" applyNumberFormat="1" applyFont="1" applyBorder="1" applyAlignment="1">
      <alignment vertical="center" wrapText="1"/>
    </xf>
    <xf numFmtId="2" fontId="179" fillId="0" borderId="0" xfId="0" applyNumberFormat="1" applyFont="1" applyBorder="1" applyAlignment="1">
      <alignment horizontal="left" vertical="center" wrapText="1"/>
    </xf>
    <xf numFmtId="0" fontId="119" fillId="0" borderId="0" xfId="0" applyFont="1" applyBorder="1" applyAlignment="1">
      <alignment vertical="center" wrapText="1"/>
    </xf>
    <xf numFmtId="2" fontId="179" fillId="0" borderId="0" xfId="0" applyNumberFormat="1" applyFont="1" applyAlignment="1">
      <alignment horizontal="left" vertical="center" wrapText="1"/>
    </xf>
    <xf numFmtId="2" fontId="150" fillId="4" borderId="0" xfId="0" applyNumberFormat="1" applyFont="1" applyFill="1" applyAlignment="1">
      <alignment horizontal="left" vertical="center" wrapText="1"/>
    </xf>
    <xf numFmtId="0" fontId="150" fillId="4" borderId="0" xfId="0" applyFont="1" applyFill="1" applyBorder="1" applyAlignment="1">
      <alignment vertical="center" wrapText="1"/>
    </xf>
    <xf numFmtId="0" fontId="150" fillId="4" borderId="0" xfId="0" applyFont="1" applyFill="1" applyAlignment="1">
      <alignment horizontal="left" vertical="center" wrapText="1"/>
    </xf>
    <xf numFmtId="3" fontId="150" fillId="4" borderId="0" xfId="0" applyNumberFormat="1" applyFont="1" applyFill="1" applyAlignment="1">
      <alignment horizontal="left" vertical="center" wrapText="1"/>
    </xf>
    <xf numFmtId="2" fontId="149" fillId="4" borderId="0" xfId="0" applyNumberFormat="1" applyFont="1" applyFill="1" applyAlignment="1">
      <alignment horizontal="left" vertical="center" wrapText="1"/>
    </xf>
    <xf numFmtId="0" fontId="109" fillId="4" borderId="0" xfId="0" applyFont="1" applyFill="1" applyBorder="1" applyAlignment="1">
      <alignment vertical="center" wrapText="1"/>
    </xf>
    <xf numFmtId="0" fontId="181" fillId="0" borderId="0" xfId="2" applyFont="1" applyAlignment="1">
      <alignment vertical="center" wrapText="1"/>
    </xf>
    <xf numFmtId="2" fontId="81" fillId="0" borderId="0" xfId="2" applyNumberFormat="1" applyFont="1" applyAlignment="1">
      <alignment vertical="center" wrapText="1"/>
    </xf>
    <xf numFmtId="2" fontId="182" fillId="0" borderId="0" xfId="2" applyNumberFormat="1" applyFont="1" applyAlignment="1">
      <alignment vertical="center" wrapText="1"/>
    </xf>
    <xf numFmtId="0" fontId="124" fillId="0" borderId="0" xfId="0" applyFont="1" applyAlignment="1">
      <alignment vertical="center" wrapText="1"/>
    </xf>
    <xf numFmtId="0" fontId="114" fillId="0" borderId="0" xfId="0" applyFont="1" applyAlignment="1">
      <alignment vertical="center"/>
    </xf>
    <xf numFmtId="0" fontId="143" fillId="0" borderId="0" xfId="0" applyFont="1" applyBorder="1" applyAlignment="1">
      <alignment horizontal="left" vertical="center" wrapText="1"/>
    </xf>
    <xf numFmtId="0" fontId="112" fillId="0" borderId="0" xfId="0" applyFont="1" applyBorder="1"/>
    <xf numFmtId="3" fontId="143" fillId="0" borderId="0" xfId="2" applyNumberFormat="1" applyFont="1" applyAlignment="1">
      <alignment horizontal="center" vertical="center" wrapText="1"/>
    </xf>
    <xf numFmtId="0" fontId="105" fillId="0" borderId="30"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8" xfId="3" applyFont="1" applyBorder="1" applyAlignment="1">
      <alignment horizontal="center" vertical="center" wrapText="1"/>
    </xf>
    <xf numFmtId="0" fontId="126" fillId="4" borderId="0" xfId="2" applyFont="1" applyFill="1" applyAlignment="1">
      <alignment horizontal="center" vertical="center" wrapText="1"/>
    </xf>
    <xf numFmtId="3" fontId="126" fillId="4" borderId="26" xfId="3" applyNumberFormat="1" applyFont="1" applyFill="1" applyBorder="1" applyAlignment="1">
      <alignment horizontal="center" vertical="center" wrapText="1"/>
    </xf>
    <xf numFmtId="0" fontId="23" fillId="0" borderId="14" xfId="2" applyFont="1" applyBorder="1" applyAlignment="1">
      <alignment vertical="center" wrapText="1"/>
    </xf>
    <xf numFmtId="0" fontId="33" fillId="0" borderId="3" xfId="2" applyFont="1" applyBorder="1" applyAlignment="1">
      <alignment horizontal="center" vertical="center" wrapText="1"/>
    </xf>
    <xf numFmtId="3" fontId="28" fillId="3" borderId="5" xfId="2" applyNumberFormat="1" applyFont="1" applyFill="1" applyBorder="1" applyAlignment="1" applyProtection="1">
      <alignment horizontal="center" vertical="center"/>
      <protection locked="0"/>
    </xf>
    <xf numFmtId="3" fontId="28" fillId="3" borderId="4" xfId="2" applyNumberFormat="1" applyFont="1" applyFill="1" applyBorder="1" applyAlignment="1" applyProtection="1">
      <alignment horizontal="center" vertical="center"/>
      <protection locked="0"/>
    </xf>
    <xf numFmtId="3" fontId="28" fillId="0" borderId="4" xfId="2" applyNumberFormat="1" applyFont="1" applyBorder="1" applyAlignment="1" applyProtection="1">
      <alignment horizontal="center" vertical="center" wrapText="1"/>
      <protection locked="0"/>
    </xf>
    <xf numFmtId="3" fontId="28" fillId="3" borderId="4" xfId="2" applyNumberFormat="1" applyFont="1" applyFill="1" applyBorder="1" applyAlignment="1" applyProtection="1">
      <alignment horizontal="center" vertical="center" wrapText="1"/>
      <protection locked="0"/>
    </xf>
    <xf numFmtId="3" fontId="28" fillId="3" borderId="3" xfId="2" applyNumberFormat="1" applyFont="1" applyFill="1" applyBorder="1" applyAlignment="1" applyProtection="1">
      <alignment horizontal="center" vertical="center" wrapText="1"/>
      <protection locked="0"/>
    </xf>
    <xf numFmtId="3" fontId="23" fillId="0" borderId="2" xfId="2" applyNumberFormat="1" applyFont="1" applyBorder="1" applyAlignment="1">
      <alignment horizontal="center" vertical="center" wrapText="1"/>
    </xf>
    <xf numFmtId="0" fontId="42" fillId="0" borderId="17" xfId="2" applyFont="1" applyBorder="1" applyAlignment="1">
      <alignment horizontal="center" vertical="center" wrapText="1"/>
    </xf>
    <xf numFmtId="0" fontId="7" fillId="0" borderId="0" xfId="16" applyFont="1" applyBorder="1" applyAlignment="1">
      <alignment horizontal="center" vertical="center"/>
    </xf>
    <xf numFmtId="0" fontId="7" fillId="0" borderId="0" xfId="16" applyFont="1" applyBorder="1" applyAlignment="1">
      <alignment horizontal="left" vertical="center"/>
    </xf>
    <xf numFmtId="0" fontId="35" fillId="0" borderId="0" xfId="16" applyFont="1" applyAlignment="1">
      <alignment horizontal="center"/>
    </xf>
    <xf numFmtId="0" fontId="10" fillId="0" borderId="0" xfId="16" applyFont="1" applyAlignment="1">
      <alignment horizontal="left" vertical="center"/>
    </xf>
    <xf numFmtId="0" fontId="8" fillId="0" borderId="0" xfId="16" applyFont="1" applyBorder="1" applyAlignment="1">
      <alignment horizontal="left" vertical="center"/>
    </xf>
    <xf numFmtId="0" fontId="23" fillId="0" borderId="0" xfId="16" applyFont="1" applyAlignment="1">
      <alignment horizontal="center" vertical="center" wrapText="1"/>
    </xf>
    <xf numFmtId="0" fontId="23" fillId="0" borderId="0" xfId="16" applyFont="1" applyBorder="1" applyAlignment="1">
      <alignment vertical="center" wrapText="1"/>
    </xf>
    <xf numFmtId="0" fontId="23" fillId="0" borderId="0" xfId="16" applyFont="1" applyBorder="1" applyAlignment="1">
      <alignment horizontal="center" vertical="center" wrapText="1"/>
    </xf>
    <xf numFmtId="0" fontId="23" fillId="0" borderId="0" xfId="16" applyFont="1" applyAlignment="1">
      <alignment vertical="center" wrapText="1"/>
    </xf>
    <xf numFmtId="0" fontId="33" fillId="0" borderId="0" xfId="16" applyFont="1" applyAlignment="1">
      <alignment horizontal="center" vertical="center" wrapText="1"/>
    </xf>
    <xf numFmtId="0" fontId="33" fillId="0" borderId="0" xfId="16" applyFont="1" applyAlignment="1">
      <alignment vertical="center" wrapText="1"/>
    </xf>
    <xf numFmtId="0" fontId="33" fillId="0" borderId="3" xfId="16" applyFont="1" applyBorder="1" applyAlignment="1">
      <alignment horizontal="center" vertical="center" wrapText="1"/>
    </xf>
    <xf numFmtId="9" fontId="33" fillId="0" borderId="0" xfId="16" applyNumberFormat="1" applyFont="1" applyBorder="1" applyAlignment="1">
      <alignment horizontal="center" vertical="center" wrapText="1"/>
    </xf>
    <xf numFmtId="0" fontId="33" fillId="0" borderId="7" xfId="16" applyFont="1" applyBorder="1" applyAlignment="1">
      <alignment horizontal="center" vertical="center" wrapText="1"/>
    </xf>
    <xf numFmtId="9" fontId="33" fillId="0" borderId="6" xfId="16" applyNumberFormat="1" applyFont="1" applyBorder="1" applyAlignment="1">
      <alignment horizontal="center" vertical="center" wrapText="1"/>
    </xf>
    <xf numFmtId="0" fontId="24" fillId="0" borderId="0" xfId="16" applyFont="1" applyBorder="1" applyAlignment="1">
      <alignment horizontal="center" vertical="center" wrapText="1"/>
    </xf>
    <xf numFmtId="0" fontId="67" fillId="0" borderId="0" xfId="16" applyFont="1" applyBorder="1" applyAlignment="1">
      <alignment horizontal="center" vertical="center" wrapText="1"/>
    </xf>
    <xf numFmtId="0" fontId="24" fillId="0" borderId="0" xfId="16" applyFont="1" applyBorder="1" applyAlignment="1">
      <alignment vertical="center" wrapText="1"/>
    </xf>
    <xf numFmtId="0" fontId="6" fillId="0" borderId="0" xfId="16" applyBorder="1"/>
    <xf numFmtId="0" fontId="28" fillId="0" borderId="0" xfId="16" applyFont="1" applyAlignment="1">
      <alignment horizontal="center" vertical="center" wrapText="1"/>
    </xf>
    <xf numFmtId="0" fontId="29" fillId="0" borderId="5" xfId="16" applyFont="1" applyBorder="1" applyAlignment="1">
      <alignment horizontal="left" vertical="center" wrapText="1"/>
    </xf>
    <xf numFmtId="0" fontId="28" fillId="0" borderId="0" xfId="16" applyFont="1" applyAlignment="1">
      <alignment vertical="center" wrapText="1"/>
    </xf>
    <xf numFmtId="4" fontId="28" fillId="0" borderId="0" xfId="16" applyNumberFormat="1" applyFont="1" applyBorder="1" applyAlignment="1">
      <alignment horizontal="center" vertical="center"/>
    </xf>
    <xf numFmtId="0" fontId="29" fillId="0" borderId="4" xfId="16" applyFont="1" applyBorder="1" applyAlignment="1">
      <alignment horizontal="left" vertical="center" wrapText="1"/>
    </xf>
    <xf numFmtId="4" fontId="28" fillId="0" borderId="0" xfId="16" applyNumberFormat="1" applyFont="1" applyBorder="1" applyAlignment="1">
      <alignment horizontal="center" vertical="center" wrapText="1"/>
    </xf>
    <xf numFmtId="0" fontId="29" fillId="0" borderId="3" xfId="16" applyFont="1" applyBorder="1" applyAlignment="1">
      <alignment horizontal="left" vertical="center" wrapText="1"/>
    </xf>
    <xf numFmtId="0" fontId="59" fillId="0" borderId="0" xfId="16" applyFont="1" applyBorder="1" applyAlignment="1">
      <alignment horizontal="center" vertical="center" wrapText="1"/>
    </xf>
    <xf numFmtId="2" fontId="68" fillId="0" borderId="0" xfId="16" applyNumberFormat="1" applyFont="1" applyBorder="1"/>
    <xf numFmtId="10" fontId="28" fillId="0" borderId="0" xfId="16" applyNumberFormat="1" applyFont="1" applyAlignment="1">
      <alignment vertical="center" wrapText="1"/>
    </xf>
    <xf numFmtId="2" fontId="96" fillId="0" borderId="0" xfId="16" applyNumberFormat="1" applyFont="1" applyBorder="1" applyAlignment="1">
      <alignment horizontal="center" vertical="center" wrapText="1"/>
    </xf>
    <xf numFmtId="2" fontId="69" fillId="0" borderId="0" xfId="16" applyNumberFormat="1" applyFont="1" applyBorder="1" applyAlignment="1">
      <alignment horizontal="center" vertical="center" wrapText="1"/>
    </xf>
    <xf numFmtId="0" fontId="23" fillId="0" borderId="2" xfId="16" applyFont="1" applyBorder="1" applyAlignment="1">
      <alignment horizontal="left" vertical="center" wrapText="1"/>
    </xf>
    <xf numFmtId="3" fontId="23" fillId="0" borderId="2" xfId="16" applyNumberFormat="1" applyFont="1" applyBorder="1" applyAlignment="1">
      <alignment horizontal="center" vertical="center" wrapText="1"/>
    </xf>
    <xf numFmtId="3" fontId="23" fillId="0" borderId="1" xfId="16" applyNumberFormat="1" applyFont="1" applyBorder="1" applyAlignment="1">
      <alignment horizontal="center" vertical="center" wrapText="1"/>
    </xf>
    <xf numFmtId="4" fontId="95" fillId="0" borderId="8" xfId="16" applyNumberFormat="1" applyFont="1" applyBorder="1" applyAlignment="1">
      <alignment horizontal="center" vertical="center" wrapText="1"/>
    </xf>
    <xf numFmtId="3" fontId="23" fillId="0" borderId="1" xfId="16" quotePrefix="1" applyNumberFormat="1" applyFont="1" applyBorder="1" applyAlignment="1">
      <alignment horizontal="center" vertical="center" wrapText="1"/>
    </xf>
    <xf numFmtId="0" fontId="21" fillId="0" borderId="0" xfId="16" applyFont="1" applyBorder="1" applyAlignment="1">
      <alignment vertical="center" wrapText="1"/>
    </xf>
    <xf numFmtId="0" fontId="110" fillId="0" borderId="0" xfId="16" applyFont="1"/>
    <xf numFmtId="2" fontId="40" fillId="0" borderId="0" xfId="16" applyNumberFormat="1" applyFont="1" applyAlignment="1">
      <alignment vertical="center" wrapText="1"/>
    </xf>
    <xf numFmtId="0" fontId="0" fillId="0" borderId="0" xfId="16" applyFont="1"/>
    <xf numFmtId="0" fontId="126" fillId="0" borderId="38" xfId="3" applyFont="1" applyBorder="1" applyAlignment="1">
      <alignment horizontal="center" vertical="center" wrapText="1"/>
    </xf>
    <xf numFmtId="0" fontId="184" fillId="0" borderId="0" xfId="3" applyFont="1"/>
    <xf numFmtId="0" fontId="138" fillId="0" borderId="33" xfId="3" applyFont="1" applyBorder="1" applyAlignment="1">
      <alignment horizontal="center" vertical="center" wrapText="1"/>
    </xf>
    <xf numFmtId="0" fontId="184" fillId="0" borderId="0" xfId="0" applyFont="1"/>
    <xf numFmtId="0" fontId="185" fillId="0" borderId="0" xfId="0" applyFont="1" applyAlignment="1">
      <alignment horizontal="left" vertical="center" wrapText="1"/>
    </xf>
    <xf numFmtId="3" fontId="113" fillId="0" borderId="0" xfId="0" applyNumberFormat="1" applyFont="1" applyBorder="1" applyAlignment="1">
      <alignment horizontal="center" vertical="center" wrapText="1"/>
    </xf>
    <xf numFmtId="2"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wrapText="1"/>
    </xf>
    <xf numFmtId="4" fontId="113" fillId="0" borderId="0" xfId="0" applyNumberFormat="1" applyFont="1" applyBorder="1" applyAlignment="1">
      <alignment horizontal="center" vertical="center" wrapText="1"/>
    </xf>
    <xf numFmtId="3" fontId="113" fillId="0" borderId="0" xfId="0" applyNumberFormat="1" applyFont="1" applyBorder="1" applyAlignment="1">
      <alignment horizontal="center" vertical="center"/>
    </xf>
    <xf numFmtId="10" fontId="113" fillId="0" borderId="0" xfId="0" applyNumberFormat="1" applyFont="1" applyBorder="1" applyAlignment="1">
      <alignment vertical="center" wrapText="1"/>
    </xf>
    <xf numFmtId="0" fontId="142" fillId="0" borderId="0" xfId="16" applyFont="1" applyBorder="1" applyAlignment="1">
      <alignment horizontal="left" vertical="center" indent="1"/>
    </xf>
    <xf numFmtId="0" fontId="109" fillId="0" borderId="0" xfId="16" applyFont="1" applyBorder="1" applyAlignment="1">
      <alignment vertical="center" wrapText="1"/>
    </xf>
    <xf numFmtId="0" fontId="141" fillId="0" borderId="0" xfId="16" applyFont="1" applyBorder="1" applyAlignment="1">
      <alignment vertical="center"/>
    </xf>
    <xf numFmtId="3" fontId="140" fillId="0" borderId="0" xfId="0" applyNumberFormat="1" applyFont="1" applyBorder="1" applyAlignment="1" applyProtection="1">
      <alignment horizontal="center" vertical="center"/>
      <protection locked="0"/>
    </xf>
    <xf numFmtId="0" fontId="114" fillId="0" borderId="0" xfId="18" applyFont="1" applyAlignment="1">
      <alignment horizontal="left" vertical="center" wrapText="1"/>
    </xf>
    <xf numFmtId="0" fontId="53" fillId="0" borderId="16" xfId="2" applyFont="1" applyBorder="1" applyAlignment="1">
      <alignment horizontal="center" vertical="center" wrapText="1"/>
    </xf>
    <xf numFmtId="0" fontId="53" fillId="0" borderId="9" xfId="2" applyFont="1" applyBorder="1" applyAlignment="1">
      <alignment horizontal="center" vertical="center" wrapText="1"/>
    </xf>
    <xf numFmtId="0" fontId="3" fillId="4" borderId="0" xfId="19" applyFill="1"/>
    <xf numFmtId="0" fontId="3" fillId="0" borderId="0" xfId="19"/>
    <xf numFmtId="14" fontId="3" fillId="0" borderId="0" xfId="19" applyNumberFormat="1"/>
    <xf numFmtId="0" fontId="187" fillId="4" borderId="0" xfId="19" applyFont="1" applyFill="1"/>
    <xf numFmtId="0" fontId="142" fillId="6" borderId="21" xfId="19" applyFont="1" applyFill="1" applyBorder="1" applyAlignment="1">
      <alignment horizontal="center" vertical="center"/>
    </xf>
    <xf numFmtId="14" fontId="127" fillId="6" borderId="36" xfId="19" applyNumberFormat="1" applyFont="1" applyFill="1" applyBorder="1" applyAlignment="1">
      <alignment horizontal="center" vertical="center"/>
    </xf>
    <xf numFmtId="0" fontId="129" fillId="5" borderId="34" xfId="19" applyFont="1" applyFill="1" applyBorder="1"/>
    <xf numFmtId="3" fontId="129" fillId="5" borderId="35" xfId="19" applyNumberFormat="1" applyFont="1" applyFill="1" applyBorder="1"/>
    <xf numFmtId="0" fontId="116" fillId="0" borderId="35" xfId="19" applyFont="1" applyBorder="1"/>
    <xf numFmtId="167" fontId="129" fillId="4" borderId="34" xfId="20" applyNumberFormat="1" applyFont="1" applyFill="1" applyBorder="1"/>
    <xf numFmtId="3" fontId="129" fillId="4" borderId="38" xfId="19" applyNumberFormat="1" applyFont="1" applyFill="1" applyBorder="1"/>
    <xf numFmtId="167" fontId="129" fillId="0" borderId="35" xfId="19" applyNumberFormat="1" applyFont="1" applyBorder="1"/>
    <xf numFmtId="167" fontId="129" fillId="0" borderId="34" xfId="19" applyNumberFormat="1" applyFont="1" applyBorder="1"/>
    <xf numFmtId="3" fontId="129" fillId="5" borderId="38" xfId="19" applyNumberFormat="1" applyFont="1" applyFill="1" applyBorder="1"/>
    <xf numFmtId="0" fontId="129" fillId="4" borderId="18" xfId="19" applyFont="1" applyFill="1" applyBorder="1"/>
    <xf numFmtId="3" fontId="129" fillId="4" borderId="25" xfId="19" applyNumberFormat="1" applyFont="1" applyFill="1" applyBorder="1"/>
    <xf numFmtId="0" fontId="116" fillId="0" borderId="19" xfId="19" applyFont="1" applyBorder="1"/>
    <xf numFmtId="167" fontId="129" fillId="4" borderId="18" xfId="20" applyNumberFormat="1" applyFont="1" applyFill="1" applyBorder="1"/>
    <xf numFmtId="3" fontId="129" fillId="4" borderId="19" xfId="19" applyNumberFormat="1" applyFont="1" applyFill="1" applyBorder="1"/>
    <xf numFmtId="167" fontId="129" fillId="0" borderId="18" xfId="19" applyNumberFormat="1" applyFont="1" applyBorder="1"/>
    <xf numFmtId="0" fontId="116" fillId="4" borderId="26" xfId="19" applyFont="1" applyFill="1" applyBorder="1"/>
    <xf numFmtId="3" fontId="116" fillId="4" borderId="0" xfId="19" applyNumberFormat="1" applyFont="1" applyFill="1"/>
    <xf numFmtId="0" fontId="116" fillId="0" borderId="31" xfId="19" applyFont="1" applyBorder="1"/>
    <xf numFmtId="167" fontId="6" fillId="4" borderId="26" xfId="20" applyNumberFormat="1" applyFont="1" applyFill="1" applyBorder="1"/>
    <xf numFmtId="3" fontId="116" fillId="4" borderId="31" xfId="19" applyNumberFormat="1" applyFont="1" applyFill="1" applyBorder="1"/>
    <xf numFmtId="167" fontId="116" fillId="4" borderId="0" xfId="19" applyNumberFormat="1" applyFont="1" applyFill="1"/>
    <xf numFmtId="167" fontId="116" fillId="4" borderId="26" xfId="19" applyNumberFormat="1" applyFont="1" applyFill="1" applyBorder="1"/>
    <xf numFmtId="0" fontId="129" fillId="4" borderId="55" xfId="19" applyFont="1" applyFill="1" applyBorder="1"/>
    <xf numFmtId="3" fontId="129" fillId="4" borderId="56" xfId="19" applyNumberFormat="1" applyFont="1" applyFill="1" applyBorder="1"/>
    <xf numFmtId="0" fontId="116" fillId="0" borderId="57" xfId="19" applyFont="1" applyBorder="1"/>
    <xf numFmtId="167" fontId="129" fillId="4" borderId="55" xfId="20" applyNumberFormat="1" applyFont="1" applyFill="1" applyBorder="1"/>
    <xf numFmtId="3" fontId="129" fillId="4" borderId="57" xfId="19" applyNumberFormat="1" applyFont="1" applyFill="1" applyBorder="1"/>
    <xf numFmtId="167" fontId="129" fillId="4" borderId="55" xfId="19" applyNumberFormat="1" applyFont="1" applyFill="1" applyBorder="1"/>
    <xf numFmtId="0" fontId="116" fillId="4" borderId="58" xfId="19" applyFont="1" applyFill="1" applyBorder="1"/>
    <xf numFmtId="3" fontId="116" fillId="4" borderId="59" xfId="19" applyNumberFormat="1" applyFont="1" applyFill="1" applyBorder="1"/>
    <xf numFmtId="0" fontId="116" fillId="0" borderId="60" xfId="19" applyFont="1" applyBorder="1"/>
    <xf numFmtId="0" fontId="116" fillId="4" borderId="20" xfId="19" applyFont="1" applyFill="1" applyBorder="1"/>
    <xf numFmtId="3" fontId="116" fillId="4" borderId="39" xfId="19" applyNumberFormat="1" applyFont="1" applyFill="1" applyBorder="1"/>
    <xf numFmtId="0" fontId="116" fillId="0" borderId="21" xfId="19" applyFont="1" applyBorder="1"/>
    <xf numFmtId="167" fontId="129" fillId="4" borderId="18" xfId="19" applyNumberFormat="1" applyFont="1" applyFill="1" applyBorder="1"/>
    <xf numFmtId="167" fontId="6" fillId="4" borderId="20" xfId="20" applyNumberFormat="1" applyFont="1" applyFill="1" applyBorder="1"/>
    <xf numFmtId="3" fontId="116" fillId="4" borderId="21" xfId="19" applyNumberFormat="1" applyFont="1" applyFill="1" applyBorder="1"/>
    <xf numFmtId="167" fontId="116" fillId="4" borderId="39" xfId="19" applyNumberFormat="1" applyFont="1" applyFill="1" applyBorder="1"/>
    <xf numFmtId="167" fontId="116" fillId="4" borderId="20" xfId="19" applyNumberFormat="1" applyFont="1" applyFill="1" applyBorder="1"/>
    <xf numFmtId="0" fontId="129" fillId="4" borderId="18" xfId="19" applyFont="1" applyFill="1" applyBorder="1" applyAlignment="1">
      <alignment wrapText="1"/>
    </xf>
    <xf numFmtId="167" fontId="129" fillId="4" borderId="26" xfId="20" applyNumberFormat="1" applyFont="1" applyFill="1" applyBorder="1"/>
    <xf numFmtId="3" fontId="129" fillId="4" borderId="31" xfId="19" applyNumberFormat="1" applyFont="1" applyFill="1" applyBorder="1"/>
    <xf numFmtId="167" fontId="129" fillId="4" borderId="26" xfId="19" applyNumberFormat="1" applyFont="1" applyFill="1" applyBorder="1"/>
    <xf numFmtId="0" fontId="116" fillId="0" borderId="0" xfId="19" applyFont="1"/>
    <xf numFmtId="0" fontId="116" fillId="4" borderId="0" xfId="19" applyFont="1" applyFill="1"/>
    <xf numFmtId="0" fontId="116" fillId="4" borderId="18" xfId="19" applyFont="1" applyFill="1" applyBorder="1" applyAlignment="1">
      <alignment wrapText="1"/>
    </xf>
    <xf numFmtId="3" fontId="116" fillId="4" borderId="25" xfId="19" applyNumberFormat="1" applyFont="1" applyFill="1" applyBorder="1"/>
    <xf numFmtId="167" fontId="6" fillId="4" borderId="18" xfId="20" applyNumberFormat="1" applyFont="1" applyFill="1" applyBorder="1"/>
    <xf numFmtId="167" fontId="116" fillId="4" borderId="18" xfId="19" applyNumberFormat="1" applyFont="1" applyFill="1" applyBorder="1"/>
    <xf numFmtId="3" fontId="116" fillId="4" borderId="19" xfId="19" applyNumberFormat="1" applyFont="1" applyFill="1" applyBorder="1"/>
    <xf numFmtId="167" fontId="116" fillId="4" borderId="25" xfId="19" applyNumberFormat="1" applyFont="1" applyFill="1" applyBorder="1"/>
    <xf numFmtId="3" fontId="3" fillId="0" borderId="0" xfId="19" applyNumberFormat="1"/>
    <xf numFmtId="0" fontId="178" fillId="4" borderId="26" xfId="19" applyFont="1" applyFill="1" applyBorder="1"/>
    <xf numFmtId="3" fontId="178" fillId="4" borderId="0" xfId="19" applyNumberFormat="1" applyFont="1" applyFill="1"/>
    <xf numFmtId="0" fontId="178" fillId="0" borderId="31" xfId="19" applyFont="1" applyBorder="1"/>
    <xf numFmtId="167" fontId="76" fillId="4" borderId="26" xfId="20" applyNumberFormat="1" applyFont="1" applyFill="1" applyBorder="1"/>
    <xf numFmtId="167" fontId="178" fillId="4" borderId="26" xfId="19" applyNumberFormat="1" applyFont="1" applyFill="1" applyBorder="1"/>
    <xf numFmtId="3" fontId="178" fillId="4" borderId="31" xfId="19" applyNumberFormat="1" applyFont="1" applyFill="1" applyBorder="1"/>
    <xf numFmtId="167" fontId="178" fillId="4" borderId="0" xfId="19" applyNumberFormat="1" applyFont="1" applyFill="1"/>
    <xf numFmtId="167" fontId="0" fillId="0" borderId="0" xfId="20" applyNumberFormat="1" applyFont="1"/>
    <xf numFmtId="0" fontId="129" fillId="4" borderId="34" xfId="19" applyFont="1" applyFill="1" applyBorder="1"/>
    <xf numFmtId="4" fontId="129" fillId="4" borderId="35" xfId="19" applyNumberFormat="1" applyFont="1" applyFill="1" applyBorder="1"/>
    <xf numFmtId="0" fontId="116" fillId="0" borderId="38" xfId="19" applyFont="1" applyBorder="1"/>
    <xf numFmtId="4" fontId="129" fillId="4" borderId="35" xfId="19" applyNumberFormat="1" applyFont="1" applyFill="1" applyBorder="1" applyAlignment="1">
      <alignment horizontal="right"/>
    </xf>
    <xf numFmtId="167" fontId="129" fillId="4" borderId="34" xfId="19" applyNumberFormat="1" applyFont="1" applyFill="1" applyBorder="1" applyAlignment="1">
      <alignment horizontal="right"/>
    </xf>
    <xf numFmtId="4" fontId="129" fillId="4" borderId="38" xfId="19" applyNumberFormat="1" applyFont="1" applyFill="1" applyBorder="1" applyAlignment="1">
      <alignment horizontal="right"/>
    </xf>
    <xf numFmtId="167" fontId="129" fillId="4" borderId="35" xfId="19" applyNumberFormat="1" applyFont="1" applyFill="1" applyBorder="1" applyAlignment="1">
      <alignment horizontal="right"/>
    </xf>
    <xf numFmtId="0" fontId="143" fillId="6" borderId="21" xfId="19" applyFont="1" applyFill="1" applyBorder="1" applyAlignment="1">
      <alignment horizontal="center" vertical="center"/>
    </xf>
    <xf numFmtId="0" fontId="129" fillId="4" borderId="26" xfId="19" applyFont="1" applyFill="1" applyBorder="1"/>
    <xf numFmtId="0" fontId="129" fillId="4" borderId="20" xfId="19" applyFont="1" applyFill="1" applyBorder="1"/>
    <xf numFmtId="0" fontId="53" fillId="0" borderId="61" xfId="2" applyFont="1" applyBorder="1" applyAlignment="1">
      <alignment horizontal="center" vertical="center" wrapText="1"/>
    </xf>
    <xf numFmtId="0" fontId="131" fillId="0" borderId="62" xfId="2" applyFont="1" applyBorder="1" applyAlignment="1">
      <alignment horizontal="center" vertical="center" wrapText="1"/>
    </xf>
    <xf numFmtId="0" fontId="82" fillId="0" borderId="62" xfId="2" applyFont="1" applyBorder="1" applyAlignment="1">
      <alignment vertical="center" wrapText="1"/>
    </xf>
    <xf numFmtId="3" fontId="82" fillId="0" borderId="62" xfId="2" applyNumberFormat="1" applyFont="1" applyBorder="1" applyAlignment="1">
      <alignment vertical="center" wrapText="1"/>
    </xf>
    <xf numFmtId="0" fontId="34" fillId="0" borderId="62" xfId="2" applyFont="1" applyBorder="1" applyAlignment="1">
      <alignment vertical="center" wrapText="1"/>
    </xf>
    <xf numFmtId="0" fontId="34" fillId="0" borderId="63" xfId="2" applyFont="1" applyBorder="1" applyAlignment="1">
      <alignment vertical="center" wrapText="1"/>
    </xf>
    <xf numFmtId="1" fontId="162" fillId="0" borderId="0" xfId="21" applyNumberFormat="1" applyFont="1" applyBorder="1" applyAlignment="1">
      <alignment horizontal="center" vertical="center"/>
    </xf>
    <xf numFmtId="2" fontId="162" fillId="0" borderId="0" xfId="21" applyNumberFormat="1" applyFont="1" applyBorder="1" applyAlignment="1">
      <alignment horizontal="center" vertical="center"/>
    </xf>
    <xf numFmtId="14" fontId="162" fillId="0" borderId="0" xfId="2" applyNumberFormat="1" applyFont="1" applyAlignment="1">
      <alignment horizontal="left" vertical="center" wrapText="1"/>
    </xf>
    <xf numFmtId="2" fontId="89" fillId="0" borderId="0" xfId="21" applyNumberFormat="1" applyFont="1" applyBorder="1" applyAlignment="1">
      <alignment horizontal="center" vertical="center"/>
    </xf>
    <xf numFmtId="1" fontId="113" fillId="0" borderId="0" xfId="2" applyNumberFormat="1" applyFont="1" applyAlignment="1">
      <alignment vertical="center"/>
    </xf>
    <xf numFmtId="1" fontId="109" fillId="0" borderId="0" xfId="2" applyNumberFormat="1" applyFont="1" applyAlignment="1">
      <alignment horizontal="left" vertical="center"/>
    </xf>
    <xf numFmtId="1" fontId="154" fillId="0" borderId="0" xfId="2" applyNumberFormat="1" applyFont="1" applyAlignment="1">
      <alignment vertical="center" wrapText="1"/>
    </xf>
    <xf numFmtId="1" fontId="109" fillId="0" borderId="0" xfId="2" applyNumberFormat="1" applyFont="1" applyAlignment="1">
      <alignment vertical="center" wrapText="1"/>
    </xf>
    <xf numFmtId="0" fontId="11" fillId="0" borderId="0" xfId="0" applyFont="1" applyAlignment="1">
      <alignment horizontal="center" wrapText="1"/>
    </xf>
    <xf numFmtId="0" fontId="53" fillId="0" borderId="16" xfId="16" applyFont="1" applyBorder="1" applyAlignment="1">
      <alignment vertical="center" wrapText="1"/>
    </xf>
    <xf numFmtId="0" fontId="53" fillId="0" borderId="10" xfId="16" applyFont="1" applyBorder="1" applyAlignment="1">
      <alignment vertical="center" wrapText="1"/>
    </xf>
    <xf numFmtId="0" fontId="23" fillId="0" borderId="30" xfId="16" applyFont="1" applyBorder="1" applyAlignment="1">
      <alignment vertical="center" wrapText="1"/>
    </xf>
    <xf numFmtId="9" fontId="33" fillId="0" borderId="17" xfId="16" applyNumberFormat="1" applyFont="1" applyBorder="1" applyAlignment="1">
      <alignment horizontal="center" vertical="center" wrapText="1"/>
    </xf>
    <xf numFmtId="0" fontId="33" fillId="0" borderId="30" xfId="16" applyFont="1" applyBorder="1" applyAlignment="1">
      <alignment vertical="center" wrapText="1"/>
    </xf>
    <xf numFmtId="0" fontId="138" fillId="0" borderId="34" xfId="3" applyFont="1" applyBorder="1" applyAlignment="1">
      <alignment horizontal="center" vertical="center" wrapText="1"/>
    </xf>
    <xf numFmtId="0" fontId="138" fillId="0" borderId="38" xfId="3" applyFont="1" applyBorder="1" applyAlignment="1">
      <alignment horizontal="center" vertical="center" wrapText="1"/>
    </xf>
    <xf numFmtId="0" fontId="138" fillId="0" borderId="20" xfId="3" applyFont="1" applyBorder="1" applyAlignment="1">
      <alignment horizontal="center" vertical="center" wrapText="1"/>
    </xf>
    <xf numFmtId="2" fontId="98" fillId="4" borderId="19" xfId="15" applyNumberFormat="1" applyFont="1" applyFill="1" applyBorder="1" applyAlignment="1" applyProtection="1">
      <alignment horizontal="center" vertical="center"/>
      <protection locked="0"/>
    </xf>
    <xf numFmtId="4" fontId="98" fillId="4" borderId="31" xfId="15" applyNumberFormat="1" applyFont="1" applyFill="1" applyBorder="1" applyAlignment="1" applyProtection="1">
      <alignment horizontal="center" vertical="center"/>
      <protection locked="0"/>
    </xf>
    <xf numFmtId="2" fontId="69" fillId="0" borderId="9" xfId="16" applyNumberFormat="1" applyFont="1" applyBorder="1" applyAlignment="1">
      <alignment horizontal="center" vertical="center" wrapText="1"/>
    </xf>
    <xf numFmtId="2" fontId="96" fillId="0" borderId="9" xfId="16" applyNumberFormat="1" applyFont="1" applyBorder="1" applyAlignment="1">
      <alignment horizontal="center" vertical="center" wrapText="1"/>
    </xf>
    <xf numFmtId="3" fontId="28" fillId="4" borderId="11" xfId="16" applyNumberFormat="1" applyFont="1" applyFill="1" applyBorder="1" applyAlignment="1">
      <alignment horizontal="center" vertical="center"/>
    </xf>
    <xf numFmtId="4" fontId="93" fillId="4" borderId="10" xfId="16" applyNumberFormat="1" applyFont="1" applyFill="1" applyBorder="1" applyAlignment="1">
      <alignment horizontal="center" vertical="center"/>
    </xf>
    <xf numFmtId="3" fontId="28" fillId="4" borderId="15"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wrapText="1"/>
    </xf>
    <xf numFmtId="4" fontId="93" fillId="4" borderId="6" xfId="16" applyNumberFormat="1" applyFont="1" applyFill="1" applyBorder="1" applyAlignment="1">
      <alignment horizontal="center" vertical="center" wrapText="1"/>
    </xf>
    <xf numFmtId="3" fontId="28" fillId="4" borderId="15" xfId="16" applyNumberFormat="1" applyFont="1" applyFill="1" applyBorder="1" applyAlignment="1">
      <alignment horizontal="center" vertical="center" wrapText="1"/>
    </xf>
    <xf numFmtId="3" fontId="28" fillId="4" borderId="7" xfId="16" applyNumberFormat="1" applyFont="1" applyFill="1" applyBorder="1" applyAlignment="1">
      <alignment horizontal="center" vertical="center" wrapText="1"/>
    </xf>
    <xf numFmtId="3" fontId="28" fillId="4" borderId="5"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wrapText="1"/>
    </xf>
    <xf numFmtId="3" fontId="28" fillId="4" borderId="3" xfId="16" applyNumberFormat="1" applyFont="1" applyFill="1" applyBorder="1" applyAlignment="1">
      <alignment horizontal="center" vertical="center" wrapText="1"/>
    </xf>
    <xf numFmtId="3" fontId="93" fillId="0" borderId="10" xfId="0" applyNumberFormat="1" applyFont="1" applyBorder="1" applyAlignment="1">
      <alignment horizontal="center" vertical="center"/>
    </xf>
    <xf numFmtId="3" fontId="93" fillId="0" borderId="14" xfId="0" applyNumberFormat="1" applyFont="1" applyBorder="1" applyAlignment="1">
      <alignment horizontal="center" vertical="center"/>
    </xf>
    <xf numFmtId="3" fontId="93" fillId="0" borderId="14" xfId="0" applyNumberFormat="1" applyFont="1" applyBorder="1" applyAlignment="1">
      <alignment horizontal="center" vertical="center" wrapText="1"/>
    </xf>
    <xf numFmtId="3" fontId="93" fillId="0" borderId="14" xfId="2" applyNumberFormat="1" applyFont="1" applyBorder="1" applyAlignment="1">
      <alignment horizontal="center" vertical="center" wrapText="1"/>
    </xf>
    <xf numFmtId="3" fontId="93" fillId="0" borderId="6" xfId="2" applyNumberFormat="1" applyFont="1" applyBorder="1" applyAlignment="1">
      <alignment horizontal="center" vertical="center" wrapText="1"/>
    </xf>
    <xf numFmtId="0" fontId="80" fillId="0" borderId="0" xfId="0" applyFont="1" applyAlignment="1">
      <alignment vertical="center" wrapText="1"/>
    </xf>
    <xf numFmtId="2" fontId="150" fillId="0" borderId="0" xfId="0" applyNumberFormat="1" applyFont="1" applyAlignment="1">
      <alignment vertical="center" wrapText="1"/>
    </xf>
    <xf numFmtId="0" fontId="109" fillId="0" borderId="0" xfId="0" applyFont="1" applyAlignment="1">
      <alignment vertical="center" wrapText="1"/>
    </xf>
    <xf numFmtId="0" fontId="135" fillId="0" borderId="0" xfId="0" applyFont="1" applyAlignment="1">
      <alignment vertical="center" wrapText="1"/>
    </xf>
    <xf numFmtId="0" fontId="150" fillId="0" borderId="0" xfId="0" applyFont="1" applyAlignment="1">
      <alignment vertical="center" wrapText="1"/>
    </xf>
    <xf numFmtId="2" fontId="149"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3" fontId="28" fillId="0" borderId="0" xfId="16" applyNumberFormat="1" applyFont="1" applyAlignment="1">
      <alignment vertical="center" wrapText="1"/>
    </xf>
    <xf numFmtId="2" fontId="156" fillId="0" borderId="0" xfId="2" applyNumberFormat="1" applyFont="1" applyAlignment="1">
      <alignment vertical="center" wrapText="1"/>
    </xf>
    <xf numFmtId="3" fontId="125" fillId="4" borderId="33" xfId="16" applyNumberFormat="1" applyFont="1" applyFill="1" applyBorder="1" applyAlignment="1">
      <alignment horizontal="center" vertical="center" wrapText="1"/>
    </xf>
    <xf numFmtId="2" fontId="81" fillId="0" borderId="0" xfId="2" applyNumberFormat="1" applyFont="1" applyAlignment="1">
      <alignment horizontal="left" vertical="center" wrapText="1"/>
    </xf>
    <xf numFmtId="49" fontId="176" fillId="0" borderId="0" xfId="2" applyNumberFormat="1" applyFont="1" applyAlignment="1">
      <alignment horizontal="left" vertical="center" wrapText="1"/>
    </xf>
    <xf numFmtId="2" fontId="149" fillId="0" borderId="0" xfId="0" applyNumberFormat="1" applyFont="1" applyAlignment="1">
      <alignment vertical="center" wrapText="1"/>
    </xf>
    <xf numFmtId="3" fontId="113" fillId="0" borderId="0" xfId="0" applyNumberFormat="1" applyFont="1"/>
    <xf numFmtId="0" fontId="113" fillId="0" borderId="0" xfId="2" applyFont="1"/>
    <xf numFmtId="3" fontId="113" fillId="0" borderId="0" xfId="2" applyNumberFormat="1" applyFont="1"/>
    <xf numFmtId="0" fontId="109" fillId="0" borderId="0" xfId="16" applyFont="1" applyAlignment="1">
      <alignment vertical="center" wrapText="1"/>
    </xf>
    <xf numFmtId="3" fontId="129" fillId="4" borderId="0" xfId="19" applyNumberFormat="1" applyFont="1" applyFill="1"/>
    <xf numFmtId="0" fontId="6" fillId="0" borderId="0" xfId="2" applyFont="1"/>
    <xf numFmtId="0" fontId="176" fillId="0" borderId="0" xfId="16" applyFont="1" applyAlignment="1">
      <alignment vertical="center" wrapText="1"/>
    </xf>
    <xf numFmtId="0" fontId="80" fillId="0" borderId="0" xfId="16" applyFont="1" applyAlignment="1">
      <alignment vertical="center" wrapText="1"/>
    </xf>
    <xf numFmtId="3" fontId="167" fillId="0" borderId="0" xfId="16" applyNumberFormat="1" applyFont="1" applyBorder="1" applyAlignment="1">
      <alignment vertical="center"/>
    </xf>
    <xf numFmtId="0" fontId="150" fillId="0" borderId="0" xfId="16" applyFont="1" applyAlignment="1">
      <alignment vertical="center" wrapText="1"/>
    </xf>
    <xf numFmtId="3" fontId="109" fillId="0" borderId="0" xfId="0" applyNumberFormat="1" applyFont="1" applyAlignment="1">
      <alignment vertical="center" wrapText="1"/>
    </xf>
    <xf numFmtId="0" fontId="6" fillId="0" borderId="0" xfId="2" applyFont="1" applyAlignment="1">
      <alignment vertical="center"/>
    </xf>
    <xf numFmtId="3" fontId="115" fillId="0" borderId="0" xfId="2" applyNumberFormat="1" applyFont="1" applyAlignment="1" applyProtection="1">
      <alignment horizontal="center" vertical="center" wrapText="1"/>
      <protection locked="0"/>
    </xf>
    <xf numFmtId="4" fontId="110" fillId="0" borderId="0" xfId="2" applyNumberFormat="1" applyFont="1" applyAlignment="1" applyProtection="1">
      <alignment horizontal="center" vertical="center" wrapText="1"/>
      <protection locked="0"/>
    </xf>
    <xf numFmtId="4" fontId="110" fillId="0" borderId="0" xfId="2" applyNumberFormat="1" applyFont="1" applyAlignment="1">
      <alignment horizontal="center" vertical="center" wrapText="1"/>
    </xf>
    <xf numFmtId="3" fontId="115" fillId="0" borderId="0" xfId="2" applyNumberFormat="1" applyFont="1" applyAlignment="1">
      <alignment vertical="center" wrapText="1"/>
    </xf>
    <xf numFmtId="0" fontId="106" fillId="0" borderId="0" xfId="2" applyFont="1" applyAlignment="1">
      <alignment vertical="center" wrapText="1"/>
    </xf>
    <xf numFmtId="0" fontId="9" fillId="0" borderId="0" xfId="0" applyFont="1" applyAlignment="1">
      <alignment horizontal="center" wrapText="1"/>
    </xf>
    <xf numFmtId="0" fontId="12" fillId="0" borderId="0" xfId="0" applyFont="1" applyAlignment="1">
      <alignment horizontal="center" vertical="center" wrapText="1"/>
    </xf>
    <xf numFmtId="0" fontId="14" fillId="0" borderId="0" xfId="0" applyFont="1" applyAlignment="1">
      <alignment horizontal="center"/>
    </xf>
    <xf numFmtId="0" fontId="12" fillId="0" borderId="0" xfId="0" applyFont="1" applyAlignment="1" applyProtection="1">
      <alignment horizontal="center" vertical="center" wrapText="1"/>
      <protection locked="0"/>
    </xf>
    <xf numFmtId="0" fontId="11" fillId="0" borderId="0" xfId="0" applyFont="1" applyAlignment="1">
      <alignment horizontal="center" wrapText="1"/>
    </xf>
    <xf numFmtId="0" fontId="185" fillId="0" borderId="0" xfId="0" applyFont="1" applyAlignment="1">
      <alignment horizontal="left" vertical="center" wrapText="1"/>
    </xf>
    <xf numFmtId="0" fontId="114" fillId="0" borderId="0" xfId="18" applyFont="1" applyAlignment="1">
      <alignment horizontal="left" vertical="center" wrapText="1"/>
    </xf>
    <xf numFmtId="0" fontId="186" fillId="0" borderId="0" xfId="18" applyFont="1" applyAlignment="1">
      <alignment horizontal="left" vertical="center" wrapText="1"/>
    </xf>
    <xf numFmtId="0" fontId="18" fillId="0" borderId="0" xfId="0" applyFont="1" applyAlignment="1">
      <alignment horizontal="center" vertical="center" wrapText="1"/>
    </xf>
    <xf numFmtId="0" fontId="18" fillId="4" borderId="0" xfId="0" applyFont="1" applyFill="1" applyAlignment="1">
      <alignment horizontal="left" vertical="center" wrapText="1"/>
    </xf>
    <xf numFmtId="0" fontId="0" fillId="4" borderId="0" xfId="0" applyFill="1" applyAlignment="1">
      <alignment horizontal="left" vertical="center" wrapText="1"/>
    </xf>
    <xf numFmtId="14" fontId="18" fillId="4" borderId="0" xfId="0" applyNumberFormat="1" applyFont="1" applyFill="1" applyAlignment="1">
      <alignment horizontal="justify" vertical="center" wrapText="1"/>
    </xf>
    <xf numFmtId="0" fontId="0" fillId="4" borderId="0" xfId="0" applyFill="1" applyAlignment="1">
      <alignment horizontal="justify" vertical="center" wrapText="1"/>
    </xf>
    <xf numFmtId="14" fontId="127" fillId="6" borderId="36" xfId="19" applyNumberFormat="1" applyFont="1" applyFill="1" applyBorder="1" applyAlignment="1">
      <alignment horizontal="center" vertical="center"/>
    </xf>
    <xf numFmtId="14" fontId="127" fillId="6" borderId="32" xfId="19" applyNumberFormat="1" applyFont="1" applyFill="1" applyBorder="1" applyAlignment="1">
      <alignment horizontal="center" vertical="center"/>
    </xf>
    <xf numFmtId="0" fontId="123" fillId="4" borderId="32" xfId="19" applyFont="1" applyFill="1" applyBorder="1" applyAlignment="1">
      <alignment horizontal="center" vertical="center"/>
    </xf>
    <xf numFmtId="14" fontId="127" fillId="6" borderId="32" xfId="19"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35" fillId="0" borderId="0" xfId="2" applyFont="1" applyAlignment="1">
      <alignment horizontal="center"/>
    </xf>
    <xf numFmtId="0" fontId="17" fillId="0" borderId="0" xfId="2" applyFont="1" applyAlignment="1">
      <alignment horizontal="center" vertical="center"/>
    </xf>
    <xf numFmtId="0" fontId="8" fillId="2" borderId="0" xfId="5" applyFont="1" applyFill="1" applyAlignment="1">
      <alignment horizontal="center" vertical="center"/>
    </xf>
    <xf numFmtId="0" fontId="23" fillId="0" borderId="5"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6"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0" xfId="2" applyFont="1" applyAlignment="1">
      <alignment horizontal="center" vertical="center" wrapText="1"/>
    </xf>
    <xf numFmtId="0" fontId="53" fillId="0" borderId="16" xfId="2" applyFont="1" applyBorder="1" applyAlignment="1">
      <alignment horizontal="center" vertical="center" wrapText="1"/>
    </xf>
    <xf numFmtId="0" fontId="53" fillId="0" borderId="10" xfId="2" applyFont="1" applyBorder="1" applyAlignment="1">
      <alignment horizontal="center" vertical="center" wrapText="1"/>
    </xf>
    <xf numFmtId="0" fontId="53" fillId="0" borderId="11" xfId="2" applyFont="1" applyBorder="1" applyAlignment="1">
      <alignment horizontal="center" vertical="center" wrapText="1"/>
    </xf>
    <xf numFmtId="0" fontId="33" fillId="0" borderId="45" xfId="2" applyFont="1" applyBorder="1" applyAlignment="1">
      <alignment horizontal="center" vertical="center" wrapText="1"/>
    </xf>
    <xf numFmtId="0" fontId="33" fillId="0" borderId="44" xfId="2" applyFont="1" applyBorder="1" applyAlignment="1">
      <alignment horizontal="center" vertical="center" wrapText="1"/>
    </xf>
    <xf numFmtId="0" fontId="50" fillId="0" borderId="48" xfId="2" applyFont="1" applyBorder="1" applyAlignment="1">
      <alignment horizontal="center" vertical="center" wrapText="1"/>
    </xf>
    <xf numFmtId="0" fontId="50" fillId="0" borderId="49" xfId="2" applyFont="1" applyBorder="1" applyAlignment="1">
      <alignment horizontal="center" vertical="center" wrapText="1"/>
    </xf>
    <xf numFmtId="0" fontId="50" fillId="0" borderId="50"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7"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40" xfId="2" applyFont="1" applyBorder="1" applyAlignment="1">
      <alignment horizontal="center" vertical="center" wrapText="1"/>
    </xf>
    <xf numFmtId="49" fontId="176" fillId="0" borderId="0" xfId="2" applyNumberFormat="1" applyFont="1" applyAlignment="1">
      <alignment horizontal="left" vertical="center" wrapText="1"/>
    </xf>
    <xf numFmtId="2" fontId="81" fillId="0" borderId="0" xfId="2" applyNumberFormat="1" applyFont="1" applyAlignment="1">
      <alignment horizontal="left" vertical="center" wrapText="1"/>
    </xf>
    <xf numFmtId="49" fontId="22" fillId="0" borderId="0" xfId="0" applyNumberFormat="1" applyFont="1" applyAlignment="1">
      <alignment horizontal="left" vertical="center" wrapText="1"/>
    </xf>
    <xf numFmtId="0" fontId="35" fillId="0" borderId="0" xfId="0" applyFont="1" applyAlignment="1">
      <alignment horizontal="center"/>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8" fillId="0" borderId="0" xfId="0" applyFont="1" applyAlignment="1" applyProtection="1">
      <alignment horizontal="center" vertical="center" wrapText="1"/>
      <protection locked="0"/>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2" fontId="149" fillId="0" borderId="0" xfId="2" applyNumberFormat="1" applyFont="1" applyAlignment="1">
      <alignment horizontal="left" vertical="center" wrapText="1"/>
    </xf>
    <xf numFmtId="49" fontId="150" fillId="0" borderId="0" xfId="0" applyNumberFormat="1" applyFont="1" applyAlignment="1">
      <alignment horizontal="left" vertical="center" wrapText="1"/>
    </xf>
    <xf numFmtId="0" fontId="33" fillId="0" borderId="52" xfId="2" applyFont="1" applyBorder="1" applyAlignment="1">
      <alignment horizontal="center" vertical="center" wrapText="1"/>
    </xf>
    <xf numFmtId="0" fontId="33" fillId="0" borderId="51" xfId="2" applyFont="1" applyBorder="1" applyAlignment="1">
      <alignment horizontal="center" vertical="center" wrapText="1"/>
    </xf>
    <xf numFmtId="0" fontId="22" fillId="0" borderId="0" xfId="0" applyFont="1" applyAlignment="1">
      <alignment horizontal="left" vertical="center" wrapText="1"/>
    </xf>
    <xf numFmtId="0" fontId="33" fillId="0" borderId="14" xfId="2" applyFont="1" applyBorder="1" applyAlignment="1">
      <alignment horizontal="center" vertical="center" wrapText="1"/>
    </xf>
    <xf numFmtId="0" fontId="33" fillId="0" borderId="6"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14" xfId="2" applyFont="1" applyBorder="1" applyAlignment="1">
      <alignment horizontal="center" vertical="center" wrapText="1"/>
    </xf>
    <xf numFmtId="0" fontId="53" fillId="0" borderId="0" xfId="2" applyFont="1" applyAlignment="1">
      <alignment horizontal="center" vertical="center" wrapText="1"/>
    </xf>
    <xf numFmtId="0" fontId="143" fillId="0" borderId="0" xfId="2" applyFont="1" applyAlignment="1">
      <alignment horizontal="center" vertical="center" wrapText="1"/>
    </xf>
    <xf numFmtId="0" fontId="142" fillId="0" borderId="0" xfId="2" applyFont="1" applyAlignment="1">
      <alignment horizontal="center" vertical="center" wrapText="1"/>
    </xf>
    <xf numFmtId="49" fontId="176" fillId="0" borderId="0" xfId="0" applyNumberFormat="1" applyFont="1" applyBorder="1" applyAlignment="1">
      <alignment horizontal="left" vertical="center" wrapText="1"/>
    </xf>
    <xf numFmtId="0" fontId="184" fillId="0" borderId="0" xfId="2" applyFont="1" applyAlignment="1">
      <alignment horizontal="left" vertical="center" wrapText="1"/>
    </xf>
    <xf numFmtId="0" fontId="17" fillId="0" borderId="0" xfId="2" applyFont="1" applyAlignment="1">
      <alignment horizontal="center" vertical="center" wrapText="1"/>
    </xf>
    <xf numFmtId="0" fontId="53" fillId="0" borderId="5" xfId="2" applyFont="1" applyBorder="1" applyAlignment="1">
      <alignment horizontal="center" vertical="center" wrapText="1"/>
    </xf>
    <xf numFmtId="0" fontId="53" fillId="0" borderId="4" xfId="2" applyFont="1" applyBorder="1" applyAlignment="1">
      <alignment horizontal="center" vertical="center" wrapText="1"/>
    </xf>
    <xf numFmtId="0" fontId="188" fillId="0" borderId="64" xfId="2" applyFont="1" applyBorder="1" applyAlignment="1">
      <alignment horizontal="center" vertical="center" wrapText="1"/>
    </xf>
    <xf numFmtId="0" fontId="188" fillId="0" borderId="65" xfId="2" applyFont="1" applyBorder="1" applyAlignment="1">
      <alignment horizontal="center" vertical="center" wrapText="1"/>
    </xf>
    <xf numFmtId="0" fontId="188" fillId="0" borderId="66" xfId="2" applyFont="1" applyBorder="1" applyAlignment="1">
      <alignment horizontal="center" vertical="center" wrapText="1"/>
    </xf>
    <xf numFmtId="0" fontId="32" fillId="0" borderId="0" xfId="0" applyFont="1" applyBorder="1" applyAlignment="1">
      <alignment horizontal="left" vertical="center" wrapText="1"/>
    </xf>
    <xf numFmtId="0" fontId="22" fillId="0" borderId="0" xfId="0" applyFont="1" applyBorder="1" applyAlignment="1">
      <alignment horizontal="left"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2" fontId="39" fillId="0" borderId="0" xfId="0" applyNumberFormat="1" applyFont="1" applyAlignment="1">
      <alignment horizontal="left" vertical="center" wrapText="1"/>
    </xf>
    <xf numFmtId="0" fontId="53" fillId="0" borderId="5"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4" xfId="0" applyFont="1" applyBorder="1" applyAlignment="1">
      <alignment horizontal="center" vertical="center" wrapText="1"/>
    </xf>
    <xf numFmtId="0" fontId="7" fillId="0" borderId="0" xfId="0" applyFont="1" applyBorder="1" applyAlignment="1">
      <alignment horizontal="center" vertical="center"/>
    </xf>
    <xf numFmtId="0" fontId="66" fillId="0" borderId="5" xfId="0" applyFont="1" applyBorder="1" applyAlignment="1">
      <alignment horizontal="center" vertical="center" wrapText="1"/>
    </xf>
    <xf numFmtId="0" fontId="66" fillId="0" borderId="3" xfId="0" applyFont="1" applyBorder="1" applyAlignment="1">
      <alignment horizontal="center" vertical="center" wrapText="1"/>
    </xf>
    <xf numFmtId="0" fontId="152" fillId="0" borderId="0" xfId="0" applyFont="1" applyBorder="1" applyAlignment="1">
      <alignment horizontal="center" vertical="center"/>
    </xf>
    <xf numFmtId="0" fontId="132" fillId="0" borderId="0" xfId="0" applyFont="1" applyBorder="1" applyAlignment="1">
      <alignment horizontal="center" vertical="center" wrapText="1"/>
    </xf>
    <xf numFmtId="0" fontId="153" fillId="0" borderId="0" xfId="0" applyFont="1" applyBorder="1" applyAlignment="1">
      <alignment horizontal="center" vertical="center" wrapText="1"/>
    </xf>
    <xf numFmtId="0" fontId="22" fillId="0" borderId="0" xfId="2" applyFont="1" applyAlignment="1">
      <alignment horizontal="left" vertical="center" wrapText="1"/>
    </xf>
    <xf numFmtId="0" fontId="104" fillId="0" borderId="3" xfId="2" applyBorder="1" applyAlignment="1">
      <alignment horizontal="center" vertical="center" wrapText="1"/>
    </xf>
    <xf numFmtId="0" fontId="73" fillId="0" borderId="0" xfId="2" applyFont="1" applyAlignment="1">
      <alignment horizontal="center" vertical="center" wrapText="1"/>
    </xf>
    <xf numFmtId="0" fontId="53" fillId="0" borderId="9" xfId="2" applyFont="1" applyBorder="1" applyAlignment="1">
      <alignment horizontal="center" vertical="center" wrapText="1"/>
    </xf>
    <xf numFmtId="0" fontId="53" fillId="0" borderId="8" xfId="2" applyFont="1" applyBorder="1" applyAlignment="1">
      <alignment horizontal="center" vertical="center" wrapText="1"/>
    </xf>
    <xf numFmtId="0" fontId="131" fillId="0" borderId="0" xfId="2" applyFont="1" applyAlignment="1">
      <alignment horizontal="center" vertical="center" wrapText="1"/>
    </xf>
    <xf numFmtId="0" fontId="65" fillId="0" borderId="0" xfId="2" applyFont="1" applyAlignment="1">
      <alignment horizontal="center" vertical="center" wrapText="1"/>
    </xf>
    <xf numFmtId="0" fontId="56" fillId="0" borderId="5"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3" xfId="0" applyFont="1" applyBorder="1" applyAlignment="1">
      <alignment horizontal="center" vertical="center" wrapText="1"/>
    </xf>
    <xf numFmtId="0" fontId="142" fillId="0" borderId="0" xfId="0" applyFont="1" applyBorder="1" applyAlignment="1">
      <alignment horizontal="center" vertical="center" wrapText="1"/>
    </xf>
    <xf numFmtId="0" fontId="151" fillId="0" borderId="0" xfId="0" applyFont="1" applyBorder="1" applyAlignment="1">
      <alignment horizontal="center" vertical="center" wrapText="1"/>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42"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0" xfId="0" applyFont="1" applyBorder="1" applyAlignment="1">
      <alignment horizontal="center" vertical="center" wrapText="1"/>
    </xf>
    <xf numFmtId="0" fontId="50" fillId="0" borderId="11" xfId="2" applyFont="1" applyBorder="1" applyAlignment="1">
      <alignment horizontal="center" vertical="center" wrapText="1"/>
    </xf>
    <xf numFmtId="0" fontId="50" fillId="0" borderId="10" xfId="2" applyFont="1" applyBorder="1" applyAlignment="1">
      <alignment horizontal="center" vertical="center" wrapText="1"/>
    </xf>
    <xf numFmtId="0" fontId="135" fillId="2" borderId="0" xfId="0" applyFont="1" applyFill="1" applyAlignment="1">
      <alignment horizontal="left" wrapText="1"/>
    </xf>
    <xf numFmtId="0" fontId="126" fillId="4" borderId="0" xfId="2" applyFont="1" applyFill="1" applyAlignment="1">
      <alignment horizontal="center" vertical="center" wrapText="1"/>
    </xf>
    <xf numFmtId="0" fontId="126" fillId="4" borderId="31" xfId="2" applyFont="1" applyFill="1" applyBorder="1" applyAlignment="1">
      <alignment horizontal="center" vertical="center" wrapText="1"/>
    </xf>
    <xf numFmtId="0" fontId="126" fillId="4" borderId="26" xfId="2" applyFont="1" applyFill="1" applyBorder="1" applyAlignment="1">
      <alignment horizontal="center" vertical="center" wrapText="1"/>
    </xf>
    <xf numFmtId="2" fontId="40" fillId="0" borderId="0" xfId="2" applyNumberFormat="1" applyFont="1" applyAlignment="1">
      <alignment horizontal="left" vertical="center" wrapText="1"/>
    </xf>
    <xf numFmtId="0" fontId="7" fillId="0" borderId="0" xfId="2" applyFont="1" applyAlignment="1">
      <alignment horizontal="center" vertical="center"/>
    </xf>
    <xf numFmtId="0" fontId="124" fillId="2" borderId="0" xfId="5" applyFont="1" applyFill="1" applyAlignment="1">
      <alignment horizontal="center" vertical="center"/>
    </xf>
    <xf numFmtId="3" fontId="105" fillId="4" borderId="22" xfId="3" applyNumberFormat="1" applyFont="1" applyFill="1" applyBorder="1" applyAlignment="1">
      <alignment horizontal="center" vertical="center" wrapText="1"/>
    </xf>
    <xf numFmtId="3" fontId="105" fillId="4" borderId="23" xfId="3" applyNumberFormat="1" applyFont="1" applyFill="1" applyBorder="1" applyAlignment="1">
      <alignment horizontal="center" vertical="center" wrapText="1"/>
    </xf>
    <xf numFmtId="3" fontId="105" fillId="4" borderId="24" xfId="3" applyNumberFormat="1" applyFont="1" applyFill="1" applyBorder="1" applyAlignment="1">
      <alignment horizontal="center" vertical="center" wrapText="1"/>
    </xf>
    <xf numFmtId="3" fontId="105" fillId="4" borderId="18" xfId="3" applyNumberFormat="1" applyFont="1" applyFill="1" applyBorder="1" applyAlignment="1">
      <alignment horizontal="center" vertical="center" wrapText="1"/>
    </xf>
    <xf numFmtId="3" fontId="105" fillId="4" borderId="25" xfId="3" applyNumberFormat="1" applyFont="1" applyFill="1" applyBorder="1" applyAlignment="1">
      <alignment horizontal="center" vertical="center" wrapText="1"/>
    </xf>
    <xf numFmtId="3" fontId="105" fillId="4" borderId="26" xfId="3" applyNumberFormat="1" applyFont="1" applyFill="1" applyBorder="1" applyAlignment="1">
      <alignment horizontal="center" vertical="center" wrapText="1"/>
    </xf>
    <xf numFmtId="3" fontId="105" fillId="4" borderId="0" xfId="3" applyNumberFormat="1" applyFont="1" applyFill="1" applyAlignment="1">
      <alignment horizontal="center" vertical="center" wrapText="1"/>
    </xf>
    <xf numFmtId="0" fontId="105" fillId="4" borderId="0" xfId="2" applyFont="1" applyFill="1" applyAlignment="1">
      <alignment horizontal="center" vertical="center" wrapText="1"/>
    </xf>
    <xf numFmtId="0" fontId="105" fillId="4" borderId="31" xfId="2" applyFont="1" applyFill="1" applyBorder="1" applyAlignment="1">
      <alignment horizontal="center" vertical="center" wrapText="1"/>
    </xf>
    <xf numFmtId="0" fontId="105" fillId="4" borderId="26" xfId="2" applyFont="1" applyFill="1" applyBorder="1" applyAlignment="1">
      <alignment horizontal="center" vertical="center" wrapText="1"/>
    </xf>
    <xf numFmtId="3" fontId="126" fillId="4" borderId="26" xfId="3" applyNumberFormat="1" applyFont="1" applyFill="1" applyBorder="1" applyAlignment="1">
      <alignment horizontal="center" vertical="center" wrapText="1"/>
    </xf>
    <xf numFmtId="3" fontId="126" fillId="4" borderId="0" xfId="3" applyNumberFormat="1" applyFont="1" applyFill="1" applyAlignment="1">
      <alignment horizontal="center" vertical="center" wrapText="1"/>
    </xf>
    <xf numFmtId="0" fontId="122" fillId="0" borderId="0" xfId="2" applyFont="1" applyAlignment="1">
      <alignment horizontal="center" vertical="center"/>
    </xf>
    <xf numFmtId="0" fontId="88" fillId="2" borderId="0" xfId="0" applyFont="1" applyFill="1" applyAlignment="1">
      <alignment horizontal="left" wrapText="1"/>
    </xf>
    <xf numFmtId="0" fontId="105" fillId="4" borderId="18" xfId="2" applyFont="1" applyFill="1" applyBorder="1" applyAlignment="1">
      <alignment horizontal="center" vertical="center" wrapText="1"/>
    </xf>
    <xf numFmtId="0" fontId="105" fillId="4" borderId="25" xfId="2" applyFont="1" applyFill="1" applyBorder="1" applyAlignment="1">
      <alignment horizontal="center" vertical="center" wrapText="1"/>
    </xf>
    <xf numFmtId="0" fontId="105" fillId="4" borderId="19" xfId="2" applyFont="1" applyFill="1" applyBorder="1" applyAlignment="1">
      <alignment horizontal="center" vertical="center" wrapText="1"/>
    </xf>
    <xf numFmtId="0" fontId="50" fillId="0" borderId="26" xfId="2" applyFont="1" applyBorder="1" applyAlignment="1">
      <alignment horizontal="center" vertical="center" wrapText="1"/>
    </xf>
    <xf numFmtId="0" fontId="50" fillId="0" borderId="0" xfId="2" applyFont="1" applyAlignment="1">
      <alignment horizontal="center" vertical="center" wrapText="1"/>
    </xf>
    <xf numFmtId="0" fontId="138" fillId="4" borderId="26" xfId="2" applyFont="1" applyFill="1" applyBorder="1" applyAlignment="1">
      <alignment horizontal="center" vertical="center" wrapText="1"/>
    </xf>
    <xf numFmtId="0" fontId="138" fillId="4" borderId="31" xfId="2" applyFont="1" applyFill="1" applyBorder="1" applyAlignment="1">
      <alignment horizontal="center" vertical="center" wrapText="1"/>
    </xf>
    <xf numFmtId="3" fontId="125" fillId="4" borderId="32" xfId="16" applyNumberFormat="1" applyFont="1" applyFill="1" applyBorder="1" applyAlignment="1">
      <alignment horizontal="center" vertical="center" wrapText="1"/>
    </xf>
    <xf numFmtId="3" fontId="125" fillId="4" borderId="34" xfId="16" applyNumberFormat="1" applyFont="1" applyFill="1" applyBorder="1" applyAlignment="1">
      <alignment horizontal="center" vertical="center" wrapText="1"/>
    </xf>
    <xf numFmtId="3" fontId="125" fillId="4" borderId="35" xfId="16" applyNumberFormat="1" applyFont="1" applyFill="1" applyBorder="1" applyAlignment="1">
      <alignment horizontal="center" vertical="center" wrapText="1"/>
    </xf>
    <xf numFmtId="3" fontId="125" fillId="4" borderId="38" xfId="16" applyNumberFormat="1" applyFont="1" applyFill="1" applyBorder="1" applyAlignment="1">
      <alignment horizontal="center" vertical="center" wrapText="1"/>
    </xf>
    <xf numFmtId="0" fontId="126" fillId="4" borderId="32" xfId="16" applyFont="1" applyFill="1" applyBorder="1" applyAlignment="1">
      <alignment horizontal="center" vertical="center"/>
    </xf>
    <xf numFmtId="0" fontId="126" fillId="4" borderId="30" xfId="16" applyFont="1" applyFill="1" applyBorder="1" applyAlignment="1">
      <alignment horizontal="center" vertical="center"/>
    </xf>
    <xf numFmtId="0" fontId="136" fillId="4" borderId="0" xfId="16" applyFont="1" applyFill="1" applyBorder="1" applyAlignment="1">
      <alignment horizontal="center"/>
    </xf>
    <xf numFmtId="0" fontId="136" fillId="4" borderId="0" xfId="16" applyFont="1" applyFill="1" applyBorder="1" applyAlignment="1">
      <alignment horizontal="center" vertical="center"/>
    </xf>
    <xf numFmtId="0" fontId="136" fillId="0" borderId="0" xfId="16" applyFont="1" applyBorder="1" applyAlignment="1">
      <alignment horizontal="center" vertical="center"/>
    </xf>
    <xf numFmtId="0" fontId="136" fillId="0" borderId="0" xfId="16" applyFont="1" applyBorder="1" applyAlignment="1">
      <alignment horizontal="center"/>
    </xf>
    <xf numFmtId="0" fontId="35" fillId="4" borderId="0" xfId="16" applyFont="1" applyFill="1" applyAlignment="1">
      <alignment horizontal="center"/>
    </xf>
    <xf numFmtId="0" fontId="122" fillId="4" borderId="0" xfId="16" applyFont="1" applyFill="1" applyAlignment="1">
      <alignment horizontal="center" vertical="center" wrapText="1"/>
    </xf>
    <xf numFmtId="0" fontId="124" fillId="0" borderId="0" xfId="5" applyFont="1" applyAlignment="1">
      <alignment horizontal="center" vertical="center"/>
    </xf>
    <xf numFmtId="0" fontId="122" fillId="0" borderId="0" xfId="0" applyFont="1" applyAlignment="1">
      <alignment horizontal="center" vertical="center" wrapText="1"/>
    </xf>
    <xf numFmtId="0" fontId="124" fillId="0" borderId="0" xfId="0" applyFont="1" applyAlignment="1" applyProtection="1">
      <alignment horizontal="center" vertical="center" wrapText="1"/>
      <protection locked="0"/>
    </xf>
    <xf numFmtId="0" fontId="113" fillId="4" borderId="0" xfId="0" applyFont="1" applyFill="1" applyBorder="1" applyAlignment="1">
      <alignment horizontal="center"/>
    </xf>
    <xf numFmtId="0" fontId="122" fillId="0" borderId="0" xfId="0" applyFont="1" applyAlignment="1">
      <alignment horizontal="center" vertical="center"/>
    </xf>
    <xf numFmtId="0" fontId="105" fillId="6" borderId="34" xfId="0" applyFont="1" applyFill="1" applyBorder="1" applyAlignment="1">
      <alignment horizontal="center" vertical="center"/>
    </xf>
    <xf numFmtId="0" fontId="105" fillId="6" borderId="35" xfId="0" applyFont="1" applyFill="1" applyBorder="1" applyAlignment="1">
      <alignment horizontal="center" vertical="center"/>
    </xf>
    <xf numFmtId="0" fontId="105" fillId="6" borderId="38" xfId="0" applyFont="1" applyFill="1" applyBorder="1" applyAlignment="1">
      <alignment horizontal="center" vertical="center"/>
    </xf>
    <xf numFmtId="0" fontId="184" fillId="0" borderId="0" xfId="0" applyFont="1" applyAlignment="1">
      <alignment horizontal="left" vertical="top" wrapText="1"/>
    </xf>
    <xf numFmtId="0" fontId="105" fillId="0" borderId="18" xfId="0" applyFont="1" applyBorder="1" applyAlignment="1">
      <alignment horizontal="center" vertical="center" wrapText="1"/>
    </xf>
    <xf numFmtId="0" fontId="105" fillId="0" borderId="20" xfId="0" applyFont="1" applyBorder="1" applyAlignment="1">
      <alignment horizontal="center" vertical="center" wrapText="1"/>
    </xf>
    <xf numFmtId="0" fontId="105" fillId="0" borderId="18" xfId="0" applyFont="1" applyBorder="1" applyAlignment="1">
      <alignment horizontal="center" wrapText="1"/>
    </xf>
    <xf numFmtId="0" fontId="105" fillId="0" borderId="25" xfId="0" applyFont="1" applyBorder="1" applyAlignment="1">
      <alignment horizontal="center" wrapText="1"/>
    </xf>
    <xf numFmtId="0" fontId="105" fillId="0" borderId="19" xfId="0" applyFont="1" applyBorder="1" applyAlignment="1">
      <alignment horizontal="center" wrapText="1"/>
    </xf>
    <xf numFmtId="0" fontId="143" fillId="6" borderId="0" xfId="0" applyFont="1" applyFill="1" applyBorder="1" applyAlignment="1">
      <alignment horizontal="center" vertical="center"/>
    </xf>
    <xf numFmtId="0" fontId="145"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6" fillId="0" borderId="1" xfId="2" applyFont="1" applyBorder="1" applyAlignment="1">
      <alignment horizontal="center" vertical="center" wrapText="1"/>
    </xf>
    <xf numFmtId="0" fontId="76" fillId="0" borderId="9" xfId="0" applyFont="1" applyBorder="1" applyAlignment="1">
      <alignment horizontal="center" vertical="center" wrapText="1"/>
    </xf>
    <xf numFmtId="0" fontId="76" fillId="0" borderId="8" xfId="0" applyFont="1" applyBorder="1" applyAlignment="1">
      <alignment horizontal="center" vertical="center" wrapText="1"/>
    </xf>
    <xf numFmtId="0" fontId="184" fillId="0" borderId="0" xfId="3" applyFont="1" applyAlignment="1">
      <alignment horizontal="left" wrapText="1"/>
    </xf>
    <xf numFmtId="0" fontId="122" fillId="0" borderId="0" xfId="3" applyFont="1" applyAlignment="1">
      <alignment horizontal="center" vertical="center" wrapText="1"/>
    </xf>
    <xf numFmtId="0" fontId="124" fillId="0" borderId="0" xfId="3" applyFont="1" applyAlignment="1" applyProtection="1">
      <alignment horizontal="center" vertical="center" wrapText="1"/>
      <protection locked="0"/>
    </xf>
    <xf numFmtId="0" fontId="105" fillId="0" borderId="32" xfId="3" applyFont="1" applyBorder="1" applyAlignment="1">
      <alignment horizontal="center" vertical="center" wrapText="1"/>
    </xf>
    <xf numFmtId="0" fontId="105" fillId="0" borderId="30" xfId="3" applyFont="1" applyBorder="1" applyAlignment="1">
      <alignment horizontal="center" vertical="center" wrapText="1"/>
    </xf>
    <xf numFmtId="0" fontId="105" fillId="0" borderId="33" xfId="3" applyFont="1" applyBorder="1" applyAlignment="1">
      <alignment horizontal="center" vertical="center" wrapText="1"/>
    </xf>
    <xf numFmtId="0" fontId="105" fillId="0" borderId="18" xfId="3" applyFont="1" applyBorder="1" applyAlignment="1">
      <alignment horizontal="center" vertical="center" wrapText="1"/>
    </xf>
    <xf numFmtId="0" fontId="105" fillId="0" borderId="26" xfId="3" applyFont="1" applyBorder="1" applyAlignment="1">
      <alignment horizontal="center" vertical="center" wrapText="1"/>
    </xf>
    <xf numFmtId="0" fontId="105" fillId="0" borderId="20" xfId="3" applyFont="1" applyBorder="1" applyAlignment="1">
      <alignment horizontal="center" vertical="center" wrapText="1"/>
    </xf>
    <xf numFmtId="0" fontId="127" fillId="0" borderId="18" xfId="3" applyFont="1" applyBorder="1" applyAlignment="1">
      <alignment horizontal="center" vertical="center" wrapText="1"/>
    </xf>
    <xf numFmtId="0" fontId="127" fillId="0" borderId="19"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21"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5" xfId="3" applyFont="1" applyBorder="1" applyAlignment="1">
      <alignment horizontal="center" vertical="center" wrapText="1"/>
    </xf>
    <xf numFmtId="0" fontId="127" fillId="0" borderId="38" xfId="3" applyFont="1" applyBorder="1" applyAlignment="1">
      <alignment horizontal="center" vertical="center" wrapText="1"/>
    </xf>
    <xf numFmtId="0" fontId="127" fillId="0" borderId="26" xfId="3" applyFont="1" applyBorder="1" applyAlignment="1">
      <alignment horizontal="center" vertical="center" wrapText="1"/>
    </xf>
    <xf numFmtId="0" fontId="127" fillId="0" borderId="31" xfId="3" applyFont="1" applyBorder="1" applyAlignment="1">
      <alignment horizontal="center" vertical="center" wrapText="1"/>
    </xf>
    <xf numFmtId="0" fontId="184" fillId="0" borderId="0" xfId="16" applyFont="1" applyAlignment="1">
      <alignment horizontal="left" vertical="top" wrapText="1"/>
    </xf>
    <xf numFmtId="0" fontId="35" fillId="0" borderId="0" xfId="16" applyFont="1" applyAlignment="1">
      <alignment horizontal="center"/>
    </xf>
    <xf numFmtId="0" fontId="66" fillId="0" borderId="5" xfId="16" applyFont="1" applyBorder="1" applyAlignment="1">
      <alignment horizontal="center" vertical="center" wrapText="1"/>
    </xf>
    <xf numFmtId="0" fontId="66" fillId="0" borderId="4" xfId="16" applyFont="1" applyBorder="1" applyAlignment="1">
      <alignment horizontal="center" vertical="center" wrapText="1"/>
    </xf>
    <xf numFmtId="0" fontId="66" fillId="0" borderId="3" xfId="16" applyFont="1" applyBorder="1" applyAlignment="1">
      <alignment horizontal="center" vertical="center" wrapText="1"/>
    </xf>
    <xf numFmtId="0" fontId="53" fillId="0" borderId="5" xfId="16" applyFont="1" applyBorder="1" applyAlignment="1">
      <alignment horizontal="center" vertical="center" wrapText="1"/>
    </xf>
    <xf numFmtId="0" fontId="53" fillId="0" borderId="4" xfId="16" applyFont="1" applyBorder="1" applyAlignment="1">
      <alignment horizontal="center" vertical="center" wrapText="1"/>
    </xf>
    <xf numFmtId="0" fontId="53" fillId="0" borderId="11" xfId="16" applyFont="1" applyBorder="1" applyAlignment="1">
      <alignment horizontal="center" vertical="center" wrapText="1"/>
    </xf>
    <xf numFmtId="0" fontId="53" fillId="0" borderId="10" xfId="16" applyFont="1" applyBorder="1" applyAlignment="1">
      <alignment horizontal="center" vertical="center" wrapText="1"/>
    </xf>
    <xf numFmtId="0" fontId="53" fillId="0" borderId="15" xfId="16" applyFont="1" applyBorder="1" applyAlignment="1">
      <alignment horizontal="center" vertical="center" wrapText="1"/>
    </xf>
    <xf numFmtId="0" fontId="53" fillId="0" borderId="14" xfId="16" applyFont="1" applyBorder="1" applyAlignment="1">
      <alignment horizontal="center" vertical="center" wrapText="1"/>
    </xf>
    <xf numFmtId="0" fontId="53" fillId="0" borderId="16" xfId="16" applyFont="1" applyBorder="1" applyAlignment="1">
      <alignment horizontal="center" vertical="center" wrapText="1"/>
    </xf>
    <xf numFmtId="0" fontId="53" fillId="0" borderId="0" xfId="16" applyFont="1" applyBorder="1" applyAlignment="1">
      <alignment horizontal="center" vertical="center" wrapText="1"/>
    </xf>
    <xf numFmtId="0" fontId="17" fillId="0" borderId="0" xfId="16" applyFont="1" applyAlignment="1">
      <alignment horizontal="center" vertical="center" wrapText="1"/>
    </xf>
  </cellXfs>
  <cellStyles count="90">
    <cellStyle name="20% - Énfasis1" xfId="40" builtinId="30" customBuiltin="1"/>
    <cellStyle name="20% - Énfasis1 2" xfId="70" xr:uid="{4BB36B7C-5E64-4827-A123-9F7E5E06BBEA}"/>
    <cellStyle name="20% - Énfasis2" xfId="44" builtinId="34" customBuiltin="1"/>
    <cellStyle name="20% - Énfasis2 2" xfId="73" xr:uid="{B085E3BD-B77A-420E-9F1B-831A1D452DF1}"/>
    <cellStyle name="20% - Énfasis3" xfId="48" builtinId="38" customBuiltin="1"/>
    <cellStyle name="20% - Énfasis3 2" xfId="76" xr:uid="{8C09CAE5-F221-436B-B5AD-DC8C456E11F7}"/>
    <cellStyle name="20% - Énfasis4" xfId="52" builtinId="42" customBuiltin="1"/>
    <cellStyle name="20% - Énfasis4 2" xfId="79" xr:uid="{656ADCF0-BD2D-4603-B81E-E7CC15CC0BE8}"/>
    <cellStyle name="20% - Énfasis5" xfId="56" builtinId="46" customBuiltin="1"/>
    <cellStyle name="20% - Énfasis5 2" xfId="82" xr:uid="{5071C98B-B345-45C5-A101-E0D7632E96FC}"/>
    <cellStyle name="20% - Énfasis6" xfId="60" builtinId="50" customBuiltin="1"/>
    <cellStyle name="20% - Énfasis6 2" xfId="85" xr:uid="{574690AF-0DF5-455D-814C-11149AD07D9A}"/>
    <cellStyle name="40% - Énfasis1" xfId="41" builtinId="31" customBuiltin="1"/>
    <cellStyle name="40% - Énfasis1 2" xfId="71" xr:uid="{0AE8F5D7-5854-4224-8FAE-884B965962E3}"/>
    <cellStyle name="40% - Énfasis2" xfId="45" builtinId="35" customBuiltin="1"/>
    <cellStyle name="40% - Énfasis2 2" xfId="74" xr:uid="{DEA75A72-3285-499A-91D6-8F9D3B1E0C7C}"/>
    <cellStyle name="40% - Énfasis3" xfId="49" builtinId="39" customBuiltin="1"/>
    <cellStyle name="40% - Énfasis3 2" xfId="77" xr:uid="{A9326EA9-EB56-4957-9705-F04AFD1D7836}"/>
    <cellStyle name="40% - Énfasis4" xfId="53" builtinId="43" customBuiltin="1"/>
    <cellStyle name="40% - Énfasis4 2" xfId="80" xr:uid="{9712C742-8AE0-4380-9F67-DEEE8887CF4F}"/>
    <cellStyle name="40% - Énfasis5" xfId="57" builtinId="47" customBuiltin="1"/>
    <cellStyle name="40% - Énfasis5 2" xfId="83" xr:uid="{FF6F7359-420C-4574-B94D-5F33B1C8D2CC}"/>
    <cellStyle name="40% - Énfasis6" xfId="61" builtinId="51" customBuiltin="1"/>
    <cellStyle name="40% - Énfasis6 2" xfId="86" xr:uid="{85A6FFBB-9AC3-47FE-BBE9-E9490C894CC6}"/>
    <cellStyle name="60% - Énfasis1" xfId="42" builtinId="32" customBuiltin="1"/>
    <cellStyle name="60% - Énfasis1 2" xfId="72" xr:uid="{51BE631B-E20C-4FBE-ABDB-EF7A104D109F}"/>
    <cellStyle name="60% - Énfasis2" xfId="46" builtinId="36" customBuiltin="1"/>
    <cellStyle name="60% - Énfasis2 2" xfId="75" xr:uid="{F6C5D0D3-AA18-47F7-BA88-E7D3E485B2A3}"/>
    <cellStyle name="60% - Énfasis3" xfId="50" builtinId="40" customBuiltin="1"/>
    <cellStyle name="60% - Énfasis3 2" xfId="78" xr:uid="{9D9858CF-2D3C-48B4-A911-A641FCC55D07}"/>
    <cellStyle name="60% - Énfasis4" xfId="54" builtinId="44" customBuiltin="1"/>
    <cellStyle name="60% - Énfasis4 2" xfId="81" xr:uid="{4F4A2018-1327-433C-9E93-A2F0BFA56472}"/>
    <cellStyle name="60% - Énfasis5" xfId="58" builtinId="48" customBuiltin="1"/>
    <cellStyle name="60% - Énfasis5 2" xfId="84" xr:uid="{A1606EC0-3C93-44C7-ADB7-6AE23C334C9B}"/>
    <cellStyle name="60% - Énfasis6" xfId="62" builtinId="52" customBuiltin="1"/>
    <cellStyle name="60% - Énfasis6 2" xfId="87" xr:uid="{6C4E3033-13A2-43F1-912E-3794677ED2FA}"/>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FFFFCC"/>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1292359</c:v>
                </c:pt>
                <c:pt idx="1">
                  <c:v>771800</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22.087105753549285</c:v>
                </c:pt>
                <c:pt idx="1">
                  <c:v>25.253304423966977</c:v>
                </c:pt>
                <c:pt idx="2">
                  <c:v>19.431573919273944</c:v>
                </c:pt>
                <c:pt idx="3">
                  <c:v>20.61983792041012</c:v>
                </c:pt>
                <c:pt idx="4">
                  <c:v>29.481882697135628</c:v>
                </c:pt>
                <c:pt idx="5">
                  <c:v>25.510337893954627</c:v>
                </c:pt>
                <c:pt idx="6">
                  <c:v>23.703837572202104</c:v>
                </c:pt>
                <c:pt idx="7">
                  <c:v>24.859702018090186</c:v>
                </c:pt>
                <c:pt idx="8">
                  <c:v>14.98080167549014</c:v>
                </c:pt>
                <c:pt idx="9">
                  <c:v>25.078387089701142</c:v>
                </c:pt>
                <c:pt idx="10">
                  <c:v>23.637155771779184</c:v>
                </c:pt>
                <c:pt idx="11">
                  <c:v>31.778541704360414</c:v>
                </c:pt>
                <c:pt idx="12">
                  <c:v>25.867445894103675</c:v>
                </c:pt>
                <c:pt idx="13">
                  <c:v>27.908770171007731</c:v>
                </c:pt>
                <c:pt idx="14">
                  <c:v>15.775179524949365</c:v>
                </c:pt>
                <c:pt idx="15">
                  <c:v>17.507484895749297</c:v>
                </c:pt>
                <c:pt idx="16">
                  <c:v>18.173043778007585</c:v>
                </c:pt>
                <c:pt idx="17">
                  <c:v>24.692849949647531</c:v>
                </c:pt>
                <c:pt idx="18" formatCode="General">
                  <c:v>22.298642703049506</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36.712767084766703</c:v>
                </c:pt>
                <c:pt idx="1">
                  <c:v>30.338156193970729</c:v>
                </c:pt>
                <c:pt idx="2">
                  <c:v>26.756627657033675</c:v>
                </c:pt>
                <c:pt idx="3">
                  <c:v>27.550941149056261</c:v>
                </c:pt>
                <c:pt idx="4">
                  <c:v>30.408998359262259</c:v>
                </c:pt>
                <c:pt idx="5">
                  <c:v>34.917165712287449</c:v>
                </c:pt>
                <c:pt idx="6">
                  <c:v>27.241827521252269</c:v>
                </c:pt>
                <c:pt idx="7">
                  <c:v>26.747947798146967</c:v>
                </c:pt>
                <c:pt idx="8">
                  <c:v>28.912385828145908</c:v>
                </c:pt>
                <c:pt idx="9">
                  <c:v>32.006599864055957</c:v>
                </c:pt>
                <c:pt idx="10">
                  <c:v>23.876776734982844</c:v>
                </c:pt>
                <c:pt idx="11">
                  <c:v>30.857005005729448</c:v>
                </c:pt>
                <c:pt idx="12">
                  <c:v>28.97025777732209</c:v>
                </c:pt>
                <c:pt idx="13">
                  <c:v>34.446393799764792</c:v>
                </c:pt>
                <c:pt idx="14">
                  <c:v>27.771128705579084</c:v>
                </c:pt>
                <c:pt idx="15">
                  <c:v>23.419207945642626</c:v>
                </c:pt>
                <c:pt idx="16">
                  <c:v>29.48638400551534</c:v>
                </c:pt>
                <c:pt idx="17">
                  <c:v>27.573011077542798</c:v>
                </c:pt>
                <c:pt idx="18" formatCode="General">
                  <c:v>30.382729917216722</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23.323572209485953</c:v>
                </c:pt>
                <c:pt idx="1">
                  <c:v>27.940624609098112</c:v>
                </c:pt>
                <c:pt idx="2">
                  <c:v>33.350847862431337</c:v>
                </c:pt>
                <c:pt idx="3">
                  <c:v>33.917613857028194</c:v>
                </c:pt>
                <c:pt idx="4">
                  <c:v>28.088244015260837</c:v>
                </c:pt>
                <c:pt idx="5">
                  <c:v>21.39266512217511</c:v>
                </c:pt>
                <c:pt idx="6">
                  <c:v>31.703587341085864</c:v>
                </c:pt>
                <c:pt idx="7">
                  <c:v>29.984154580866658</c:v>
                </c:pt>
                <c:pt idx="8">
                  <c:v>34.244284135202747</c:v>
                </c:pt>
                <c:pt idx="9">
                  <c:v>28.430942618457692</c:v>
                </c:pt>
                <c:pt idx="10">
                  <c:v>25.063989689037342</c:v>
                </c:pt>
                <c:pt idx="11">
                  <c:v>27.420541583740427</c:v>
                </c:pt>
                <c:pt idx="12">
                  <c:v>23.018822785567203</c:v>
                </c:pt>
                <c:pt idx="13">
                  <c:v>25.527771886868841</c:v>
                </c:pt>
                <c:pt idx="14">
                  <c:v>31.458294973301417</c:v>
                </c:pt>
                <c:pt idx="15">
                  <c:v>31.70010218899586</c:v>
                </c:pt>
                <c:pt idx="16">
                  <c:v>25.425715270596346</c:v>
                </c:pt>
                <c:pt idx="17">
                  <c:v>21.852970795568982</c:v>
                </c:pt>
                <c:pt idx="18" formatCode="General">
                  <c:v>28.180729996117265</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17.876554952198063</c:v>
                </c:pt>
                <c:pt idx="1">
                  <c:v>16.467914772964182</c:v>
                </c:pt>
                <c:pt idx="2">
                  <c:v>20.460950561261047</c:v>
                </c:pt>
                <c:pt idx="3">
                  <c:v>17.911607073505426</c:v>
                </c:pt>
                <c:pt idx="4">
                  <c:v>12.020874928341273</c:v>
                </c:pt>
                <c:pt idx="5">
                  <c:v>18.179831271582813</c:v>
                </c:pt>
                <c:pt idx="6">
                  <c:v>17.350747565459766</c:v>
                </c:pt>
                <c:pt idx="7">
                  <c:v>18.408195602896189</c:v>
                </c:pt>
                <c:pt idx="8">
                  <c:v>21.862528361161207</c:v>
                </c:pt>
                <c:pt idx="9">
                  <c:v>14.484070427785209</c:v>
                </c:pt>
                <c:pt idx="10">
                  <c:v>27.422077804200629</c:v>
                </c:pt>
                <c:pt idx="11">
                  <c:v>9.9439117061697129</c:v>
                </c:pt>
                <c:pt idx="12">
                  <c:v>22.143473543007033</c:v>
                </c:pt>
                <c:pt idx="13">
                  <c:v>12.117064142358634</c:v>
                </c:pt>
                <c:pt idx="14">
                  <c:v>24.995396796170134</c:v>
                </c:pt>
                <c:pt idx="15">
                  <c:v>27.373204969612221</c:v>
                </c:pt>
                <c:pt idx="16">
                  <c:v>26.914856945880732</c:v>
                </c:pt>
                <c:pt idx="17">
                  <c:v>25.881168177240685</c:v>
                </c:pt>
                <c:pt idx="18" formatCode="General">
                  <c:v>19.137897383616512</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26.895006341603118</c:v>
                </c:pt>
                <c:pt idx="1">
                  <c:v>30.23186163176679</c:v>
                </c:pt>
                <c:pt idx="2">
                  <c:v>24.430231510674712</c:v>
                </c:pt>
                <c:pt idx="3">
                  <c:v>25.119066393313357</c:v>
                </c:pt>
                <c:pt idx="4">
                  <c:v>33.510088527389563</c:v>
                </c:pt>
                <c:pt idx="5">
                  <c:v>31.178544716315844</c:v>
                </c:pt>
                <c:pt idx="6">
                  <c:v>28.680038686346244</c:v>
                </c:pt>
                <c:pt idx="7">
                  <c:v>30.468381232383443</c:v>
                </c:pt>
                <c:pt idx="8">
                  <c:v>19.172365526150227</c:v>
                </c:pt>
                <c:pt idx="9">
                  <c:v>29.325983141565974</c:v>
                </c:pt>
                <c:pt idx="10">
                  <c:v>32.567969785648181</c:v>
                </c:pt>
                <c:pt idx="11">
                  <c:v>35.28749949772974</c:v>
                </c:pt>
                <c:pt idx="12">
                  <c:v>33.224505473401187</c:v>
                </c:pt>
                <c:pt idx="13">
                  <c:v>31.756756756756758</c:v>
                </c:pt>
                <c:pt idx="14">
                  <c:v>21.032281821529399</c:v>
                </c:pt>
                <c:pt idx="15">
                  <c:v>24.106095950432604</c:v>
                </c:pt>
                <c:pt idx="16">
                  <c:v>24.865578718988775</c:v>
                </c:pt>
                <c:pt idx="17">
                  <c:v>33.315217391304351</c:v>
                </c:pt>
                <c:pt idx="18" formatCode="General">
                  <c:v>27.576135150524237</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44.704367995518389</c:v>
                </c:pt>
                <c:pt idx="1">
                  <c:v>36.319165397958422</c:v>
                </c:pt>
                <c:pt idx="2">
                  <c:v>33.639612046962739</c:v>
                </c:pt>
                <c:pt idx="3">
                  <c:v>33.562529569468538</c:v>
                </c:pt>
                <c:pt idx="4">
                  <c:v>34.563879027546847</c:v>
                </c:pt>
                <c:pt idx="5">
                  <c:v>42.675499519179397</c:v>
                </c:pt>
                <c:pt idx="6">
                  <c:v>32.960766998864642</c:v>
                </c:pt>
                <c:pt idx="7">
                  <c:v>32.782640359276591</c:v>
                </c:pt>
                <c:pt idx="8">
                  <c:v>37.001946981062538</c:v>
                </c:pt>
                <c:pt idx="9">
                  <c:v>37.427646549790069</c:v>
                </c:pt>
                <c:pt idx="10">
                  <c:v>32.898126610139819</c:v>
                </c:pt>
                <c:pt idx="11">
                  <c:v>34.264207551465958</c:v>
                </c:pt>
                <c:pt idx="12">
                  <c:v>37.209799994512878</c:v>
                </c:pt>
                <c:pt idx="13">
                  <c:v>39.195770445770442</c:v>
                </c:pt>
                <c:pt idx="14">
                  <c:v>37.025899103964647</c:v>
                </c:pt>
                <c:pt idx="15">
                  <c:v>32.245960923711138</c:v>
                </c:pt>
                <c:pt idx="16">
                  <c:v>40.345250448070935</c:v>
                </c:pt>
                <c:pt idx="17">
                  <c:v>37.201086956521742</c:v>
                </c:pt>
                <c:pt idx="18" formatCode="General">
                  <c:v>37.573509634488367</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28.40062566287849</c:v>
                </c:pt>
                <c:pt idx="1">
                  <c:v>33.448972970274788</c:v>
                </c:pt>
                <c:pt idx="2">
                  <c:v>41.930156442362552</c:v>
                </c:pt>
                <c:pt idx="3">
                  <c:v>41.318404037218102</c:v>
                </c:pt>
                <c:pt idx="4">
                  <c:v>31.926032445063587</c:v>
                </c:pt>
                <c:pt idx="5">
                  <c:v>26.145955764504755</c:v>
                </c:pt>
                <c:pt idx="6">
                  <c:v>38.359194314789114</c:v>
                </c:pt>
                <c:pt idx="7">
                  <c:v>36.748978408339966</c:v>
                </c:pt>
                <c:pt idx="8">
                  <c:v>43.825687492787239</c:v>
                </c:pt>
                <c:pt idx="9">
                  <c:v>33.246370308643954</c:v>
                </c:pt>
                <c:pt idx="10">
                  <c:v>34.533903604212</c:v>
                </c:pt>
                <c:pt idx="11">
                  <c:v>30.448292950804301</c:v>
                </c:pt>
                <c:pt idx="12">
                  <c:v>29.565694532085928</c:v>
                </c:pt>
                <c:pt idx="13">
                  <c:v>29.047472797472796</c:v>
                </c:pt>
                <c:pt idx="14">
                  <c:v>41.94181907450595</c:v>
                </c:pt>
                <c:pt idx="15">
                  <c:v>43.647943125856258</c:v>
                </c:pt>
                <c:pt idx="16">
                  <c:v>34.789170832940286</c:v>
                </c:pt>
                <c:pt idx="17">
                  <c:v>29.483695652173914</c:v>
                </c:pt>
                <c:pt idx="18" formatCode="General">
                  <c:v>34.850355214987395</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Extremadura</c:v>
                </c:pt>
                <c:pt idx="2">
                  <c:v>Castilla y León</c:v>
                </c:pt>
                <c:pt idx="3">
                  <c:v>País Vasco</c:v>
                </c:pt>
                <c:pt idx="4">
                  <c:v>Rioja, La</c:v>
                </c:pt>
                <c:pt idx="5">
                  <c:v>Cataluña</c:v>
                </c:pt>
                <c:pt idx="6">
                  <c:v>Balears, Illes</c:v>
                </c:pt>
                <c:pt idx="7">
                  <c:v>Castilla - La Mancha</c:v>
                </c:pt>
                <c:pt idx="8">
                  <c:v>TOTAL</c:v>
                </c:pt>
                <c:pt idx="9">
                  <c:v>Madrid, Comunidad de</c:v>
                </c:pt>
                <c:pt idx="10">
                  <c:v>Comunitat Valenciana</c:v>
                </c:pt>
                <c:pt idx="11">
                  <c:v>Navarra, Comunidad Foral de</c:v>
                </c:pt>
                <c:pt idx="12">
                  <c:v>Murcia, Región de</c:v>
                </c:pt>
                <c:pt idx="13">
                  <c:v>Aragón</c:v>
                </c:pt>
                <c:pt idx="14">
                  <c:v>Cantabria</c:v>
                </c:pt>
                <c:pt idx="15">
                  <c:v>Ceuta y Melilla</c:v>
                </c:pt>
                <c:pt idx="16">
                  <c:v>Asturias, Principado de</c:v>
                </c:pt>
                <c:pt idx="17">
                  <c:v>Canarias</c:v>
                </c:pt>
                <c:pt idx="18">
                  <c:v>Galicia</c:v>
                </c:pt>
              </c:strCache>
            </c:strRef>
          </c:cat>
          <c:val>
            <c:numRef>
              <c:f>'32dictcasaadpot'!$R$11:$R$29</c:f>
              <c:numCache>
                <c:formatCode>#,##0.00</c:formatCode>
                <c:ptCount val="19"/>
                <c:pt idx="0">
                  <c:v>36.645009139728934</c:v>
                </c:pt>
                <c:pt idx="1">
                  <c:v>34.532108021363555</c:v>
                </c:pt>
                <c:pt idx="2">
                  <c:v>34.175444097623085</c:v>
                </c:pt>
                <c:pt idx="3">
                  <c:v>33.141027164484157</c:v>
                </c:pt>
                <c:pt idx="4">
                  <c:v>32.139770889189251</c:v>
                </c:pt>
                <c:pt idx="5">
                  <c:v>32.137742262374402</c:v>
                </c:pt>
                <c:pt idx="6">
                  <c:v>31.578474016417569</c:v>
                </c:pt>
                <c:pt idx="7">
                  <c:v>31.344266818424821</c:v>
                </c:pt>
                <c:pt idx="8">
                  <c:v>29.70139740918567</c:v>
                </c:pt>
                <c:pt idx="9">
                  <c:v>29.129504702100732</c:v>
                </c:pt>
                <c:pt idx="10">
                  <c:v>27.797832284725576</c:v>
                </c:pt>
                <c:pt idx="11">
                  <c:v>26.30565612777448</c:v>
                </c:pt>
                <c:pt idx="12">
                  <c:v>25.751279645323525</c:v>
                </c:pt>
                <c:pt idx="13">
                  <c:v>24.673614468986944</c:v>
                </c:pt>
                <c:pt idx="14">
                  <c:v>22.950901904131303</c:v>
                </c:pt>
                <c:pt idx="15">
                  <c:v>22.292564655172413</c:v>
                </c:pt>
                <c:pt idx="16">
                  <c:v>21.638019245279118</c:v>
                </c:pt>
                <c:pt idx="17">
                  <c:v>20.491683747458136</c:v>
                </c:pt>
                <c:pt idx="18">
                  <c:v>17.074170335984579</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Rioja, La</c:v>
                </c:pt>
                <c:pt idx="5">
                  <c:v>Castilla - La Mancha</c:v>
                </c:pt>
                <c:pt idx="6">
                  <c:v>Cataluña</c:v>
                </c:pt>
                <c:pt idx="7">
                  <c:v>Asturias, Principado de</c:v>
                </c:pt>
                <c:pt idx="8">
                  <c:v>TOTAL</c:v>
                </c:pt>
                <c:pt idx="9">
                  <c:v>Cantabria</c:v>
                </c:pt>
                <c:pt idx="10">
                  <c:v>Aragón</c:v>
                </c:pt>
                <c:pt idx="11">
                  <c:v>Comunitat Valenciana</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6.0635831816036143</c:v>
                </c:pt>
                <c:pt idx="1">
                  <c:v>5.2226254673978172</c:v>
                </c:pt>
                <c:pt idx="2">
                  <c:v>5.0520475288632145</c:v>
                </c:pt>
                <c:pt idx="3">
                  <c:v>4.5517704492854101</c:v>
                </c:pt>
                <c:pt idx="4">
                  <c:v>4.5343428407087396</c:v>
                </c:pt>
                <c:pt idx="5">
                  <c:v>4.4258881191899198</c:v>
                </c:pt>
                <c:pt idx="6">
                  <c:v>4.4116150543123478</c:v>
                </c:pt>
                <c:pt idx="7">
                  <c:v>4.1674712298170773</c:v>
                </c:pt>
                <c:pt idx="8">
                  <c:v>4.0578387721477771</c:v>
                </c:pt>
                <c:pt idx="9">
                  <c:v>3.907912853047991</c:v>
                </c:pt>
                <c:pt idx="10">
                  <c:v>3.6164862796545316</c:v>
                </c:pt>
                <c:pt idx="11">
                  <c:v>3.5784460746803579</c:v>
                </c:pt>
                <c:pt idx="12">
                  <c:v>3.4676496103305081</c:v>
                </c:pt>
                <c:pt idx="13">
                  <c:v>3.3859746011105325</c:v>
                </c:pt>
                <c:pt idx="14">
                  <c:v>3.2824293189445712</c:v>
                </c:pt>
                <c:pt idx="15">
                  <c:v>3.2711103615778545</c:v>
                </c:pt>
                <c:pt idx="16">
                  <c:v>3.081438740678188</c:v>
                </c:pt>
                <c:pt idx="17">
                  <c:v>2.9503170179514759</c:v>
                </c:pt>
                <c:pt idx="18">
                  <c:v>2.32295434497206</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453E-4DCC-AC52-3D21E1227FCF}"/>
              </c:ext>
            </c:extLst>
          </c:dPt>
          <c:dPt>
            <c:idx val="9"/>
            <c:invertIfNegative val="0"/>
            <c:bubble3D val="0"/>
            <c:spPr>
              <a:solidFill>
                <a:srgbClr val="C5E0B4"/>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Cataluña</c:v>
                </c:pt>
                <c:pt idx="8">
                  <c:v>Rioja, La</c:v>
                </c:pt>
                <c:pt idx="9">
                  <c:v>TOTAL</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1.7562895518968062</c:v>
                </c:pt>
                <c:pt idx="1">
                  <c:v>1.7328386578181791</c:v>
                </c:pt>
                <c:pt idx="2">
                  <c:v>1.725297179897163</c:v>
                </c:pt>
                <c:pt idx="3">
                  <c:v>1.6100071143817924</c:v>
                </c:pt>
                <c:pt idx="4">
                  <c:v>1.543258704454908</c:v>
                </c:pt>
                <c:pt idx="5">
                  <c:v>1.4465708822845065</c:v>
                </c:pt>
                <c:pt idx="6">
                  <c:v>1.3880715997131037</c:v>
                </c:pt>
                <c:pt idx="7">
                  <c:v>1.3745116690744095</c:v>
                </c:pt>
                <c:pt idx="8">
                  <c:v>1.3587421974896532</c:v>
                </c:pt>
                <c:pt idx="9">
                  <c:v>1.3325364159403481</c:v>
                </c:pt>
                <c:pt idx="10">
                  <c:v>1.3132831395269393</c:v>
                </c:pt>
                <c:pt idx="11">
                  <c:v>1.2764345487238973</c:v>
                </c:pt>
                <c:pt idx="12">
                  <c:v>1.2235810758807044</c:v>
                </c:pt>
                <c:pt idx="13">
                  <c:v>1.1741423076574804</c:v>
                </c:pt>
                <c:pt idx="14">
                  <c:v>1.1141090683012758</c:v>
                </c:pt>
                <c:pt idx="15">
                  <c:v>1.0527838017235933</c:v>
                </c:pt>
                <c:pt idx="16">
                  <c:v>1.0052544175064795</c:v>
                </c:pt>
                <c:pt idx="17">
                  <c:v>0.97997926349525311</c:v>
                </c:pt>
                <c:pt idx="18">
                  <c:v>0.94253716683391697</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extLst>
              <c:ext xmlns:c16="http://schemas.microsoft.com/office/drawing/2014/chart" uri="{C3380CC4-5D6E-409C-BE32-E72D297353CC}">
                <c16:uniqueId val="{00000003-D89F-4C7A-967A-105B6E6C808D}"/>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Murcia, Región de</c:v>
                </c:pt>
                <c:pt idx="5">
                  <c:v>Castilla y León</c:v>
                </c:pt>
                <c:pt idx="6">
                  <c:v>País Vasco</c:v>
                </c:pt>
                <c:pt idx="7">
                  <c:v>Balears, Illes</c:v>
                </c:pt>
                <c:pt idx="8">
                  <c:v>Ceuta y Melilla</c:v>
                </c:pt>
                <c:pt idx="9">
                  <c:v>TOTAL</c:v>
                </c:pt>
                <c:pt idx="10">
                  <c:v>Rioja, La</c:v>
                </c:pt>
                <c:pt idx="11">
                  <c:v>Comunitat Valenciana</c:v>
                </c:pt>
                <c:pt idx="12">
                  <c:v>Madrid, Comunidad de</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8.3956575711526273</c:v>
                </c:pt>
                <c:pt idx="1">
                  <c:v>7.9831740061983609</c:v>
                </c:pt>
                <c:pt idx="2">
                  <c:v>7.2999829283668554</c:v>
                </c:pt>
                <c:pt idx="3">
                  <c:v>6.7368277129802996</c:v>
                </c:pt>
                <c:pt idx="4">
                  <c:v>6.4710750877593535</c:v>
                </c:pt>
                <c:pt idx="5">
                  <c:v>6.3504344720866568</c:v>
                </c:pt>
                <c:pt idx="6">
                  <c:v>6.3271141813651939</c:v>
                </c:pt>
                <c:pt idx="7">
                  <c:v>6.3056227263379592</c:v>
                </c:pt>
                <c:pt idx="8">
                  <c:v>6.253738286701668</c:v>
                </c:pt>
                <c:pt idx="9">
                  <c:v>6.1862624493028751</c:v>
                </c:pt>
                <c:pt idx="10">
                  <c:v>5.7889102975808182</c:v>
                </c:pt>
                <c:pt idx="11">
                  <c:v>5.3942909450183834</c:v>
                </c:pt>
                <c:pt idx="12">
                  <c:v>5.2569468901372343</c:v>
                </c:pt>
                <c:pt idx="13">
                  <c:v>5.1192615672554416</c:v>
                </c:pt>
                <c:pt idx="14">
                  <c:v>4.8427840545725855</c:v>
                </c:pt>
                <c:pt idx="15">
                  <c:v>4.6692964416388971</c:v>
                </c:pt>
                <c:pt idx="16">
                  <c:v>4.3795228585539734</c:v>
                </c:pt>
                <c:pt idx="17">
                  <c:v>3.8861933976886864</c:v>
                </c:pt>
                <c:pt idx="18">
                  <c:v>3.2631354756265205</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Extremadura</c:v>
                </c:pt>
                <c:pt idx="2">
                  <c:v>Castilla y León</c:v>
                </c:pt>
                <c:pt idx="3">
                  <c:v>Cataluña</c:v>
                </c:pt>
                <c:pt idx="4">
                  <c:v>Castilla - La Mancha</c:v>
                </c:pt>
                <c:pt idx="5">
                  <c:v>Rioja, La</c:v>
                </c:pt>
                <c:pt idx="6">
                  <c:v>País Vasco</c:v>
                </c:pt>
                <c:pt idx="7">
                  <c:v>Balears, Illes</c:v>
                </c:pt>
                <c:pt idx="8">
                  <c:v>Madrid, Comunidad de</c:v>
                </c:pt>
                <c:pt idx="9">
                  <c:v>TOTAL</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43.2503772534048</c:v>
                </c:pt>
                <c:pt idx="1">
                  <c:v>40.652074168038652</c:v>
                </c:pt>
                <c:pt idx="2">
                  <c:v>40.235683312543124</c:v>
                </c:pt>
                <c:pt idx="3">
                  <c:v>39.881130976543886</c:v>
                </c:pt>
                <c:pt idx="4">
                  <c:v>39.316077695752149</c:v>
                </c:pt>
                <c:pt idx="5">
                  <c:v>37.89350074522379</c:v>
                </c:pt>
                <c:pt idx="6">
                  <c:v>37.554533071365348</c:v>
                </c:pt>
                <c:pt idx="7">
                  <c:v>36.599828352968714</c:v>
                </c:pt>
                <c:pt idx="8">
                  <c:v>35.952024716831318</c:v>
                </c:pt>
                <c:pt idx="9">
                  <c:v>35.293209978903697</c:v>
                </c:pt>
                <c:pt idx="10">
                  <c:v>32.289196721993427</c:v>
                </c:pt>
                <c:pt idx="11">
                  <c:v>30.627826475350343</c:v>
                </c:pt>
                <c:pt idx="12">
                  <c:v>30.030377549544337</c:v>
                </c:pt>
                <c:pt idx="13">
                  <c:v>29.983603683499531</c:v>
                </c:pt>
                <c:pt idx="14">
                  <c:v>29.182959456678329</c:v>
                </c:pt>
                <c:pt idx="15">
                  <c:v>28.79009456956225</c:v>
                </c:pt>
                <c:pt idx="16">
                  <c:v>27.192076605332332</c:v>
                </c:pt>
                <c:pt idx="17">
                  <c:v>21.796980586491216</c:v>
                </c:pt>
                <c:pt idx="18">
                  <c:v>18.669812153859741</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'35ResolGraAltaBaj'!$AA$11:$AA$39</c:f>
              <c:numCache>
                <c:formatCode>m/d/yyyy</c:formatCode>
                <c:ptCount val="2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numCache>
            </c:numRef>
          </c:cat>
          <c:val>
            <c:numRef>
              <c:f>'35ResolGraAltaBaj'!$AB$11:$AB$39</c:f>
              <c:numCache>
                <c:formatCode>0</c:formatCode>
                <c:ptCount val="29"/>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'35ResolGraAltaBaj'!$AA$11:$AA$39</c:f>
              <c:numCache>
                <c:formatCode>m/d/yyyy</c:formatCode>
                <c:ptCount val="2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numCache>
            </c:numRef>
          </c:cat>
          <c:val>
            <c:numRef>
              <c:f>'35ResolGraAltaBaj'!$AC$11:$AC$39</c:f>
              <c:numCache>
                <c:formatCode>0</c:formatCode>
                <c:ptCount val="29"/>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5247</c:v>
                </c:pt>
                <c:pt idx="1">
                  <c:v>118529</c:v>
                </c:pt>
                <c:pt idx="2">
                  <c:v>64026</c:v>
                </c:pt>
                <c:pt idx="3">
                  <c:v>83982</c:v>
                </c:pt>
                <c:pt idx="4">
                  <c:v>91131</c:v>
                </c:pt>
                <c:pt idx="5">
                  <c:v>143401</c:v>
                </c:pt>
                <c:pt idx="6">
                  <c:v>409192</c:v>
                </c:pt>
                <c:pt idx="7">
                  <c:v>1010968</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431318</c:v>
                </c:pt>
                <c:pt idx="1">
                  <c:v>52709</c:v>
                </c:pt>
                <c:pt idx="2">
                  <c:v>46011</c:v>
                </c:pt>
                <c:pt idx="3">
                  <c:v>42419</c:v>
                </c:pt>
                <c:pt idx="4">
                  <c:v>59710</c:v>
                </c:pt>
                <c:pt idx="5">
                  <c:v>23599</c:v>
                </c:pt>
                <c:pt idx="6">
                  <c:v>152778</c:v>
                </c:pt>
                <c:pt idx="7">
                  <c:v>95149</c:v>
                </c:pt>
                <c:pt idx="8">
                  <c:v>370884</c:v>
                </c:pt>
                <c:pt idx="9">
                  <c:v>200158</c:v>
                </c:pt>
                <c:pt idx="10">
                  <c:v>57979</c:v>
                </c:pt>
                <c:pt idx="11">
                  <c:v>83324</c:v>
                </c:pt>
                <c:pt idx="12">
                  <c:v>234175</c:v>
                </c:pt>
                <c:pt idx="13">
                  <c:v>60408</c:v>
                </c:pt>
                <c:pt idx="14">
                  <c:v>21797</c:v>
                </c:pt>
                <c:pt idx="15">
                  <c:v>112012</c:v>
                </c:pt>
                <c:pt idx="16">
                  <c:v>14594</c:v>
                </c:pt>
                <c:pt idx="17">
                  <c:v>5135</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1212279</c:v>
                </c:pt>
                <c:pt idx="1">
                  <c:v>714197</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583</c:v>
                </c:pt>
                <c:pt idx="1">
                  <c:v>9947</c:v>
                </c:pt>
                <c:pt idx="2">
                  <c:v>6133</c:v>
                </c:pt>
                <c:pt idx="3">
                  <c:v>9288</c:v>
                </c:pt>
                <c:pt idx="4">
                  <c:v>8565</c:v>
                </c:pt>
                <c:pt idx="5">
                  <c:v>11833</c:v>
                </c:pt>
                <c:pt idx="6">
                  <c:v>40935</c:v>
                </c:pt>
                <c:pt idx="7">
                  <c:v>187740</c:v>
                </c:pt>
              </c:numCache>
            </c:numRef>
          </c:val>
          <c:extLst>
            <c:ext xmlns:c15="http://schemas.microsoft.com/office/drawing/2012/chart" uri="{02D57815-91ED-43cb-92C2-25804820EDAC}">
              <c15:datalabelsRange>
                <c15:f>'36aperfresol_graf'!$V$12:$AC$12</c15:f>
                <c15:dlblRangeCache>
                  <c:ptCount val="8"/>
                  <c:pt idx="0">
                    <c:v>26%</c:v>
                  </c:pt>
                  <c:pt idx="1">
                    <c:v>25%</c:v>
                  </c:pt>
                  <c:pt idx="2">
                    <c:v>25%</c:v>
                  </c:pt>
                  <c:pt idx="3">
                    <c:v>26%</c:v>
                  </c:pt>
                  <c:pt idx="4">
                    <c:v>20%</c:v>
                  </c:pt>
                  <c:pt idx="5">
                    <c:v>17%</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778</c:v>
                </c:pt>
                <c:pt idx="1">
                  <c:v>11204</c:v>
                </c:pt>
                <c:pt idx="2">
                  <c:v>7757</c:v>
                </c:pt>
                <c:pt idx="3">
                  <c:v>11792</c:v>
                </c:pt>
                <c:pt idx="4">
                  <c:v>13129</c:v>
                </c:pt>
                <c:pt idx="5">
                  <c:v>20974</c:v>
                </c:pt>
                <c:pt idx="6">
                  <c:v>68359</c:v>
                </c:pt>
                <c:pt idx="7">
                  <c:v>232662</c:v>
                </c:pt>
              </c:numCache>
            </c:numRef>
          </c:val>
          <c:extLst>
            <c:ext xmlns:c15="http://schemas.microsoft.com/office/drawing/2012/chart" uri="{02D57815-91ED-43cb-92C2-25804820EDAC}">
              <c15:datalabelsRange>
                <c15:f>'36aperfresol_graf'!$V$13:$AC$13</c15:f>
                <c15:dlblRangeCache>
                  <c:ptCount val="8"/>
                  <c:pt idx="0">
                    <c:v>35%</c:v>
                  </c:pt>
                  <c:pt idx="1">
                    <c:v>29%</c:v>
                  </c:pt>
                  <c:pt idx="2">
                    <c:v>31%</c:v>
                  </c:pt>
                  <c:pt idx="3">
                    <c:v>33%</c:v>
                  </c:pt>
                  <c:pt idx="4">
                    <c:v>31%</c:v>
                  </c:pt>
                  <c:pt idx="5">
                    <c:v>29%</c:v>
                  </c:pt>
                  <c:pt idx="6">
                    <c:v>27%</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314</c:v>
                </c:pt>
                <c:pt idx="1">
                  <c:v>7907</c:v>
                </c:pt>
                <c:pt idx="2">
                  <c:v>6782</c:v>
                </c:pt>
                <c:pt idx="3">
                  <c:v>9884</c:v>
                </c:pt>
                <c:pt idx="4">
                  <c:v>12943</c:v>
                </c:pt>
                <c:pt idx="5">
                  <c:v>22505</c:v>
                </c:pt>
                <c:pt idx="6">
                  <c:v>81815</c:v>
                </c:pt>
                <c:pt idx="7">
                  <c:v>200233</c:v>
                </c:pt>
              </c:numCache>
            </c:numRef>
          </c:val>
          <c:extLst>
            <c:ext xmlns:c15="http://schemas.microsoft.com/office/drawing/2012/chart" uri="{02D57815-91ED-43cb-92C2-25804820EDAC}">
              <c15:datalabelsRange>
                <c15:f>'36aperfresol_graf'!$V$14:$AC$14</c15:f>
                <c15:dlblRangeCache>
                  <c:ptCount val="8"/>
                  <c:pt idx="0">
                    <c:v>14%</c:v>
                  </c:pt>
                  <c:pt idx="1">
                    <c:v>20%</c:v>
                  </c:pt>
                  <c:pt idx="2">
                    <c:v>27%</c:v>
                  </c:pt>
                  <c:pt idx="3">
                    <c:v>27%</c:v>
                  </c:pt>
                  <c:pt idx="4">
                    <c:v>30%</c:v>
                  </c:pt>
                  <c:pt idx="5">
                    <c:v>32%</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558</c:v>
                </c:pt>
                <c:pt idx="1">
                  <c:v>10146</c:v>
                </c:pt>
                <c:pt idx="2">
                  <c:v>4201</c:v>
                </c:pt>
                <c:pt idx="3">
                  <c:v>5295</c:v>
                </c:pt>
                <c:pt idx="4">
                  <c:v>7985</c:v>
                </c:pt>
                <c:pt idx="5">
                  <c:v>15834</c:v>
                </c:pt>
                <c:pt idx="6">
                  <c:v>66700</c:v>
                </c:pt>
                <c:pt idx="7">
                  <c:v>117498</c:v>
                </c:pt>
              </c:numCache>
            </c:numRef>
          </c:val>
          <c:extLst>
            <c:ext xmlns:c15="http://schemas.microsoft.com/office/drawing/2012/chart" uri="{02D57815-91ED-43cb-92C2-25804820EDAC}">
              <c15:datalabelsRange>
                <c15:f>'36aperfresol_graf'!$V$15:$AC$15</c15:f>
                <c15:dlblRangeCache>
                  <c:ptCount val="8"/>
                  <c:pt idx="0">
                    <c:v>25%</c:v>
                  </c:pt>
                  <c:pt idx="1">
                    <c:v>26%</c:v>
                  </c:pt>
                  <c:pt idx="2">
                    <c:v>17%</c:v>
                  </c:pt>
                  <c:pt idx="3">
                    <c:v>15%</c:v>
                  </c:pt>
                  <c:pt idx="4">
                    <c:v>19%</c:v>
                  </c:pt>
                  <c:pt idx="5">
                    <c:v>22%</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793</c:v>
                </c:pt>
                <c:pt idx="1">
                  <c:v>20643</c:v>
                </c:pt>
                <c:pt idx="2">
                  <c:v>9284</c:v>
                </c:pt>
                <c:pt idx="3">
                  <c:v>11432</c:v>
                </c:pt>
                <c:pt idx="4">
                  <c:v>9832</c:v>
                </c:pt>
                <c:pt idx="5">
                  <c:v>13110</c:v>
                </c:pt>
                <c:pt idx="6">
                  <c:v>30224</c:v>
                </c:pt>
                <c:pt idx="7">
                  <c:v>59236</c:v>
                </c:pt>
              </c:numCache>
            </c:numRef>
          </c:val>
          <c:extLst>
            <c:ext xmlns:c15="http://schemas.microsoft.com/office/drawing/2012/chart" uri="{02D57815-91ED-43cb-92C2-25804820EDAC}">
              <c15:datalabelsRange>
                <c15:f>'36aperfresol_graf'!$V$17:$AC$17</c15:f>
                <c15:dlblRangeCache>
                  <c:ptCount val="8"/>
                  <c:pt idx="0">
                    <c:v>26%</c:v>
                  </c:pt>
                  <c:pt idx="1">
                    <c:v>26%</c:v>
                  </c:pt>
                  <c:pt idx="2">
                    <c:v>24%</c:v>
                  </c:pt>
                  <c:pt idx="3">
                    <c:v>24%</c:v>
                  </c:pt>
                  <c:pt idx="4">
                    <c:v>20%</c:v>
                  </c:pt>
                  <c:pt idx="5">
                    <c:v>18%</c:v>
                  </c:pt>
                  <c:pt idx="6">
                    <c:v>20%</c:v>
                  </c:pt>
                  <c:pt idx="7">
                    <c:v>22%</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1088</c:v>
                </c:pt>
                <c:pt idx="1">
                  <c:v>26926</c:v>
                </c:pt>
                <c:pt idx="2">
                  <c:v>11901</c:v>
                </c:pt>
                <c:pt idx="3">
                  <c:v>15704</c:v>
                </c:pt>
                <c:pt idx="4">
                  <c:v>15829</c:v>
                </c:pt>
                <c:pt idx="5">
                  <c:v>22958</c:v>
                </c:pt>
                <c:pt idx="6">
                  <c:v>45070</c:v>
                </c:pt>
                <c:pt idx="7">
                  <c:v>79185</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422</c:v>
                </c:pt>
                <c:pt idx="1">
                  <c:v>17693</c:v>
                </c:pt>
                <c:pt idx="2">
                  <c:v>11388</c:v>
                </c:pt>
                <c:pt idx="3">
                  <c:v>14173</c:v>
                </c:pt>
                <c:pt idx="4">
                  <c:v>15263</c:v>
                </c:pt>
                <c:pt idx="5">
                  <c:v>22435</c:v>
                </c:pt>
                <c:pt idx="6">
                  <c:v>42875</c:v>
                </c:pt>
                <c:pt idx="7">
                  <c:v>76263</c:v>
                </c:pt>
              </c:numCache>
            </c:numRef>
          </c:val>
          <c:extLst>
            <c:ext xmlns:c15="http://schemas.microsoft.com/office/drawing/2012/chart" uri="{02D57815-91ED-43cb-92C2-25804820EDAC}">
              <c15:datalabelsRange>
                <c15:f>'36aperfresol_graf'!$V$19:$AC$19</c15:f>
                <c15:dlblRangeCache>
                  <c:ptCount val="8"/>
                  <c:pt idx="0">
                    <c:v>14%</c:v>
                  </c:pt>
                  <c:pt idx="1">
                    <c:v>22%</c:v>
                  </c:pt>
                  <c:pt idx="2">
                    <c:v>29%</c:v>
                  </c:pt>
                  <c:pt idx="3">
                    <c:v>30%</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711</c:v>
                </c:pt>
                <c:pt idx="1">
                  <c:v>14063</c:v>
                </c:pt>
                <c:pt idx="2">
                  <c:v>6580</c:v>
                </c:pt>
                <c:pt idx="3">
                  <c:v>6414</c:v>
                </c:pt>
                <c:pt idx="4">
                  <c:v>7585</c:v>
                </c:pt>
                <c:pt idx="5">
                  <c:v>13752</c:v>
                </c:pt>
                <c:pt idx="6">
                  <c:v>33214</c:v>
                </c:pt>
                <c:pt idx="7">
                  <c:v>58151</c:v>
                </c:pt>
              </c:numCache>
            </c:numRef>
          </c:val>
          <c:extLst>
            <c:ext xmlns:c15="http://schemas.microsoft.com/office/drawing/2012/chart" uri="{02D57815-91ED-43cb-92C2-25804820EDAC}">
              <c15:datalabelsRange>
                <c15:f>'36aperfresol_graf'!$V$20:$AC$20</c15:f>
                <c15:dlblRangeCache>
                  <c:ptCount val="8"/>
                  <c:pt idx="0">
                    <c:v>24%</c:v>
                  </c:pt>
                  <c:pt idx="1">
                    <c:v>18%</c:v>
                  </c:pt>
                  <c:pt idx="2">
                    <c:v>17%</c:v>
                  </c:pt>
                  <c:pt idx="3">
                    <c:v>13%</c:v>
                  </c:pt>
                  <c:pt idx="4">
                    <c:v>16%</c:v>
                  </c:pt>
                  <c:pt idx="5">
                    <c:v>19%</c:v>
                  </c:pt>
                  <c:pt idx="6">
                    <c:v>22%</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583</c:v>
                </c:pt>
                <c:pt idx="1">
                  <c:v>9947</c:v>
                </c:pt>
                <c:pt idx="2">
                  <c:v>6133</c:v>
                </c:pt>
                <c:pt idx="3">
                  <c:v>9288</c:v>
                </c:pt>
                <c:pt idx="4">
                  <c:v>8565</c:v>
                </c:pt>
                <c:pt idx="5">
                  <c:v>11833</c:v>
                </c:pt>
                <c:pt idx="6">
                  <c:v>40935</c:v>
                </c:pt>
                <c:pt idx="7">
                  <c:v>187740</c:v>
                </c:pt>
              </c:numCache>
            </c:numRef>
          </c:val>
          <c:extLst>
            <c:ext xmlns:c15="http://schemas.microsoft.com/office/drawing/2012/chart" uri="{02D57815-91ED-43cb-92C2-25804820EDAC}">
              <c15:datalabelsRange>
                <c15:f>'36bperfresol_graf'!$V$12:$AC$12</c15:f>
                <c15:dlblRangeCache>
                  <c:ptCount val="8"/>
                  <c:pt idx="0">
                    <c:v>35%</c:v>
                  </c:pt>
                  <c:pt idx="1">
                    <c:v>34%</c:v>
                  </c:pt>
                  <c:pt idx="2">
                    <c:v>30%</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778</c:v>
                </c:pt>
                <c:pt idx="1">
                  <c:v>11204</c:v>
                </c:pt>
                <c:pt idx="2">
                  <c:v>7757</c:v>
                </c:pt>
                <c:pt idx="3">
                  <c:v>11792</c:v>
                </c:pt>
                <c:pt idx="4">
                  <c:v>13129</c:v>
                </c:pt>
                <c:pt idx="5">
                  <c:v>20974</c:v>
                </c:pt>
                <c:pt idx="6">
                  <c:v>68359</c:v>
                </c:pt>
                <c:pt idx="7">
                  <c:v>232662</c:v>
                </c:pt>
              </c:numCache>
            </c:numRef>
          </c:val>
          <c:extLst>
            <c:ext xmlns:c15="http://schemas.microsoft.com/office/drawing/2012/chart" uri="{02D57815-91ED-43cb-92C2-25804820EDAC}">
              <c15:datalabelsRange>
                <c15:f>'36bperfresol_graf'!$V$13:$AC$13</c15:f>
                <c15:dlblRangeCache>
                  <c:ptCount val="8"/>
                  <c:pt idx="0">
                    <c:v>46%</c:v>
                  </c:pt>
                  <c:pt idx="1">
                    <c:v>39%</c:v>
                  </c:pt>
                  <c:pt idx="2">
                    <c:v>38%</c:v>
                  </c:pt>
                  <c:pt idx="3">
                    <c:v>38%</c:v>
                  </c:pt>
                  <c:pt idx="4">
                    <c:v>38%</c:v>
                  </c:pt>
                  <c:pt idx="5">
                    <c:v>38%</c:v>
                  </c:pt>
                  <c:pt idx="6">
                    <c:v>36%</c:v>
                  </c:pt>
                  <c:pt idx="7">
                    <c:v>37%</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314</c:v>
                </c:pt>
                <c:pt idx="1">
                  <c:v>7907</c:v>
                </c:pt>
                <c:pt idx="2">
                  <c:v>6782</c:v>
                </c:pt>
                <c:pt idx="3">
                  <c:v>9884</c:v>
                </c:pt>
                <c:pt idx="4">
                  <c:v>12943</c:v>
                </c:pt>
                <c:pt idx="5">
                  <c:v>22505</c:v>
                </c:pt>
                <c:pt idx="6">
                  <c:v>81815</c:v>
                </c:pt>
                <c:pt idx="7">
                  <c:v>200233</c:v>
                </c:pt>
              </c:numCache>
            </c:numRef>
          </c:val>
          <c:extLst>
            <c:ext xmlns:c15="http://schemas.microsoft.com/office/drawing/2012/chart" uri="{02D57815-91ED-43cb-92C2-25804820EDAC}">
              <c15:datalabelsRange>
                <c15:f>'36bperfresol_graf'!$V$14:$AC$14</c15:f>
                <c15:dlblRangeCache>
                  <c:ptCount val="8"/>
                  <c:pt idx="0">
                    <c:v>19%</c:v>
                  </c:pt>
                  <c:pt idx="1">
                    <c:v>27%</c:v>
                  </c:pt>
                  <c:pt idx="2">
                    <c:v>33%</c:v>
                  </c:pt>
                  <c:pt idx="3">
                    <c:v>32%</c:v>
                  </c:pt>
                  <c:pt idx="4">
                    <c:v>37%</c:v>
                  </c:pt>
                  <c:pt idx="5">
                    <c:v>41%</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793</c:v>
                </c:pt>
                <c:pt idx="1">
                  <c:v>20643</c:v>
                </c:pt>
                <c:pt idx="2">
                  <c:v>9284</c:v>
                </c:pt>
                <c:pt idx="3">
                  <c:v>11432</c:v>
                </c:pt>
                <c:pt idx="4">
                  <c:v>9832</c:v>
                </c:pt>
                <c:pt idx="5">
                  <c:v>13110</c:v>
                </c:pt>
                <c:pt idx="6">
                  <c:v>30224</c:v>
                </c:pt>
                <c:pt idx="7">
                  <c:v>59236</c:v>
                </c:pt>
              </c:numCache>
            </c:numRef>
          </c:val>
          <c:extLst>
            <c:ext xmlns:c15="http://schemas.microsoft.com/office/drawing/2012/chart" uri="{02D57815-91ED-43cb-92C2-25804820EDAC}">
              <c15:datalabelsRange>
                <c15:f>'36bperfresol_graf'!$V$17:$AC$17</c15:f>
                <c15:dlblRangeCache>
                  <c:ptCount val="8"/>
                  <c:pt idx="0">
                    <c:v>34%</c:v>
                  </c:pt>
                  <c:pt idx="1">
                    <c:v>32%</c:v>
                  </c:pt>
                  <c:pt idx="2">
                    <c:v>29%</c:v>
                  </c:pt>
                  <c:pt idx="3">
                    <c:v>28%</c:v>
                  </c:pt>
                  <c:pt idx="4">
                    <c:v>24%</c:v>
                  </c:pt>
                  <c:pt idx="5">
                    <c:v>22%</c:v>
                  </c:pt>
                  <c:pt idx="6">
                    <c:v>26%</c:v>
                  </c:pt>
                  <c:pt idx="7">
                    <c:v>28%</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1088</c:v>
                </c:pt>
                <c:pt idx="1">
                  <c:v>26926</c:v>
                </c:pt>
                <c:pt idx="2">
                  <c:v>11901</c:v>
                </c:pt>
                <c:pt idx="3">
                  <c:v>15704</c:v>
                </c:pt>
                <c:pt idx="4">
                  <c:v>15829</c:v>
                </c:pt>
                <c:pt idx="5">
                  <c:v>22958</c:v>
                </c:pt>
                <c:pt idx="6">
                  <c:v>45070</c:v>
                </c:pt>
                <c:pt idx="7">
                  <c:v>79185</c:v>
                </c:pt>
              </c:numCache>
            </c:numRef>
          </c:val>
          <c:extLst>
            <c:ext xmlns:c15="http://schemas.microsoft.com/office/drawing/2012/chart" uri="{02D57815-91ED-43cb-92C2-25804820EDAC}">
              <c15:datalabelsRange>
                <c15:f>'36bperfresol_graf'!$V$18:$AC$18</c15:f>
                <c15:dlblRangeCache>
                  <c:ptCount val="8"/>
                  <c:pt idx="0">
                    <c:v>47%</c:v>
                  </c:pt>
                  <c:pt idx="1">
                    <c:v>41%</c:v>
                  </c:pt>
                  <c:pt idx="2">
                    <c:v>37%</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422</c:v>
                </c:pt>
                <c:pt idx="1">
                  <c:v>17693</c:v>
                </c:pt>
                <c:pt idx="2">
                  <c:v>11388</c:v>
                </c:pt>
                <c:pt idx="3">
                  <c:v>14173</c:v>
                </c:pt>
                <c:pt idx="4">
                  <c:v>15263</c:v>
                </c:pt>
                <c:pt idx="5">
                  <c:v>22435</c:v>
                </c:pt>
                <c:pt idx="6">
                  <c:v>42875</c:v>
                </c:pt>
                <c:pt idx="7">
                  <c:v>76263</c:v>
                </c:pt>
              </c:numCache>
            </c:numRef>
          </c:val>
          <c:extLst>
            <c:ext xmlns:c15="http://schemas.microsoft.com/office/drawing/2012/chart" uri="{02D57815-91ED-43cb-92C2-25804820EDAC}">
              <c15:datalabelsRange>
                <c15:f>'36bperfresol_graf'!$V$19:$AC$19</c15:f>
                <c15:dlblRangeCache>
                  <c:ptCount val="8"/>
                  <c:pt idx="0">
                    <c:v>18%</c:v>
                  </c:pt>
                  <c:pt idx="1">
                    <c:v>27%</c:v>
                  </c:pt>
                  <c:pt idx="2">
                    <c:v>35%</c:v>
                  </c:pt>
                  <c:pt idx="3">
                    <c:v>34%</c:v>
                  </c:pt>
                  <c:pt idx="4">
                    <c:v>37%</c:v>
                  </c:pt>
                  <c:pt idx="5">
                    <c:v>38%</c:v>
                  </c:pt>
                  <c:pt idx="6">
                    <c:v>36%</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79.240313284176054</c:v>
                </c:pt>
                <c:pt idx="1">
                  <c:v>39.149592421238161</c:v>
                </c:pt>
                <c:pt idx="2">
                  <c:v>60.547099743710447</c:v>
                </c:pt>
                <c:pt idx="3">
                  <c:v>52.356393384314423</c:v>
                </c:pt>
                <c:pt idx="4">
                  <c:v>33.647064211779792</c:v>
                </c:pt>
                <c:pt idx="5">
                  <c:v>66.935367784655242</c:v>
                </c:pt>
                <c:pt idx="6">
                  <c:v>48.131052528611953</c:v>
                </c:pt>
                <c:pt idx="7">
                  <c:v>72.078396800481642</c:v>
                </c:pt>
                <c:pt idx="8">
                  <c:v>46.798249084767789</c:v>
                </c:pt>
                <c:pt idx="9">
                  <c:v>38.925145360247441</c:v>
                </c:pt>
                <c:pt idx="10">
                  <c:v>36.34571062740077</c:v>
                </c:pt>
                <c:pt idx="11">
                  <c:v>64.323949584607163</c:v>
                </c:pt>
                <c:pt idx="12">
                  <c:v>70.038864731563223</c:v>
                </c:pt>
                <c:pt idx="13">
                  <c:v>49.765068049254701</c:v>
                </c:pt>
                <c:pt idx="14">
                  <c:v>42.20754716981132</c:v>
                </c:pt>
                <c:pt idx="15">
                  <c:v>54.171189081725863</c:v>
                </c:pt>
                <c:pt idx="16">
                  <c:v>83.237457219835434</c:v>
                </c:pt>
                <c:pt idx="17">
                  <c:v>61.688164743154559</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1.1622314644764351</c:v>
                </c:pt>
                <c:pt idx="1">
                  <c:v>17.274730116765806</c:v>
                </c:pt>
                <c:pt idx="2">
                  <c:v>10.753700507348711</c:v>
                </c:pt>
                <c:pt idx="3">
                  <c:v>1.760626000355682</c:v>
                </c:pt>
                <c:pt idx="4">
                  <c:v>30.59677567097188</c:v>
                </c:pt>
                <c:pt idx="5">
                  <c:v>0.6621563264718584</c:v>
                </c:pt>
                <c:pt idx="6">
                  <c:v>31.052528611953438</c:v>
                </c:pt>
                <c:pt idx="7">
                  <c:v>10.307050551529878</c:v>
                </c:pt>
                <c:pt idx="8">
                  <c:v>9.8145379274727933</c:v>
                </c:pt>
                <c:pt idx="9">
                  <c:v>11.024351439472046</c:v>
                </c:pt>
                <c:pt idx="10">
                  <c:v>47.398207426376437</c:v>
                </c:pt>
                <c:pt idx="11">
                  <c:v>15.97699712464058</c:v>
                </c:pt>
                <c:pt idx="12">
                  <c:v>10.889967496536158</c:v>
                </c:pt>
                <c:pt idx="13">
                  <c:v>2.6470349967595594</c:v>
                </c:pt>
                <c:pt idx="14">
                  <c:v>12.55188679245283</c:v>
                </c:pt>
                <c:pt idx="15">
                  <c:v>1.4615012626941057</c:v>
                </c:pt>
                <c:pt idx="16">
                  <c:v>7.5729993446442876</c:v>
                </c:pt>
                <c:pt idx="17">
                  <c:v>9.0518216791129216E-2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19.594714139402985</c:v>
                </c:pt>
                <c:pt idx="1">
                  <c:v>43.575677461996037</c:v>
                </c:pt>
                <c:pt idx="2">
                  <c:v>28.652126157225798</c:v>
                </c:pt>
                <c:pt idx="3">
                  <c:v>45.882980615329892</c:v>
                </c:pt>
                <c:pt idx="4">
                  <c:v>35.756160117248328</c:v>
                </c:pt>
                <c:pt idx="5">
                  <c:v>32.402475888872893</c:v>
                </c:pt>
                <c:pt idx="6">
                  <c:v>19.49036486354299</c:v>
                </c:pt>
                <c:pt idx="7">
                  <c:v>17.591975401552453</c:v>
                </c:pt>
                <c:pt idx="8">
                  <c:v>43.345564195366158</c:v>
                </c:pt>
                <c:pt idx="9">
                  <c:v>49.823369636324621</c:v>
                </c:pt>
                <c:pt idx="10">
                  <c:v>16.256081946222793</c:v>
                </c:pt>
                <c:pt idx="11">
                  <c:v>19.555853572605667</c:v>
                </c:pt>
                <c:pt idx="12">
                  <c:v>19.034568697334368</c:v>
                </c:pt>
                <c:pt idx="13">
                  <c:v>47.581821127673365</c:v>
                </c:pt>
                <c:pt idx="14">
                  <c:v>45.075471698113205</c:v>
                </c:pt>
                <c:pt idx="15">
                  <c:v>37.107087206490782</c:v>
                </c:pt>
                <c:pt idx="16">
                  <c:v>9.1895434355202799</c:v>
                </c:pt>
                <c:pt idx="17">
                  <c:v>38.221317040054309</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2.7411119445198942E-3</c:v>
                </c:pt>
                <c:pt idx="1">
                  <c:v>0</c:v>
                </c:pt>
                <c:pt idx="2">
                  <c:v>4.7073591715047859E-2</c:v>
                </c:pt>
                <c:pt idx="3">
                  <c:v>0</c:v>
                </c:pt>
                <c:pt idx="4">
                  <c:v>0</c:v>
                </c:pt>
                <c:pt idx="5">
                  <c:v>0</c:v>
                </c:pt>
                <c:pt idx="6">
                  <c:v>1.3260539958916169</c:v>
                </c:pt>
                <c:pt idx="7">
                  <c:v>2.2577246436020385E-2</c:v>
                </c:pt>
                <c:pt idx="8">
                  <c:v>4.1648792393264557E-2</c:v>
                </c:pt>
                <c:pt idx="9">
                  <c:v>0.22713356395589213</c:v>
                </c:pt>
                <c:pt idx="10">
                  <c:v>0</c:v>
                </c:pt>
                <c:pt idx="11">
                  <c:v>0.1431997181465865</c:v>
                </c:pt>
                <c:pt idx="12">
                  <c:v>3.6599074566257397E-2</c:v>
                </c:pt>
                <c:pt idx="13">
                  <c:v>6.0758263123784836E-3</c:v>
                </c:pt>
                <c:pt idx="14">
                  <c:v>0.1650943396226415</c:v>
                </c:pt>
                <c:pt idx="15">
                  <c:v>7.2602224490892482</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73.395228387238973</c:v>
                </c:pt>
                <c:pt idx="1">
                  <c:v>42.469815717009105</c:v>
                </c:pt>
                <c:pt idx="2">
                  <c:v>57.145748987854248</c:v>
                </c:pt>
                <c:pt idx="3">
                  <c:v>54.46153846153846</c:v>
                </c:pt>
                <c:pt idx="4">
                  <c:v>37.546950761455989</c:v>
                </c:pt>
                <c:pt idx="5">
                  <c:v>73.187311178247739</c:v>
                </c:pt>
                <c:pt idx="6">
                  <c:v>43.677415169013173</c:v>
                </c:pt>
                <c:pt idx="7">
                  <c:v>62.665483826941447</c:v>
                </c:pt>
                <c:pt idx="8">
                  <c:v>52.824356838793264</c:v>
                </c:pt>
                <c:pt idx="9">
                  <c:v>38.238325396261281</c:v>
                </c:pt>
                <c:pt idx="10">
                  <c:v>39.419279907084785</c:v>
                </c:pt>
                <c:pt idx="11">
                  <c:v>63.817256180747343</c:v>
                </c:pt>
                <c:pt idx="12">
                  <c:v>64.360865884629334</c:v>
                </c:pt>
                <c:pt idx="13">
                  <c:v>47.929365927229313</c:v>
                </c:pt>
                <c:pt idx="14">
                  <c:v>46.462147451756557</c:v>
                </c:pt>
                <c:pt idx="15">
                  <c:v>57.303418803418801</c:v>
                </c:pt>
                <c:pt idx="16">
                  <c:v>72.472948007389817</c:v>
                </c:pt>
                <c:pt idx="17">
                  <c:v>55.495616992582605</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2.4758021562253201</c:v>
                </c:pt>
                <c:pt idx="1">
                  <c:v>24.818188236955447</c:v>
                </c:pt>
                <c:pt idx="2">
                  <c:v>15.334008097165992</c:v>
                </c:pt>
                <c:pt idx="3">
                  <c:v>3.7320099255583128</c:v>
                </c:pt>
                <c:pt idx="4">
                  <c:v>26.210475995356141</c:v>
                </c:pt>
                <c:pt idx="5">
                  <c:v>1.0466119982736297</c:v>
                </c:pt>
                <c:pt idx="6">
                  <c:v>35.513311274032745</c:v>
                </c:pt>
                <c:pt idx="7">
                  <c:v>11.611164187252628</c:v>
                </c:pt>
                <c:pt idx="8">
                  <c:v>10.81806403849713</c:v>
                </c:pt>
                <c:pt idx="9">
                  <c:v>12.440471959627549</c:v>
                </c:pt>
                <c:pt idx="10">
                  <c:v>45.644599303135891</c:v>
                </c:pt>
                <c:pt idx="11">
                  <c:v>18.766845240075867</c:v>
                </c:pt>
                <c:pt idx="12">
                  <c:v>15.820803267894815</c:v>
                </c:pt>
                <c:pt idx="13">
                  <c:v>4.7885376736002012</c:v>
                </c:pt>
                <c:pt idx="14">
                  <c:v>17.120237506185056</c:v>
                </c:pt>
                <c:pt idx="15">
                  <c:v>2.8846153846153846</c:v>
                </c:pt>
                <c:pt idx="16">
                  <c:v>13.697545526524149</c:v>
                </c:pt>
                <c:pt idx="17">
                  <c:v>0.13486176668914363</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24.121622862600326</c:v>
                </c:pt>
                <c:pt idx="1">
                  <c:v>32.711996046035445</c:v>
                </c:pt>
                <c:pt idx="2">
                  <c:v>27.439271255060728</c:v>
                </c:pt>
                <c:pt idx="3">
                  <c:v>41.806451612903224</c:v>
                </c:pt>
                <c:pt idx="4">
                  <c:v>36.24257324318787</c:v>
                </c:pt>
                <c:pt idx="5">
                  <c:v>25.766076823478635</c:v>
                </c:pt>
                <c:pt idx="6">
                  <c:v>19.583035965310668</c:v>
                </c:pt>
                <c:pt idx="7">
                  <c:v>25.678995496110279</c:v>
                </c:pt>
                <c:pt idx="8">
                  <c:v>36.226170645937444</c:v>
                </c:pt>
                <c:pt idx="9">
                  <c:v>49.029781789750515</c:v>
                </c:pt>
                <c:pt idx="10">
                  <c:v>14.936120789779327</c:v>
                </c:pt>
                <c:pt idx="11">
                  <c:v>17.149702192792734</c:v>
                </c:pt>
                <c:pt idx="12">
                  <c:v>19.726958788513993</c:v>
                </c:pt>
                <c:pt idx="13">
                  <c:v>47.26952805881983</c:v>
                </c:pt>
                <c:pt idx="14">
                  <c:v>36.145472538347356</c:v>
                </c:pt>
                <c:pt idx="15">
                  <c:v>30.905982905982906</c:v>
                </c:pt>
                <c:pt idx="16">
                  <c:v>13.829506466086039</c:v>
                </c:pt>
                <c:pt idx="17">
                  <c:v>44.369521240728254</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7.3465939353867067E-3</c:v>
                </c:pt>
                <c:pt idx="1">
                  <c:v>0</c:v>
                </c:pt>
                <c:pt idx="2">
                  <c:v>8.0971659919028341E-2</c:v>
                </c:pt>
                <c:pt idx="3">
                  <c:v>0</c:v>
                </c:pt>
                <c:pt idx="4">
                  <c:v>0</c:v>
                </c:pt>
                <c:pt idx="5">
                  <c:v>0</c:v>
                </c:pt>
                <c:pt idx="6">
                  <c:v>1.2262375916434178</c:v>
                </c:pt>
                <c:pt idx="7">
                  <c:v>4.4356489695646241E-2</c:v>
                </c:pt>
                <c:pt idx="8">
                  <c:v>0.13140847677216361</c:v>
                </c:pt>
                <c:pt idx="9">
                  <c:v>0.29142085436065107</c:v>
                </c:pt>
                <c:pt idx="10">
                  <c:v>0</c:v>
                </c:pt>
                <c:pt idx="11">
                  <c:v>0.26619638638405485</c:v>
                </c:pt>
                <c:pt idx="12">
                  <c:v>9.1372058961852159E-2</c:v>
                </c:pt>
                <c:pt idx="13">
                  <c:v>1.2568340350656695E-2</c:v>
                </c:pt>
                <c:pt idx="14">
                  <c:v>0.27214250371103416</c:v>
                </c:pt>
                <c:pt idx="15">
                  <c:v>8.9059829059829063</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78.913055210750713</c:v>
                </c:pt>
                <c:pt idx="1">
                  <c:v>33.810975609756099</c:v>
                </c:pt>
                <c:pt idx="2">
                  <c:v>59.595070422535208</c:v>
                </c:pt>
                <c:pt idx="3">
                  <c:v>49.65384103315138</c:v>
                </c:pt>
                <c:pt idx="4">
                  <c:v>34.116103640537879</c:v>
                </c:pt>
                <c:pt idx="5">
                  <c:v>70.799229658160812</c:v>
                </c:pt>
                <c:pt idx="6">
                  <c:v>46.583667362432351</c:v>
                </c:pt>
                <c:pt idx="7">
                  <c:v>66.542382947833829</c:v>
                </c:pt>
                <c:pt idx="8">
                  <c:v>48.834826889987369</c:v>
                </c:pt>
                <c:pt idx="9">
                  <c:v>40.097952161607189</c:v>
                </c:pt>
                <c:pt idx="10">
                  <c:v>35.172099384545248</c:v>
                </c:pt>
                <c:pt idx="11">
                  <c:v>65.019564725285392</c:v>
                </c:pt>
                <c:pt idx="12">
                  <c:v>70.045656888483052</c:v>
                </c:pt>
                <c:pt idx="13">
                  <c:v>51.417064439140809</c:v>
                </c:pt>
                <c:pt idx="14">
                  <c:v>42.779544250132489</c:v>
                </c:pt>
                <c:pt idx="15">
                  <c:v>53.709397546348441</c:v>
                </c:pt>
                <c:pt idx="16">
                  <c:v>79.869913275517007</c:v>
                </c:pt>
                <c:pt idx="17">
                  <c:v>60.242424242424242</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1.0254196124993253</c:v>
                </c:pt>
                <c:pt idx="1">
                  <c:v>21.414634146341463</c:v>
                </c:pt>
                <c:pt idx="2">
                  <c:v>10.666079812206572</c:v>
                </c:pt>
                <c:pt idx="3">
                  <c:v>2.4763679936093728</c:v>
                </c:pt>
                <c:pt idx="4">
                  <c:v>27.517218760249261</c:v>
                </c:pt>
                <c:pt idx="5">
                  <c:v>0.6981222917669716</c:v>
                </c:pt>
                <c:pt idx="6">
                  <c:v>30.358165395201063</c:v>
                </c:pt>
                <c:pt idx="7">
                  <c:v>11.531989309400469</c:v>
                </c:pt>
                <c:pt idx="8">
                  <c:v>10.355768178789175</c:v>
                </c:pt>
                <c:pt idx="9">
                  <c:v>10.956490371274766</c:v>
                </c:pt>
                <c:pt idx="10">
                  <c:v>45.558848111845606</c:v>
                </c:pt>
                <c:pt idx="11">
                  <c:v>14.481130550075996</c:v>
                </c:pt>
                <c:pt idx="12">
                  <c:v>9.8470494235817831</c:v>
                </c:pt>
                <c:pt idx="13">
                  <c:v>2.0634447096260939</c:v>
                </c:pt>
                <c:pt idx="14">
                  <c:v>16.428192898781134</c:v>
                </c:pt>
                <c:pt idx="15">
                  <c:v>1.9635300922402508</c:v>
                </c:pt>
                <c:pt idx="16">
                  <c:v>7.9052701801200804</c:v>
                </c:pt>
                <c:pt idx="17">
                  <c:v>6.0606060606060608E-2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20.059906093151277</c:v>
                </c:pt>
                <c:pt idx="1">
                  <c:v>44.774390243902438</c:v>
                </c:pt>
                <c:pt idx="2">
                  <c:v>29.716842723004696</c:v>
                </c:pt>
                <c:pt idx="3">
                  <c:v>47.869790973239247</c:v>
                </c:pt>
                <c:pt idx="4">
                  <c:v>38.366677599212856</c:v>
                </c:pt>
                <c:pt idx="5">
                  <c:v>28.502648050072221</c:v>
                </c:pt>
                <c:pt idx="6">
                  <c:v>21.741138223396199</c:v>
                </c:pt>
                <c:pt idx="7">
                  <c:v>21.909129903982578</c:v>
                </c:pt>
                <c:pt idx="8">
                  <c:v>40.78851834538456</c:v>
                </c:pt>
                <c:pt idx="9">
                  <c:v>48.673622287585324</c:v>
                </c:pt>
                <c:pt idx="10">
                  <c:v>19.269052503609149</c:v>
                </c:pt>
                <c:pt idx="11">
                  <c:v>20.36024965236232</c:v>
                </c:pt>
                <c:pt idx="12">
                  <c:v>20.089030932541949</c:v>
                </c:pt>
                <c:pt idx="13">
                  <c:v>46.519490851233094</c:v>
                </c:pt>
                <c:pt idx="14">
                  <c:v>40.606783253842075</c:v>
                </c:pt>
                <c:pt idx="15">
                  <c:v>37.401442966300344</c:v>
                </c:pt>
                <c:pt idx="16">
                  <c:v>12.224816544362909</c:v>
                </c:pt>
                <c:pt idx="17">
                  <c:v>39.696969696969695</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1.6190835986831453E-3</c:v>
                </c:pt>
                <c:pt idx="1">
                  <c:v>0</c:v>
                </c:pt>
                <c:pt idx="2">
                  <c:v>2.2007042253521125E-2</c:v>
                </c:pt>
                <c:pt idx="3">
                  <c:v>0</c:v>
                </c:pt>
                <c:pt idx="4">
                  <c:v>0</c:v>
                </c:pt>
                <c:pt idx="5">
                  <c:v>0</c:v>
                </c:pt>
                <c:pt idx="6">
                  <c:v>1.3170290189703899</c:v>
                </c:pt>
                <c:pt idx="7">
                  <c:v>1.649783878311941E-2</c:v>
                </c:pt>
                <c:pt idx="8">
                  <c:v>2.08865858388948E-2</c:v>
                </c:pt>
                <c:pt idx="9">
                  <c:v>0.27193517953271545</c:v>
                </c:pt>
                <c:pt idx="10">
                  <c:v>0</c:v>
                </c:pt>
                <c:pt idx="11">
                  <c:v>0.13905507227629921</c:v>
                </c:pt>
                <c:pt idx="12">
                  <c:v>1.8262755393219952E-2</c:v>
                </c:pt>
                <c:pt idx="13">
                  <c:v>0</c:v>
                </c:pt>
                <c:pt idx="14">
                  <c:v>0.18547959724430313</c:v>
                </c:pt>
                <c:pt idx="15">
                  <c:v>6.9256293951109624</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85.748695303091125</c:v>
                </c:pt>
                <c:pt idx="1">
                  <c:v>41.883051190395896</c:v>
                </c:pt>
                <c:pt idx="2">
                  <c:v>63.710444112454162</c:v>
                </c:pt>
                <c:pt idx="3">
                  <c:v>53.331321969125561</c:v>
                </c:pt>
                <c:pt idx="4">
                  <c:v>28.984034833091435</c:v>
                </c:pt>
                <c:pt idx="5">
                  <c:v>49.422251568174318</c:v>
                </c:pt>
                <c:pt idx="6">
                  <c:v>52.715533611849601</c:v>
                </c:pt>
                <c:pt idx="7">
                  <c:v>85.361837180753909</c:v>
                </c:pt>
                <c:pt idx="8">
                  <c:v>40.597451186718111</c:v>
                </c:pt>
                <c:pt idx="9">
                  <c:v>38.193702670386607</c:v>
                </c:pt>
                <c:pt idx="10">
                  <c:v>34.476645598890087</c:v>
                </c:pt>
                <c:pt idx="11">
                  <c:v>64.091363417613735</c:v>
                </c:pt>
                <c:pt idx="12">
                  <c:v>76.291806825422697</c:v>
                </c:pt>
                <c:pt idx="13">
                  <c:v>49.464459591041873</c:v>
                </c:pt>
                <c:pt idx="14">
                  <c:v>39.968782518210197</c:v>
                </c:pt>
                <c:pt idx="15">
                  <c:v>52.591968700755309</c:v>
                </c:pt>
                <c:pt idx="16">
                  <c:v>98.682877406281662</c:v>
                </c:pt>
                <c:pt idx="17">
                  <c:v>70.684292379471231</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6.3484357640995956E-2</c:v>
                </c:pt>
                <c:pt idx="1">
                  <c:v>5.489984487758818</c:v>
                </c:pt>
                <c:pt idx="2">
                  <c:v>7.7617818823848976</c:v>
                </c:pt>
                <c:pt idx="3">
                  <c:v>0.22125006285513149</c:v>
                </c:pt>
                <c:pt idx="4">
                  <c:v>38.664731494920176</c:v>
                </c:pt>
                <c:pt idx="5">
                  <c:v>0</c:v>
                </c:pt>
                <c:pt idx="6">
                  <c:v>28.383339663248513</c:v>
                </c:pt>
                <c:pt idx="7">
                  <c:v>8.051139255666337</c:v>
                </c:pt>
                <c:pt idx="8">
                  <c:v>8.5443703963521571</c:v>
                </c:pt>
                <c:pt idx="9">
                  <c:v>9.8318055001992821</c:v>
                </c:pt>
                <c:pt idx="10">
                  <c:v>51.009711731154617</c:v>
                </c:pt>
                <c:pt idx="11">
                  <c:v>14.585569910783697</c:v>
                </c:pt>
                <c:pt idx="12">
                  <c:v>6.8061585880888522</c:v>
                </c:pt>
                <c:pt idx="13">
                  <c:v>0.97370983446932813</c:v>
                </c:pt>
                <c:pt idx="14">
                  <c:v>7.5858480749219561</c:v>
                </c:pt>
                <c:pt idx="15">
                  <c:v>0.10867793294571537</c:v>
                </c:pt>
                <c:pt idx="16">
                  <c:v>1.1904761904761905</c:v>
                </c:pt>
                <c:pt idx="17">
                  <c:v>7.7760497667185069E-2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14.187820339267876</c:v>
                </c:pt>
                <c:pt idx="1">
                  <c:v>52.626964321845286</c:v>
                </c:pt>
                <c:pt idx="2">
                  <c:v>28.480239033002853</c:v>
                </c:pt>
                <c:pt idx="3">
                  <c:v>46.447427968019312</c:v>
                </c:pt>
                <c:pt idx="4">
                  <c:v>32.351233671988389</c:v>
                </c:pt>
                <c:pt idx="5">
                  <c:v>50.577748431825682</c:v>
                </c:pt>
                <c:pt idx="6">
                  <c:v>17.494303076338777</c:v>
                </c:pt>
                <c:pt idx="7">
                  <c:v>6.5780412587203205</c:v>
                </c:pt>
                <c:pt idx="8">
                  <c:v>50.848824973693439</c:v>
                </c:pt>
                <c:pt idx="9">
                  <c:v>51.856516540454365</c:v>
                </c:pt>
                <c:pt idx="10">
                  <c:v>14.513642669955296</c:v>
                </c:pt>
                <c:pt idx="11">
                  <c:v>21.311960907711104</c:v>
                </c:pt>
                <c:pt idx="12">
                  <c:v>16.902034586488448</c:v>
                </c:pt>
                <c:pt idx="13">
                  <c:v>49.554340498839039</c:v>
                </c:pt>
                <c:pt idx="14">
                  <c:v>52.34131113423517</c:v>
                </c:pt>
                <c:pt idx="15">
                  <c:v>40.786828234526979</c:v>
                </c:pt>
                <c:pt idx="16">
                  <c:v>0.12664640324214793</c:v>
                </c:pt>
                <c:pt idx="17">
                  <c:v>29.237947122861588</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4.7534972158087739E-2</c:v>
                </c:pt>
                <c:pt idx="3">
                  <c:v>0</c:v>
                </c:pt>
                <c:pt idx="4">
                  <c:v>0</c:v>
                </c:pt>
                <c:pt idx="5">
                  <c:v>0</c:v>
                </c:pt>
                <c:pt idx="6">
                  <c:v>1.4068236485631092</c:v>
                </c:pt>
                <c:pt idx="7">
                  <c:v>8.9823048594269289E-3</c:v>
                </c:pt>
                <c:pt idx="8">
                  <c:v>9.3534432362913592E-3</c:v>
                </c:pt>
                <c:pt idx="9">
                  <c:v>0.11797528895974492</c:v>
                </c:pt>
                <c:pt idx="10">
                  <c:v>0</c:v>
                </c:pt>
                <c:pt idx="11">
                  <c:v>1.1105763891459668E-2</c:v>
                </c:pt>
                <c:pt idx="12">
                  <c:v>0</c:v>
                </c:pt>
                <c:pt idx="13">
                  <c:v>7.4900756497640626E-3</c:v>
                </c:pt>
                <c:pt idx="14">
                  <c:v>0.1040582726326743</c:v>
                </c:pt>
                <c:pt idx="15">
                  <c:v>6.5125251317719934</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Extremadura</c:v>
                </c:pt>
                <c:pt idx="5">
                  <c:v>Comunitat Valenciana</c:v>
                </c:pt>
                <c:pt idx="6">
                  <c:v>TOTAL</c:v>
                </c:pt>
                <c:pt idx="7">
                  <c:v>Madrid, Comunidad de</c:v>
                </c:pt>
                <c:pt idx="8">
                  <c:v>Aragón</c:v>
                </c:pt>
                <c:pt idx="9">
                  <c:v>Rioja, La</c:v>
                </c:pt>
                <c:pt idx="10">
                  <c:v>País Vasco</c:v>
                </c:pt>
                <c:pt idx="11">
                  <c:v>Murcia, Región de</c:v>
                </c:pt>
                <c:pt idx="12">
                  <c:v>Navarra, Comunidad Foral de</c:v>
                </c:pt>
                <c:pt idx="13">
                  <c:v>Cataluña</c:v>
                </c:pt>
                <c:pt idx="14">
                  <c:v>Cantabria</c:v>
                </c:pt>
                <c:pt idx="15">
                  <c:v>Canarias</c:v>
                </c:pt>
                <c:pt idx="16">
                  <c:v>Asturias, Principado de</c:v>
                </c:pt>
                <c:pt idx="17">
                  <c:v>Galicia</c:v>
                </c:pt>
                <c:pt idx="18">
                  <c:v>Ceuta y Melilla</c:v>
                </c:pt>
              </c:strCache>
            </c:strRef>
          </c:cat>
          <c:val>
            <c:numRef>
              <c:f>'42pbpcasaadpot'!$Q$11:$Q$29</c:f>
              <c:numCache>
                <c:formatCode>#,##0.00</c:formatCode>
                <c:ptCount val="19"/>
                <c:pt idx="0">
                  <c:v>28.207028596133654</c:v>
                </c:pt>
                <c:pt idx="1">
                  <c:v>26.093310476118315</c:v>
                </c:pt>
                <c:pt idx="2">
                  <c:v>23.965026643902945</c:v>
                </c:pt>
                <c:pt idx="3">
                  <c:v>22.736861039343296</c:v>
                </c:pt>
                <c:pt idx="4">
                  <c:v>21.614929415009655</c:v>
                </c:pt>
                <c:pt idx="5">
                  <c:v>21.234649921449655</c:v>
                </c:pt>
                <c:pt idx="6">
                  <c:v>21.045317203775554</c:v>
                </c:pt>
                <c:pt idx="7">
                  <c:v>21.021383140632448</c:v>
                </c:pt>
                <c:pt idx="8">
                  <c:v>20.171088774806844</c:v>
                </c:pt>
                <c:pt idx="9">
                  <c:v>19.977399126985887</c:v>
                </c:pt>
                <c:pt idx="10">
                  <c:v>19.876951778881573</c:v>
                </c:pt>
                <c:pt idx="11">
                  <c:v>19.57125055232024</c:v>
                </c:pt>
                <c:pt idx="12">
                  <c:v>18.87676640470799</c:v>
                </c:pt>
                <c:pt idx="13">
                  <c:v>18.528607806990319</c:v>
                </c:pt>
                <c:pt idx="14">
                  <c:v>17.71002628463653</c:v>
                </c:pt>
                <c:pt idx="15">
                  <c:v>15.780625926616059</c:v>
                </c:pt>
                <c:pt idx="16">
                  <c:v>15.456170995648623</c:v>
                </c:pt>
                <c:pt idx="17">
                  <c:v>14.945279451682394</c:v>
                </c:pt>
                <c:pt idx="18">
                  <c:v>14.81232040229885</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8.385744234800787E-3"/>
                  <c:y val="2.39934809592839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5.5904475002071189E-3"/>
                  <c:y val="9.6489083819402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131035507355E-2"/>
                  <c:y val="-1.44186399082786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240391334731E-2"/>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'22solcasaadpot'!$Q$10:$Q$28</c:f>
              <c:strCache>
                <c:ptCount val="19"/>
                <c:pt idx="0">
                  <c:v>Andalucía</c:v>
                </c:pt>
                <c:pt idx="1">
                  <c:v>Extremadura</c:v>
                </c:pt>
                <c:pt idx="2">
                  <c:v>Castilla y León</c:v>
                </c:pt>
                <c:pt idx="3">
                  <c:v>Balears, Illes</c:v>
                </c:pt>
                <c:pt idx="4">
                  <c:v>Cataluña</c:v>
                </c:pt>
                <c:pt idx="5">
                  <c:v>País Vasco</c:v>
                </c:pt>
                <c:pt idx="6">
                  <c:v>Castilla - La Mancha</c:v>
                </c:pt>
                <c:pt idx="7">
                  <c:v>Rioja, La</c:v>
                </c:pt>
                <c:pt idx="8">
                  <c:v>TOTAL</c:v>
                </c:pt>
                <c:pt idx="9">
                  <c:v>Comunitat Valenciana</c:v>
                </c:pt>
                <c:pt idx="10">
                  <c:v>Murcia, Región de</c:v>
                </c:pt>
                <c:pt idx="11">
                  <c:v>Madrid, Comunidad de</c:v>
                </c:pt>
                <c:pt idx="12">
                  <c:v>Aragón</c:v>
                </c:pt>
                <c:pt idx="13">
                  <c:v>Navarra, Comunidad Foral de</c:v>
                </c:pt>
                <c:pt idx="14">
                  <c:v>Canarias</c:v>
                </c:pt>
                <c:pt idx="15">
                  <c:v>Asturias, Principado de</c:v>
                </c:pt>
                <c:pt idx="16">
                  <c:v>Cantabria</c:v>
                </c:pt>
                <c:pt idx="17">
                  <c:v>Ceuta y Melilla</c:v>
                </c:pt>
                <c:pt idx="18">
                  <c:v>Galicia</c:v>
                </c:pt>
              </c:strCache>
            </c:strRef>
          </c:cat>
          <c:val>
            <c:numRef>
              <c:f>'22solcasaadpot'!$R$10:$R$28</c:f>
              <c:numCache>
                <c:formatCode>0.00</c:formatCode>
                <c:ptCount val="19"/>
                <c:pt idx="0">
                  <c:v>40.851083981322752</c:v>
                </c:pt>
                <c:pt idx="1">
                  <c:v>36.345001379102833</c:v>
                </c:pt>
                <c:pt idx="2">
                  <c:v>36.292242128818003</c:v>
                </c:pt>
                <c:pt idx="3">
                  <c:v>34.68211400726036</c:v>
                </c:pt>
                <c:pt idx="4">
                  <c:v>34.671517834773603</c:v>
                </c:pt>
                <c:pt idx="5">
                  <c:v>33.275898947168287</c:v>
                </c:pt>
                <c:pt idx="6">
                  <c:v>32.817355614189388</c:v>
                </c:pt>
                <c:pt idx="7">
                  <c:v>32.336974585096719</c:v>
                </c:pt>
                <c:pt idx="8">
                  <c:v>31.824121751190923</c:v>
                </c:pt>
                <c:pt idx="9">
                  <c:v>30.499476584987512</c:v>
                </c:pt>
                <c:pt idx="10">
                  <c:v>29.990616761740217</c:v>
                </c:pt>
                <c:pt idx="11">
                  <c:v>29.141575729519385</c:v>
                </c:pt>
                <c:pt idx="12">
                  <c:v>27.113404183084537</c:v>
                </c:pt>
                <c:pt idx="13">
                  <c:v>26.394052044609666</c:v>
                </c:pt>
                <c:pt idx="14">
                  <c:v>24.187210875535715</c:v>
                </c:pt>
                <c:pt idx="15">
                  <c:v>23.7780488056971</c:v>
                </c:pt>
                <c:pt idx="16">
                  <c:v>23.675234254298843</c:v>
                </c:pt>
                <c:pt idx="17">
                  <c:v>23.055854885057471</c:v>
                </c:pt>
                <c:pt idx="18">
                  <c:v>17.160462807738725</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País Vasco</c:v>
                </c:pt>
                <c:pt idx="5">
                  <c:v>Cantabria</c:v>
                </c:pt>
                <c:pt idx="6">
                  <c:v>Asturias, Principado de</c:v>
                </c:pt>
                <c:pt idx="7">
                  <c:v>Aragón</c:v>
                </c:pt>
                <c:pt idx="8">
                  <c:v>TOTAL</c:v>
                </c:pt>
                <c:pt idx="9">
                  <c:v>Rioja, La</c:v>
                </c:pt>
                <c:pt idx="10">
                  <c:v>Comunitat Valenciana</c:v>
                </c:pt>
                <c:pt idx="11">
                  <c:v>Galicia</c:v>
                </c:pt>
                <c:pt idx="12">
                  <c:v>Murcia, Región de</c:v>
                </c:pt>
                <c:pt idx="13">
                  <c:v>Cataluña</c:v>
                </c:pt>
                <c:pt idx="14">
                  <c:v>Madrid, Comunidad de</c:v>
                </c:pt>
                <c:pt idx="15">
                  <c:v>Balears, Illes</c:v>
                </c:pt>
                <c:pt idx="16">
                  <c:v>Navarra, Comunidad Foral de</c:v>
                </c:pt>
                <c:pt idx="17">
                  <c:v>Ceuta y Melilla</c:v>
                </c:pt>
                <c:pt idx="18">
                  <c:v>Canarias</c:v>
                </c:pt>
              </c:strCache>
            </c:strRef>
          </c:cat>
          <c:val>
            <c:numRef>
              <c:f>'44bpbpcasaad'!$AF$11:$AF$29</c:f>
              <c:numCache>
                <c:formatCode>0.00</c:formatCode>
                <c:ptCount val="19"/>
                <c:pt idx="0">
                  <c:v>5.0046361858520463</c:v>
                </c:pt>
                <c:pt idx="1">
                  <c:v>3.3839211270678624</c:v>
                </c:pt>
                <c:pt idx="2">
                  <c:v>3.2690353212435626</c:v>
                </c:pt>
                <c:pt idx="3">
                  <c:v>3.2411169307216419</c:v>
                </c:pt>
                <c:pt idx="4">
                  <c:v>3.0300601311309707</c:v>
                </c:pt>
                <c:pt idx="5">
                  <c:v>3.0155346240702969</c:v>
                </c:pt>
                <c:pt idx="6">
                  <c:v>2.9768504786570134</c:v>
                </c:pt>
                <c:pt idx="7">
                  <c:v>2.956537474129449</c:v>
                </c:pt>
                <c:pt idx="8">
                  <c:v>2.8752352269869332</c:v>
                </c:pt>
                <c:pt idx="9">
                  <c:v>2.8184512272892102</c:v>
                </c:pt>
                <c:pt idx="10">
                  <c:v>2.7335602603939964</c:v>
                </c:pt>
                <c:pt idx="11">
                  <c:v>2.6972299201922048</c:v>
                </c:pt>
                <c:pt idx="12">
                  <c:v>2.5733772532799608</c:v>
                </c:pt>
                <c:pt idx="13">
                  <c:v>2.5434607219582754</c:v>
                </c:pt>
                <c:pt idx="14">
                  <c:v>2.5024383971405277</c:v>
                </c:pt>
                <c:pt idx="15">
                  <c:v>2.3633865036514403</c:v>
                </c:pt>
                <c:pt idx="16">
                  <c:v>2.3473273534633203</c:v>
                </c:pt>
                <c:pt idx="17">
                  <c:v>1.960341559359903</c:v>
                </c:pt>
                <c:pt idx="18">
                  <c:v>1.7889049047596526</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Asturias, Principado de</c:v>
                </c:pt>
                <c:pt idx="6">
                  <c:v>Galicia</c:v>
                </c:pt>
                <c:pt idx="7">
                  <c:v>País Vasco</c:v>
                </c:pt>
                <c:pt idx="8">
                  <c:v>Cantabria</c:v>
                </c:pt>
                <c:pt idx="9">
                  <c:v>TOTAL</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1.4129933694707744</c:v>
                </c:pt>
                <c:pt idx="1">
                  <c:v>1.2211806093772113</c:v>
                </c:pt>
                <c:pt idx="2">
                  <c:v>1.1927811037660048</c:v>
                </c:pt>
                <c:pt idx="3">
                  <c:v>1.1282147856991112</c:v>
                </c:pt>
                <c:pt idx="4">
                  <c:v>1.0254174551628941</c:v>
                </c:pt>
                <c:pt idx="5">
                  <c:v>1.017312763893254</c:v>
                </c:pt>
                <c:pt idx="6">
                  <c:v>1.015175311419364</c:v>
                </c:pt>
                <c:pt idx="7">
                  <c:v>1.0093432810998924</c:v>
                </c:pt>
                <c:pt idx="8">
                  <c:v>1.0025825104310773</c:v>
                </c:pt>
                <c:pt idx="9">
                  <c:v>0.9765080437862419</c:v>
                </c:pt>
                <c:pt idx="10">
                  <c:v>0.96494132961278689</c:v>
                </c:pt>
                <c:pt idx="11">
                  <c:v>0.93415129275204878</c:v>
                </c:pt>
                <c:pt idx="12">
                  <c:v>0.86201833520423488</c:v>
                </c:pt>
                <c:pt idx="13">
                  <c:v>0.85578723014629576</c:v>
                </c:pt>
                <c:pt idx="14">
                  <c:v>0.81856690219326089</c:v>
                </c:pt>
                <c:pt idx="15">
                  <c:v>0.78818944803513902</c:v>
                </c:pt>
                <c:pt idx="16">
                  <c:v>0.75225473244925201</c:v>
                </c:pt>
                <c:pt idx="17">
                  <c:v>0.62889399642304733</c:v>
                </c:pt>
                <c:pt idx="18">
                  <c:v>0.6190223907648551</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Extremadura</c:v>
                </c:pt>
                <c:pt idx="5">
                  <c:v>Balears, Illes</c:v>
                </c:pt>
                <c:pt idx="6">
                  <c:v>TOTAL</c:v>
                </c:pt>
                <c:pt idx="7">
                  <c:v>Cantabria</c:v>
                </c:pt>
                <c:pt idx="8">
                  <c:v>Comunitat Valenciana</c:v>
                </c:pt>
                <c:pt idx="9">
                  <c:v>Cataluña</c:v>
                </c:pt>
                <c:pt idx="10">
                  <c:v>Aragón</c:v>
                </c:pt>
                <c:pt idx="11">
                  <c:v>Madrid, Comunidad de</c:v>
                </c:pt>
                <c:pt idx="12">
                  <c:v>Ceuta y Melilla</c:v>
                </c:pt>
                <c:pt idx="13">
                  <c:v>País Vasco</c:v>
                </c:pt>
                <c:pt idx="14">
                  <c:v>Rioja, La</c:v>
                </c:pt>
                <c:pt idx="15">
                  <c:v>Asturias, Principado de</c:v>
                </c:pt>
                <c:pt idx="16">
                  <c:v>Galicia</c:v>
                </c:pt>
                <c:pt idx="17">
                  <c:v>Canarias</c:v>
                </c:pt>
                <c:pt idx="18">
                  <c:v>Navarra, Comunidad Foral de</c:v>
                </c:pt>
              </c:strCache>
            </c:strRef>
          </c:cat>
          <c:val>
            <c:numRef>
              <c:f>'44bpbpcasaad'!$AR$11:$AR$29</c:f>
              <c:numCache>
                <c:formatCode>0.00</c:formatCode>
                <c:ptCount val="19"/>
                <c:pt idx="0">
                  <c:v>5.1672048324699187</c:v>
                </c:pt>
                <c:pt idx="1">
                  <c:v>5.0819842875848114</c:v>
                </c:pt>
                <c:pt idx="2">
                  <c:v>4.6373134725160368</c:v>
                </c:pt>
                <c:pt idx="3">
                  <c:v>4.3597134621421842</c:v>
                </c:pt>
                <c:pt idx="4">
                  <c:v>4.3185406988553341</c:v>
                </c:pt>
                <c:pt idx="5">
                  <c:v>4.2668614422374604</c:v>
                </c:pt>
                <c:pt idx="6">
                  <c:v>3.9748118043814773</c:v>
                </c:pt>
                <c:pt idx="7">
                  <c:v>3.9207971330433766</c:v>
                </c:pt>
                <c:pt idx="8">
                  <c:v>3.8399294007698495</c:v>
                </c:pt>
                <c:pt idx="9">
                  <c:v>3.7982953163640665</c:v>
                </c:pt>
                <c:pt idx="10">
                  <c:v>3.6486851975648218</c:v>
                </c:pt>
                <c:pt idx="11">
                  <c:v>3.4958171436489289</c:v>
                </c:pt>
                <c:pt idx="12">
                  <c:v>3.4624842161228151</c:v>
                </c:pt>
                <c:pt idx="13">
                  <c:v>3.4285552504175985</c:v>
                </c:pt>
                <c:pt idx="14">
                  <c:v>3.418968101049026</c:v>
                </c:pt>
                <c:pt idx="15">
                  <c:v>3.2455766361117031</c:v>
                </c:pt>
                <c:pt idx="16">
                  <c:v>2.8281367986937131</c:v>
                </c:pt>
                <c:pt idx="17">
                  <c:v>2.7975834300586118</c:v>
                </c:pt>
                <c:pt idx="18">
                  <c:v>2.7786725074620455</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Extremadura</c:v>
                </c:pt>
                <c:pt idx="6">
                  <c:v>TOTAL</c:v>
                </c:pt>
                <c:pt idx="7">
                  <c:v>Comunitat Valenciana</c:v>
                </c:pt>
                <c:pt idx="8">
                  <c:v>Madrid, Comunidad de</c:v>
                </c:pt>
                <c:pt idx="9">
                  <c:v>Aragón</c:v>
                </c:pt>
                <c:pt idx="10">
                  <c:v>Murcia, Región de</c:v>
                </c:pt>
                <c:pt idx="11">
                  <c:v>País Vasco</c:v>
                </c:pt>
                <c:pt idx="12">
                  <c:v>Navarra, Comunidad Foral de</c:v>
                </c:pt>
                <c:pt idx="13">
                  <c:v>Cataluña</c:v>
                </c:pt>
                <c:pt idx="14">
                  <c:v>Cantabria</c:v>
                </c:pt>
                <c:pt idx="15">
                  <c:v>Ceuta y Melilla</c:v>
                </c:pt>
                <c:pt idx="16">
                  <c:v>Asturias, Principado de</c:v>
                </c:pt>
                <c:pt idx="17">
                  <c:v>Galicia</c:v>
                </c:pt>
                <c:pt idx="18">
                  <c:v>Canarias</c:v>
                </c:pt>
              </c:strCache>
            </c:strRef>
          </c:cat>
          <c:val>
            <c:numRef>
              <c:f>'44bpbpcasaad'!$AX$11:$AX$29</c:f>
              <c:numCache>
                <c:formatCode>0.00</c:formatCode>
                <c:ptCount val="19"/>
                <c:pt idx="0">
                  <c:v>33.590583633763302</c:v>
                </c:pt>
                <c:pt idx="1">
                  <c:v>32.163649432810814</c:v>
                </c:pt>
                <c:pt idx="2">
                  <c:v>31.220501028682076</c:v>
                </c:pt>
                <c:pt idx="3">
                  <c:v>28.062339080908171</c:v>
                </c:pt>
                <c:pt idx="4">
                  <c:v>26.489318458967528</c:v>
                </c:pt>
                <c:pt idx="5">
                  <c:v>26.178780599713907</c:v>
                </c:pt>
                <c:pt idx="6">
                  <c:v>25.52212737865786</c:v>
                </c:pt>
                <c:pt idx="7">
                  <c:v>25.383404745067043</c:v>
                </c:pt>
                <c:pt idx="8">
                  <c:v>25.254811301900755</c:v>
                </c:pt>
                <c:pt idx="9">
                  <c:v>24.664597362152353</c:v>
                </c:pt>
                <c:pt idx="10">
                  <c:v>24.126235274412373</c:v>
                </c:pt>
                <c:pt idx="11">
                  <c:v>23.654955526122517</c:v>
                </c:pt>
                <c:pt idx="12">
                  <c:v>23.315974733593713</c:v>
                </c:pt>
                <c:pt idx="13">
                  <c:v>23.063414461956619</c:v>
                </c:pt>
                <c:pt idx="14">
                  <c:v>23.035487959442332</c:v>
                </c:pt>
                <c:pt idx="15">
                  <c:v>19.880633875282982</c:v>
                </c:pt>
                <c:pt idx="16">
                  <c:v>19.213527975966954</c:v>
                </c:pt>
                <c:pt idx="17">
                  <c:v>16.502033212644186</c:v>
                </c:pt>
                <c:pt idx="18">
                  <c:v>16.383618476882944</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'45ResolPIAAltaBaj'!$AC$11:$AC$39</c:f>
              <c:numCache>
                <c:formatCode>m/d/yyyy</c:formatCode>
                <c:ptCount val="2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numCache>
            </c:numRef>
          </c:cat>
          <c:val>
            <c:numRef>
              <c:f>'45ResolPIAAltaBaj'!$AD$11:$AD$39</c:f>
              <c:numCache>
                <c:formatCode>0</c:formatCode>
                <c:ptCount val="29"/>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'45ResolPIAAltaBaj'!$AC$11:$AC$39</c:f>
              <c:numCache>
                <c:formatCode>m/d/yyyy</c:formatCode>
                <c:ptCount val="2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numCache>
            </c:numRef>
          </c:cat>
          <c:val>
            <c:numRef>
              <c:f>'45ResolPIAAltaBaj'!$AE$11:$AE$39</c:f>
              <c:numCache>
                <c:formatCode>0</c:formatCode>
                <c:ptCount val="29"/>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3142</c:v>
                </c:pt>
                <c:pt idx="1">
                  <c:v>87456</c:v>
                </c:pt>
                <c:pt idx="2">
                  <c:v>49892</c:v>
                </c:pt>
                <c:pt idx="3">
                  <c:v>65582</c:v>
                </c:pt>
                <c:pt idx="4">
                  <c:v>66622</c:v>
                </c:pt>
                <c:pt idx="5">
                  <c:v>98344</c:v>
                </c:pt>
                <c:pt idx="6">
                  <c:v>262915</c:v>
                </c:pt>
                <c:pt idx="7">
                  <c:v>731077</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866681</c:v>
                </c:pt>
                <c:pt idx="1">
                  <c:v>498349</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433</c:v>
                </c:pt>
                <c:pt idx="1">
                  <c:v>9511</c:v>
                </c:pt>
                <c:pt idx="2">
                  <c:v>6008</c:v>
                </c:pt>
                <c:pt idx="3">
                  <c:v>9006</c:v>
                </c:pt>
                <c:pt idx="4">
                  <c:v>8182</c:v>
                </c:pt>
                <c:pt idx="5">
                  <c:v>11096</c:v>
                </c:pt>
                <c:pt idx="6">
                  <c:v>37362</c:v>
                </c:pt>
                <c:pt idx="7">
                  <c:v>174064</c:v>
                </c:pt>
              </c:numCache>
            </c:numRef>
          </c:val>
          <c:extLst>
            <c:ext xmlns:c15="http://schemas.microsoft.com/office/drawing/2012/chart" uri="{02D57815-91ED-43cb-92C2-25804820EDAC}">
              <c15:datalabelsRange>
                <c15:f>'46aperfpb_graf'!$V$12:$AC$12</c15:f>
                <c15:dlblRangeCache>
                  <c:ptCount val="8"/>
                  <c:pt idx="0">
                    <c:v>32%</c:v>
                  </c:pt>
                  <c:pt idx="1">
                    <c:v>35%</c:v>
                  </c:pt>
                  <c:pt idx="2">
                    <c:v>31%</c:v>
                  </c:pt>
                  <c:pt idx="3">
                    <c:v>32%</c:v>
                  </c:pt>
                  <c:pt idx="4">
                    <c:v>27%</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638</c:v>
                </c:pt>
                <c:pt idx="1">
                  <c:v>10443</c:v>
                </c:pt>
                <c:pt idx="2">
                  <c:v>7424</c:v>
                </c:pt>
                <c:pt idx="3">
                  <c:v>11064</c:v>
                </c:pt>
                <c:pt idx="4">
                  <c:v>12075</c:v>
                </c:pt>
                <c:pt idx="5">
                  <c:v>19028</c:v>
                </c:pt>
                <c:pt idx="6">
                  <c:v>60796</c:v>
                </c:pt>
                <c:pt idx="7">
                  <c:v>210390</c:v>
                </c:pt>
              </c:numCache>
            </c:numRef>
          </c:val>
          <c:extLst>
            <c:ext xmlns:c15="http://schemas.microsoft.com/office/drawing/2012/chart" uri="{02D57815-91ED-43cb-92C2-25804820EDAC}">
              <c15:datalabelsRange>
                <c15:f>'46aperfpb_graf'!$V$13:$AC$13</c15:f>
                <c15:dlblRangeCache>
                  <c:ptCount val="8"/>
                  <c:pt idx="0">
                    <c:v>48%</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263</c:v>
                </c:pt>
                <c:pt idx="1">
                  <c:v>7095</c:v>
                </c:pt>
                <c:pt idx="2">
                  <c:v>5999</c:v>
                </c:pt>
                <c:pt idx="3">
                  <c:v>8229</c:v>
                </c:pt>
                <c:pt idx="4">
                  <c:v>10458</c:v>
                </c:pt>
                <c:pt idx="5">
                  <c:v>18109</c:v>
                </c:pt>
                <c:pt idx="6">
                  <c:v>65114</c:v>
                </c:pt>
                <c:pt idx="7">
                  <c:v>163894</c:v>
                </c:pt>
              </c:numCache>
            </c:numRef>
          </c:val>
          <c:extLst>
            <c:ext xmlns:c15="http://schemas.microsoft.com/office/drawing/2012/chart" uri="{02D57815-91ED-43cb-92C2-25804820EDAC}">
              <c15:datalabelsRange>
                <c15:f>'46aperfpb_graf'!$V$14:$AC$14</c15:f>
                <c15:dlblRangeCache>
                  <c:ptCount val="8"/>
                  <c:pt idx="0">
                    <c:v>20%</c:v>
                  </c:pt>
                  <c:pt idx="1">
                    <c:v>26%</c:v>
                  </c:pt>
                  <c:pt idx="2">
                    <c:v>31%</c:v>
                  </c:pt>
                  <c:pt idx="3">
                    <c:v>29%</c:v>
                  </c:pt>
                  <c:pt idx="4">
                    <c:v>34%</c:v>
                  </c:pt>
                  <c:pt idx="5">
                    <c:v>38%</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592</c:v>
                </c:pt>
                <c:pt idx="1">
                  <c:v>19539</c:v>
                </c:pt>
                <c:pt idx="2">
                  <c:v>9063</c:v>
                </c:pt>
                <c:pt idx="3">
                  <c:v>11039</c:v>
                </c:pt>
                <c:pt idx="4">
                  <c:v>9300</c:v>
                </c:pt>
                <c:pt idx="5">
                  <c:v>12047</c:v>
                </c:pt>
                <c:pt idx="6">
                  <c:v>27066</c:v>
                </c:pt>
                <c:pt idx="7">
                  <c:v>53165</c:v>
                </c:pt>
              </c:numCache>
            </c:numRef>
          </c:val>
          <c:extLst>
            <c:ext xmlns:c15="http://schemas.microsoft.com/office/drawing/2012/chart" uri="{02D57815-91ED-43cb-92C2-25804820EDAC}">
              <c15:datalabelsRange>
                <c15:f>'46aperfpb_graf'!$V$16:$AC$16</c15:f>
                <c15:dlblRangeCache>
                  <c:ptCount val="8"/>
                  <c:pt idx="0">
                    <c:v>33%</c:v>
                  </c:pt>
                  <c:pt idx="1">
                    <c:v>32%</c:v>
                  </c:pt>
                  <c:pt idx="2">
                    <c:v>30%</c:v>
                  </c:pt>
                  <c:pt idx="3">
                    <c:v>30%</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877</c:v>
                </c:pt>
                <c:pt idx="1">
                  <c:v>24974</c:v>
                </c:pt>
                <c:pt idx="2">
                  <c:v>11368</c:v>
                </c:pt>
                <c:pt idx="3">
                  <c:v>14645</c:v>
                </c:pt>
                <c:pt idx="4">
                  <c:v>14459</c:v>
                </c:pt>
                <c:pt idx="5">
                  <c:v>20433</c:v>
                </c:pt>
                <c:pt idx="6">
                  <c:v>39336</c:v>
                </c:pt>
                <c:pt idx="7">
                  <c:v>69118</c:v>
                </c:pt>
              </c:numCache>
            </c:numRef>
          </c:val>
          <c:extLst>
            <c:ext xmlns:c15="http://schemas.microsoft.com/office/drawing/2012/chart" uri="{02D57815-91ED-43cb-92C2-25804820EDAC}">
              <c15:datalabelsRange>
                <c15:f>'46aperfpb_graf'!$V$17:$AC$17</c15:f>
                <c15:dlblRangeCache>
                  <c:ptCount val="8"/>
                  <c:pt idx="0">
                    <c:v>49%</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339</c:v>
                </c:pt>
                <c:pt idx="1">
                  <c:v>15894</c:v>
                </c:pt>
                <c:pt idx="2">
                  <c:v>10030</c:v>
                </c:pt>
                <c:pt idx="3">
                  <c:v>11599</c:v>
                </c:pt>
                <c:pt idx="4">
                  <c:v>12148</c:v>
                </c:pt>
                <c:pt idx="5">
                  <c:v>17631</c:v>
                </c:pt>
                <c:pt idx="6">
                  <c:v>33241</c:v>
                </c:pt>
                <c:pt idx="7">
                  <c:v>60446</c:v>
                </c:pt>
              </c:numCache>
            </c:numRef>
          </c:val>
          <c:extLst>
            <c:ext xmlns:c15="http://schemas.microsoft.com/office/drawing/2012/chart" uri="{02D57815-91ED-43cb-92C2-25804820EDAC}">
              <c15:datalabelsRange>
                <c15:f>'46aperfpb_graf'!$V$18:$AC$18</c15:f>
                <c15:dlblRangeCache>
                  <c:ptCount val="8"/>
                  <c:pt idx="0">
                    <c:v>19%</c:v>
                  </c:pt>
                  <c:pt idx="1">
                    <c:v>26%</c:v>
                  </c:pt>
                  <c:pt idx="2">
                    <c:v>33%</c:v>
                  </c:pt>
                  <c:pt idx="3">
                    <c:v>31%</c:v>
                  </c:pt>
                  <c:pt idx="4">
                    <c:v>34%</c:v>
                  </c:pt>
                  <c:pt idx="5">
                    <c:v>35%</c:v>
                  </c:pt>
                  <c:pt idx="6">
                    <c:v>33%</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0.34439175464069199</c:v>
                </c:pt>
                <c:pt idx="1">
                  <c:v>0.24183039813476925</c:v>
                </c:pt>
                <c:pt idx="2">
                  <c:v>0.19996980236349177</c:v>
                </c:pt>
                <c:pt idx="3">
                  <c:v>4.5608965186689866E-2</c:v>
                </c:pt>
                <c:pt idx="4">
                  <c:v>3.2915423793981893E-2</c:v>
                </c:pt>
                <c:pt idx="5">
                  <c:v>1.7943014250826485E-2</c:v>
                </c:pt>
                <c:pt idx="6">
                  <c:v>1.7570810824097012E-2</c:v>
                </c:pt>
                <c:pt idx="7">
                  <c:v>1.4034878270167018E-2</c:v>
                </c:pt>
                <c:pt idx="8">
                  <c:v>8.5734952535284709E-2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Andalucía</c:v>
                </c:pt>
                <c:pt idx="3">
                  <c:v>País Vasco</c:v>
                </c:pt>
                <c:pt idx="4">
                  <c:v>Cataluña</c:v>
                </c:pt>
                <c:pt idx="5">
                  <c:v>Castilla - La Mancha</c:v>
                </c:pt>
                <c:pt idx="6">
                  <c:v>Asturias, Principado de</c:v>
                </c:pt>
                <c:pt idx="7">
                  <c:v>Rioja, La</c:v>
                </c:pt>
                <c:pt idx="8">
                  <c:v>TOTAL</c:v>
                </c:pt>
                <c:pt idx="9">
                  <c:v>Cantabria</c:v>
                </c:pt>
                <c:pt idx="10">
                  <c:v>Aragón</c:v>
                </c:pt>
                <c:pt idx="11">
                  <c:v>Murcia, Región de</c:v>
                </c:pt>
                <c:pt idx="12">
                  <c:v>Comunitat Valenciana</c:v>
                </c:pt>
                <c:pt idx="13">
                  <c:v>Balears, Illes</c:v>
                </c:pt>
                <c:pt idx="14">
                  <c:v>Madrid, Comunidad de</c:v>
                </c:pt>
                <c:pt idx="15">
                  <c:v>Navarra, Comunidad Foral de</c:v>
                </c:pt>
                <c:pt idx="16">
                  <c:v>Galicia</c:v>
                </c:pt>
                <c:pt idx="17">
                  <c:v>Ceuta y Melilla</c:v>
                </c:pt>
                <c:pt idx="18">
                  <c:v>Canarias</c:v>
                </c:pt>
              </c:strCache>
            </c:strRef>
          </c:cat>
          <c:val>
            <c:numRef>
              <c:f>'24asolcasaad_pobl'!$AF$11:$AF$29</c:f>
              <c:numCache>
                <c:formatCode>0.00</c:formatCode>
                <c:ptCount val="19"/>
                <c:pt idx="0">
                  <c:v>6.4391563827635041</c:v>
                </c:pt>
                <c:pt idx="1">
                  <c:v>5.4968069049731882</c:v>
                </c:pt>
                <c:pt idx="2">
                  <c:v>5.0742177789735683</c:v>
                </c:pt>
                <c:pt idx="3">
                  <c:v>5.0726075028507713</c:v>
                </c:pt>
                <c:pt idx="4">
                  <c:v>4.7594317232054824</c:v>
                </c:pt>
                <c:pt idx="5">
                  <c:v>4.6338919062127433</c:v>
                </c:pt>
                <c:pt idx="6">
                  <c:v>4.5796398078603664</c:v>
                </c:pt>
                <c:pt idx="7">
                  <c:v>4.5621647305965762</c:v>
                </c:pt>
                <c:pt idx="8">
                  <c:v>4.3478477915519234</c:v>
                </c:pt>
                <c:pt idx="9">
                  <c:v>4.0312469038370216</c:v>
                </c:pt>
                <c:pt idx="10">
                  <c:v>3.9740936353731957</c:v>
                </c:pt>
                <c:pt idx="11">
                  <c:v>3.9433949700955298</c:v>
                </c:pt>
                <c:pt idx="12">
                  <c:v>3.9262317704292711</c:v>
                </c:pt>
                <c:pt idx="13">
                  <c:v>3.6050376532198367</c:v>
                </c:pt>
                <c:pt idx="14">
                  <c:v>3.4690865758385954</c:v>
                </c:pt>
                <c:pt idx="15">
                  <c:v>3.2821024006312141</c:v>
                </c:pt>
                <c:pt idx="16">
                  <c:v>3.0970122625688359</c:v>
                </c:pt>
                <c:pt idx="17">
                  <c:v>3.0513349218893913</c:v>
                </c:pt>
                <c:pt idx="18">
                  <c:v>2.7418823796287919</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0.28428206919062343</c:v>
                </c:pt>
                <c:pt idx="1">
                  <c:v>0.46862134682001805</c:v>
                </c:pt>
                <c:pt idx="2">
                  <c:v>0.17705485341653709</c:v>
                </c:pt>
                <c:pt idx="3">
                  <c:v>6.131130164991945E-2</c:v>
                </c:pt>
                <c:pt idx="4">
                  <c:v>8.7304289229019772E-3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0.26625831383580012</c:v>
                </c:pt>
                <c:pt idx="1">
                  <c:v>0.73374168616419988</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0.17491084277044361</c:v>
                </c:pt>
                <c:pt idx="1">
                  <c:v>0.30079897415663837</c:v>
                </c:pt>
                <c:pt idx="2">
                  <c:v>0.25751150410538665</c:v>
                </c:pt>
                <c:pt idx="3">
                  <c:v>0.29530139812055922</c:v>
                </c:pt>
                <c:pt idx="4">
                  <c:v>0.21824206051512879</c:v>
                </c:pt>
                <c:pt idx="5">
                  <c:v>0.27465857359635809</c:v>
                </c:pt>
                <c:pt idx="6">
                  <c:v>0.24149926353066534</c:v>
                </c:pt>
                <c:pt idx="7">
                  <c:v>0.22336307019020368</c:v>
                </c:pt>
                <c:pt idx="8">
                  <c:v>0.34987082292151961</c:v>
                </c:pt>
                <c:pt idx="9">
                  <c:v>0.25697185663519939</c:v>
                </c:pt>
                <c:pt idx="10">
                  <c:v>0.18212582679587755</c:v>
                </c:pt>
                <c:pt idx="11">
                  <c:v>0.14985359131882645</c:v>
                </c:pt>
                <c:pt idx="12">
                  <c:v>0.24685634307958099</c:v>
                </c:pt>
                <c:pt idx="13">
                  <c:v>0.28261581273530856</c:v>
                </c:pt>
                <c:pt idx="14">
                  <c:v>0.28236245954692557</c:v>
                </c:pt>
                <c:pt idx="15">
                  <c:v>0.33483558671340347</c:v>
                </c:pt>
                <c:pt idx="16">
                  <c:v>0.29644268774703558</c:v>
                </c:pt>
                <c:pt idx="17">
                  <c:v>0.1717557251908397</c:v>
                </c:pt>
                <c:pt idx="18">
                  <c:v>0.11027837259100642</c:v>
                </c:pt>
                <c:pt idx="19">
                  <c:v>0.26625831383580012</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0.82508915722955645</c:v>
                </c:pt>
                <c:pt idx="1">
                  <c:v>0.69920102584336163</c:v>
                </c:pt>
                <c:pt idx="2">
                  <c:v>0.74248849589461341</c:v>
                </c:pt>
                <c:pt idx="3">
                  <c:v>0.70469860187944078</c:v>
                </c:pt>
                <c:pt idx="4">
                  <c:v>0.78175793948487127</c:v>
                </c:pt>
                <c:pt idx="5">
                  <c:v>0.72534142640364185</c:v>
                </c:pt>
                <c:pt idx="6">
                  <c:v>0.75850073646933469</c:v>
                </c:pt>
                <c:pt idx="7">
                  <c:v>0.77663692980979637</c:v>
                </c:pt>
                <c:pt idx="8">
                  <c:v>0.65012917707848039</c:v>
                </c:pt>
                <c:pt idx="9">
                  <c:v>0.74302814336480061</c:v>
                </c:pt>
                <c:pt idx="10">
                  <c:v>0.81787417320412248</c:v>
                </c:pt>
                <c:pt idx="11">
                  <c:v>0.85014640868117353</c:v>
                </c:pt>
                <c:pt idx="12">
                  <c:v>0.75314365692041896</c:v>
                </c:pt>
                <c:pt idx="13">
                  <c:v>0.71738418726469144</c:v>
                </c:pt>
                <c:pt idx="14">
                  <c:v>0.71763754045307449</c:v>
                </c:pt>
                <c:pt idx="15">
                  <c:v>0.66516441328659659</c:v>
                </c:pt>
                <c:pt idx="16">
                  <c:v>0.70355731225296447</c:v>
                </c:pt>
                <c:pt idx="17">
                  <c:v>0.8282442748091603</c:v>
                </c:pt>
                <c:pt idx="18">
                  <c:v>0.88972162740899352</c:v>
                </c:pt>
                <c:pt idx="19">
                  <c:v>0.73374168616419988</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0.26625831383580012</c:v>
                </c:pt>
                <c:pt idx="1">
                  <c:v>0.26625831383580012</c:v>
                </c:pt>
                <c:pt idx="2">
                  <c:v>0.26625831383580012</c:v>
                </c:pt>
                <c:pt idx="3">
                  <c:v>0.26625831383580012</c:v>
                </c:pt>
                <c:pt idx="4">
                  <c:v>0.26625831383580012</c:v>
                </c:pt>
                <c:pt idx="5">
                  <c:v>0.26625831383580012</c:v>
                </c:pt>
                <c:pt idx="6">
                  <c:v>0.26625831383580012</c:v>
                </c:pt>
                <c:pt idx="7">
                  <c:v>0.26625831383580012</c:v>
                </c:pt>
                <c:pt idx="8">
                  <c:v>0.26625831383580012</c:v>
                </c:pt>
                <c:pt idx="9">
                  <c:v>0.26625831383580012</c:v>
                </c:pt>
                <c:pt idx="10">
                  <c:v>0.26625831383580012</c:v>
                </c:pt>
                <c:pt idx="11">
                  <c:v>0.26625831383580012</c:v>
                </c:pt>
                <c:pt idx="12">
                  <c:v>0.26625831383580012</c:v>
                </c:pt>
                <c:pt idx="13">
                  <c:v>0.26625831383580012</c:v>
                </c:pt>
                <c:pt idx="14">
                  <c:v>0.26625831383580012</c:v>
                </c:pt>
                <c:pt idx="15">
                  <c:v>0.26625831383580012</c:v>
                </c:pt>
                <c:pt idx="16">
                  <c:v>0.26625831383580012</c:v>
                </c:pt>
                <c:pt idx="17">
                  <c:v>0.26625831383580012</c:v>
                </c:pt>
                <c:pt idx="18">
                  <c:v>0.26625831383580012</c:v>
                </c:pt>
                <c:pt idx="19">
                  <c:v>0.26625831383580012</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3.1430488302899482E-3</c:v>
                </c:pt>
                <c:pt idx="1">
                  <c:v>0.43783180677906774</c:v>
                </c:pt>
                <c:pt idx="2">
                  <c:v>9.8433580304532989E-2</c:v>
                </c:pt>
                <c:pt idx="3">
                  <c:v>0.40012251327227116</c:v>
                </c:pt>
                <c:pt idx="4">
                  <c:v>5.4824689341345309E-2</c:v>
                </c:pt>
                <c:pt idx="5">
                  <c:v>3.9233416953503297E-3</c:v>
                </c:pt>
                <c:pt idx="6">
                  <c:v>6.0527390467300624E-4</c:v>
                </c:pt>
                <c:pt idx="7">
                  <c:v>4.8130214106528209E-4</c:v>
                </c:pt>
                <c:pt idx="8">
                  <c:v>2.6982089726387023E-4</c:v>
                </c:pt>
                <c:pt idx="9">
                  <c:v>3.6462283414036523E-4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6.4738251478680515E-4</c:v>
                </c:pt>
                <c:pt idx="1">
                  <c:v>2.1687314245357973E-2</c:v>
                </c:pt>
                <c:pt idx="2">
                  <c:v>9.631286231350969E-2</c:v>
                </c:pt>
                <c:pt idx="3">
                  <c:v>0.7163581790895448</c:v>
                </c:pt>
                <c:pt idx="4">
                  <c:v>0.14869199305535122</c:v>
                </c:pt>
                <c:pt idx="5">
                  <c:v>1.9421475443604154E-3</c:v>
                </c:pt>
                <c:pt idx="6">
                  <c:v>2.6483830150369304E-4</c:v>
                </c:pt>
                <c:pt idx="7">
                  <c:v>3.8548686107759762E-3</c:v>
                </c:pt>
                <c:pt idx="8">
                  <c:v>2.9426477944854781E-5</c:v>
                </c:pt>
                <c:pt idx="9">
                  <c:v>1.0210987846864609E-2</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2.6470794474440784E-3</c:v>
                </c:pt>
                <c:pt idx="1">
                  <c:v>0.35514106070168056</c:v>
                </c:pt>
                <c:pt idx="2">
                  <c:v>9.8000373980319286E-2</c:v>
                </c:pt>
                <c:pt idx="3">
                  <c:v>0.46287076642591685</c:v>
                </c:pt>
                <c:pt idx="4">
                  <c:v>7.3457915527195383E-2</c:v>
                </c:pt>
                <c:pt idx="5">
                  <c:v>3.5294392632587712E-3</c:v>
                </c:pt>
                <c:pt idx="6">
                  <c:v>5.3759670897319026E-4</c:v>
                </c:pt>
                <c:pt idx="7">
                  <c:v>1.1511581703012878E-3</c:v>
                </c:pt>
                <c:pt idx="8">
                  <c:v>2.2205081457588293E-4</c:v>
                </c:pt>
                <c:pt idx="9">
                  <c:v>2.4425589603347124E-3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1.8134350524489189E-3</c:v>
                </c:pt>
                <c:pt idx="1">
                  <c:v>1.6336548532837246E-2</c:v>
                </c:pt>
                <c:pt idx="2">
                  <c:v>5.5505182359654195E-2</c:v>
                </c:pt>
                <c:pt idx="3">
                  <c:v>1.0966592149076868E-2</c:v>
                </c:pt>
                <c:pt idx="4">
                  <c:v>0.18466553066424876</c:v>
                </c:pt>
                <c:pt idx="5">
                  <c:v>0.6924351618803446</c:v>
                </c:pt>
                <c:pt idx="6">
                  <c:v>3.5502681069926684E-2</c:v>
                </c:pt>
                <c:pt idx="7">
                  <c:v>8.3636875263807902E-4</c:v>
                </c:pt>
                <c:pt idx="8">
                  <c:v>5.5497365829255713E-4</c:v>
                </c:pt>
                <c:pt idx="9">
                  <c:v>1.3835258805321494E-3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1.6458196181698485E-4</c:v>
                </c:pt>
                <c:pt idx="2">
                  <c:v>6.0346719332894443E-4</c:v>
                </c:pt>
                <c:pt idx="3">
                  <c:v>9.4908931314461268E-3</c:v>
                </c:pt>
                <c:pt idx="4">
                  <c:v>8.6295808646039057E-2</c:v>
                </c:pt>
                <c:pt idx="5">
                  <c:v>0.74665350010972131</c:v>
                </c:pt>
                <c:pt idx="6">
                  <c:v>0.12294272547728768</c:v>
                </c:pt>
                <c:pt idx="7">
                  <c:v>1.7006802721088435E-3</c:v>
                </c:pt>
                <c:pt idx="8">
                  <c:v>2.7430326969497479E-4</c:v>
                </c:pt>
                <c:pt idx="9">
                  <c:v>3.1874039938556066E-2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1.5871061308815281E-3</c:v>
                </c:pt>
                <c:pt idx="1">
                  <c:v>1.431816005144413E-2</c:v>
                </c:pt>
                <c:pt idx="2">
                  <c:v>4.8653012081161323E-2</c:v>
                </c:pt>
                <c:pt idx="3">
                  <c:v>1.078137613047107E-2</c:v>
                </c:pt>
                <c:pt idx="4">
                  <c:v>0.17237888054289977</c:v>
                </c:pt>
                <c:pt idx="5">
                  <c:v>0.69912025065331307</c:v>
                </c:pt>
                <c:pt idx="6">
                  <c:v>4.6402331404178467E-2</c:v>
                </c:pt>
                <c:pt idx="7">
                  <c:v>9.4405450888642611E-4</c:v>
                </c:pt>
                <c:pt idx="8">
                  <c:v>5.1991407735774197E-4</c:v>
                </c:pt>
                <c:pt idx="9">
                  <c:v>5.294914419406477E-3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1.2116197287153877E-3</c:v>
                </c:pt>
                <c:pt idx="1">
                  <c:v>6.2797363988297524E-3</c:v>
                </c:pt>
                <c:pt idx="2">
                  <c:v>1.3076627559916074E-2</c:v>
                </c:pt>
                <c:pt idx="3">
                  <c:v>2.5089393894618634E-2</c:v>
                </c:pt>
                <c:pt idx="4">
                  <c:v>0.15284139602234109</c:v>
                </c:pt>
                <c:pt idx="5">
                  <c:v>2.2651378586837672E-2</c:v>
                </c:pt>
                <c:pt idx="6">
                  <c:v>0.12040840450367919</c:v>
                </c:pt>
                <c:pt idx="7">
                  <c:v>9.2866219450929405E-2</c:v>
                </c:pt>
                <c:pt idx="8">
                  <c:v>0.53014273471438278</c:v>
                </c:pt>
                <c:pt idx="9">
                  <c:v>3.5432489139749994E-2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8.3801223497863072E-5</c:v>
                </c:pt>
                <c:pt idx="2">
                  <c:v>2.5140367049358923E-4</c:v>
                </c:pt>
                <c:pt idx="3">
                  <c:v>7.5421101148076758E-4</c:v>
                </c:pt>
                <c:pt idx="4">
                  <c:v>6.5364954328333193E-3</c:v>
                </c:pt>
                <c:pt idx="5">
                  <c:v>1.3575798206653817E-2</c:v>
                </c:pt>
                <c:pt idx="6">
                  <c:v>3.9386575043995641E-2</c:v>
                </c:pt>
                <c:pt idx="7">
                  <c:v>0.17237911673510434</c:v>
                </c:pt>
                <c:pt idx="8">
                  <c:v>0.614430570686332</c:v>
                </c:pt>
                <c:pt idx="9">
                  <c:v>0.15260202798960865</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1.0298014492571615E-3</c:v>
                </c:pt>
                <c:pt idx="1">
                  <c:v>5.3499441144335465E-3</c:v>
                </c:pt>
                <c:pt idx="2">
                  <c:v>1.1151996182199505E-2</c:v>
                </c:pt>
                <c:pt idx="3">
                  <c:v>2.1437452120511888E-2</c:v>
                </c:pt>
                <c:pt idx="4">
                  <c:v>0.13088525248973337</c:v>
                </c:pt>
                <c:pt idx="5">
                  <c:v>2.1286749469401081E-2</c:v>
                </c:pt>
                <c:pt idx="6">
                  <c:v>0.10824217916033506</c:v>
                </c:pt>
                <c:pt idx="7">
                  <c:v>0.10476345963052733</c:v>
                </c:pt>
                <c:pt idx="8">
                  <c:v>0.54266768809574639</c:v>
                </c:pt>
                <c:pt idx="9">
                  <c:v>5.3185477287854624E-2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8.1163578316111908E-3</c:v>
                </c:pt>
                <c:pt idx="1">
                  <c:v>1.829281446167785E-2</c:v>
                </c:pt>
                <c:pt idx="2">
                  <c:v>7.8990228013029309E-2</c:v>
                </c:pt>
                <c:pt idx="3">
                  <c:v>0.88787022456155484</c:v>
                </c:pt>
                <c:pt idx="4">
                  <c:v>4.3413076773734282E-3</c:v>
                </c:pt>
                <c:pt idx="5">
                  <c:v>1.8983109347024182E-3</c:v>
                </c:pt>
                <c:pt idx="6">
                  <c:v>3.1278986992255755E-4</c:v>
                </c:pt>
                <c:pt idx="7">
                  <c:v>9.7072718251828207E-5</c:v>
                </c:pt>
                <c:pt idx="8">
                  <c:v>8.0893931876523497E-5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4.1200706297822246E-3</c:v>
                </c:pt>
                <c:pt idx="1">
                  <c:v>1.1771630370806356E-3</c:v>
                </c:pt>
                <c:pt idx="2">
                  <c:v>1.0005885815185403E-2</c:v>
                </c:pt>
                <c:pt idx="3">
                  <c:v>0.11153619776339023</c:v>
                </c:pt>
                <c:pt idx="4">
                  <c:v>0.23160682754561507</c:v>
                </c:pt>
                <c:pt idx="5">
                  <c:v>0.57033549146556795</c:v>
                </c:pt>
                <c:pt idx="6">
                  <c:v>6.1212477928193051E-2</c:v>
                </c:pt>
                <c:pt idx="7">
                  <c:v>4.4143613890523835E-3</c:v>
                </c:pt>
                <c:pt idx="8">
                  <c:v>5.5915244261330191E-3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1.9008196042718768E-2</c:v>
                </c:pt>
                <c:pt idx="1">
                  <c:v>1.0000827883102905E-2</c:v>
                </c:pt>
                <c:pt idx="2">
                  <c:v>4.2685652785826644E-2</c:v>
                </c:pt>
                <c:pt idx="3">
                  <c:v>0.26727378094213095</c:v>
                </c:pt>
                <c:pt idx="4">
                  <c:v>0.34257802798244885</c:v>
                </c:pt>
                <c:pt idx="5">
                  <c:v>0.2852057289510721</c:v>
                </c:pt>
                <c:pt idx="6">
                  <c:v>1.9703617849159697E-2</c:v>
                </c:pt>
                <c:pt idx="7">
                  <c:v>2.4008609984270219E-3</c:v>
                </c:pt>
                <c:pt idx="8">
                  <c:v>1.1143306565113005E-2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8.0899994835171539E-3</c:v>
                </c:pt>
                <c:pt idx="1">
                  <c:v>5.1742190544607682E-3</c:v>
                </c:pt>
                <c:pt idx="2">
                  <c:v>3.2834223092417562E-2</c:v>
                </c:pt>
                <c:pt idx="3">
                  <c:v>0.14446964254691777</c:v>
                </c:pt>
                <c:pt idx="4">
                  <c:v>0.67893078660337403</c:v>
                </c:pt>
                <c:pt idx="5">
                  <c:v>0.12801262096263011</c:v>
                </c:pt>
                <c:pt idx="6">
                  <c:v>2.098798473088896E-3</c:v>
                </c:pt>
                <c:pt idx="7">
                  <c:v>3.4745209621605888E-4</c:v>
                </c:pt>
                <c:pt idx="8">
                  <c:v>4.225768737762878E-5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6.0413354531001591E-3</c:v>
                </c:pt>
                <c:pt idx="1">
                  <c:v>9.5389507154213036E-4</c:v>
                </c:pt>
                <c:pt idx="2">
                  <c:v>3.8155802861685214E-3</c:v>
                </c:pt>
                <c:pt idx="3">
                  <c:v>6.2321144674085852E-2</c:v>
                </c:pt>
                <c:pt idx="4">
                  <c:v>6.6772655007949128E-2</c:v>
                </c:pt>
                <c:pt idx="5">
                  <c:v>0.1370429252782194</c:v>
                </c:pt>
                <c:pt idx="6">
                  <c:v>0.19332273449920509</c:v>
                </c:pt>
                <c:pt idx="7">
                  <c:v>0.39745627980922099</c:v>
                </c:pt>
                <c:pt idx="8">
                  <c:v>0.13227344992050874</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1.3256484149855908E-2</c:v>
                </c:pt>
                <c:pt idx="1">
                  <c:v>8.5611864764180787E-3</c:v>
                </c:pt>
                <c:pt idx="2">
                  <c:v>1.156955085400998E-2</c:v>
                </c:pt>
                <c:pt idx="3">
                  <c:v>0.14497785900049201</c:v>
                </c:pt>
                <c:pt idx="4">
                  <c:v>9.0279046882687841E-2</c:v>
                </c:pt>
                <c:pt idx="5">
                  <c:v>0.25894426091234973</c:v>
                </c:pt>
                <c:pt idx="6">
                  <c:v>0.2728192872706825</c:v>
                </c:pt>
                <c:pt idx="7">
                  <c:v>7.5673016096155205E-2</c:v>
                </c:pt>
                <c:pt idx="8">
                  <c:v>0.1239193083573487</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9.5319582234353242E-3</c:v>
                </c:pt>
                <c:pt idx="1">
                  <c:v>2.8921149209087888E-3</c:v>
                </c:pt>
                <c:pt idx="2">
                  <c:v>9.6945954928262818E-3</c:v>
                </c:pt>
                <c:pt idx="3">
                  <c:v>8.0349882264759337E-2</c:v>
                </c:pt>
                <c:pt idx="4">
                  <c:v>0.17673721352859234</c:v>
                </c:pt>
                <c:pt idx="5">
                  <c:v>0.5695274326646349</c:v>
                </c:pt>
                <c:pt idx="6">
                  <c:v>0.12067685388809142</c:v>
                </c:pt>
                <c:pt idx="7">
                  <c:v>3.0490952417991924E-2</c:v>
                </c:pt>
                <c:pt idx="8">
                  <c:v>9.8996598759714036E-5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8.1604896293777634E-3</c:v>
                </c:pt>
                <c:pt idx="1">
                  <c:v>3.4002040122407346E-4</c:v>
                </c:pt>
                <c:pt idx="2">
                  <c:v>2.0401224073444408E-3</c:v>
                </c:pt>
                <c:pt idx="3">
                  <c:v>1.0880652839170351E-2</c:v>
                </c:pt>
                <c:pt idx="4">
                  <c:v>4.6922815368922136E-2</c:v>
                </c:pt>
                <c:pt idx="5">
                  <c:v>5.3383202992179531E-2</c:v>
                </c:pt>
                <c:pt idx="6">
                  <c:v>5.9843590615436926E-2</c:v>
                </c:pt>
                <c:pt idx="7">
                  <c:v>0.16456987419245156</c:v>
                </c:pt>
                <c:pt idx="8">
                  <c:v>0.65385923155389325</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1.0256487265737626E-2</c:v>
                </c:pt>
                <c:pt idx="1">
                  <c:v>1.3364968765016819E-3</c:v>
                </c:pt>
                <c:pt idx="2">
                  <c:v>1.139776549735704E-2</c:v>
                </c:pt>
                <c:pt idx="3">
                  <c:v>5.0051057184046129E-2</c:v>
                </c:pt>
                <c:pt idx="4">
                  <c:v>0.12945999519461798</c:v>
                </c:pt>
                <c:pt idx="5">
                  <c:v>6.5818716962998555E-2</c:v>
                </c:pt>
                <c:pt idx="6">
                  <c:v>0.14387614127823162</c:v>
                </c:pt>
                <c:pt idx="7">
                  <c:v>0.2402390677558866</c:v>
                </c:pt>
                <c:pt idx="8">
                  <c:v>0.34756427198462275</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Extremadura</c:v>
                </c:pt>
                <c:pt idx="5">
                  <c:v>TOTAL</c:v>
                </c:pt>
                <c:pt idx="6">
                  <c:v>Madrid, Comunidad de*</c:v>
                </c:pt>
                <c:pt idx="7">
                  <c:v>Asturias, Principado de</c:v>
                </c:pt>
                <c:pt idx="8">
                  <c:v>Cataluña</c:v>
                </c:pt>
                <c:pt idx="9">
                  <c:v>Comunitat Valenciana</c:v>
                </c:pt>
                <c:pt idx="10">
                  <c:v>Melilla</c:v>
                </c:pt>
                <c:pt idx="11">
                  <c:v>Rioja, La</c:v>
                </c:pt>
                <c:pt idx="12">
                  <c:v>Balears, Illes</c:v>
                </c:pt>
                <c:pt idx="13">
                  <c:v>Aragón</c:v>
                </c:pt>
                <c:pt idx="14">
                  <c:v>Castilla - La Mancha</c:v>
                </c:pt>
                <c:pt idx="15">
                  <c:v>Cantabria</c:v>
                </c:pt>
                <c:pt idx="16">
                  <c:v>Navarra, Comunidad Foral de</c:v>
                </c:pt>
                <c:pt idx="17">
                  <c:v>País Vasco*</c:v>
                </c:pt>
                <c:pt idx="18">
                  <c:v>Castilla y León*</c:v>
                </c:pt>
                <c:pt idx="19">
                  <c:v>Ceuta</c:v>
                </c:pt>
              </c:strCache>
            </c:strRef>
          </c:cat>
          <c:val>
            <c:numRef>
              <c:f>'9TiempoEspera'!$P$13:$P$32</c:f>
              <c:numCache>
                <c:formatCode>#,##0</c:formatCode>
                <c:ptCount val="20"/>
                <c:pt idx="0">
                  <c:v>782.31</c:v>
                </c:pt>
                <c:pt idx="1">
                  <c:v>532.13</c:v>
                </c:pt>
                <c:pt idx="2">
                  <c:v>498.05</c:v>
                </c:pt>
                <c:pt idx="3">
                  <c:v>370.47</c:v>
                </c:pt>
                <c:pt idx="4">
                  <c:v>337.53</c:v>
                </c:pt>
                <c:pt idx="5">
                  <c:v>326.08999999999997</c:v>
                </c:pt>
                <c:pt idx="6">
                  <c:v>288.42</c:v>
                </c:pt>
                <c:pt idx="7">
                  <c:v>285.95999999999998</c:v>
                </c:pt>
                <c:pt idx="8">
                  <c:v>279.95</c:v>
                </c:pt>
                <c:pt idx="9">
                  <c:v>276.64999999999998</c:v>
                </c:pt>
                <c:pt idx="10">
                  <c:v>256.61</c:v>
                </c:pt>
                <c:pt idx="11">
                  <c:v>224.36</c:v>
                </c:pt>
                <c:pt idx="12">
                  <c:v>219.45</c:v>
                </c:pt>
                <c:pt idx="13">
                  <c:v>195.81</c:v>
                </c:pt>
                <c:pt idx="14">
                  <c:v>185.11</c:v>
                </c:pt>
                <c:pt idx="15">
                  <c:v>180.55</c:v>
                </c:pt>
                <c:pt idx="16">
                  <c:v>176.42</c:v>
                </c:pt>
                <c:pt idx="17">
                  <c:v>146.33000000000001</c:v>
                </c:pt>
                <c:pt idx="18">
                  <c:v>125.44</c:v>
                </c:pt>
                <c:pt idx="19">
                  <c:v>71.69</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Cataluña</c:v>
                </c:pt>
                <c:pt idx="7">
                  <c:v>Cantabria</c:v>
                </c:pt>
                <c:pt idx="8">
                  <c:v>TOTAL</c:v>
                </c:pt>
                <c:pt idx="9">
                  <c:v>Asturias, Principado de</c:v>
                </c:pt>
                <c:pt idx="10">
                  <c:v>Rioja, La</c:v>
                </c:pt>
                <c:pt idx="11">
                  <c:v>Comunitat Valenciana</c:v>
                </c:pt>
                <c:pt idx="12">
                  <c:v>Castilla - La Mancha</c:v>
                </c:pt>
                <c:pt idx="13">
                  <c:v>Balears, Illes</c:v>
                </c:pt>
                <c:pt idx="14">
                  <c:v>Galicia</c:v>
                </c:pt>
                <c:pt idx="15">
                  <c:v>Canarias</c:v>
                </c:pt>
                <c:pt idx="16">
                  <c:v>Madrid, Comunidad de</c:v>
                </c:pt>
                <c:pt idx="17">
                  <c:v>Aragón</c:v>
                </c:pt>
                <c:pt idx="18">
                  <c:v>Navarra, Comunidad Foral de</c:v>
                </c:pt>
              </c:strCache>
            </c:strRef>
          </c:cat>
          <c:val>
            <c:numRef>
              <c:f>'24asolcasaad_pobl'!$AL$11:$AL$29</c:f>
              <c:numCache>
                <c:formatCode>0.00</c:formatCode>
                <c:ptCount val="19"/>
                <c:pt idx="0">
                  <c:v>1.8075090476543492</c:v>
                </c:pt>
                <c:pt idx="1">
                  <c:v>1.783222196135019</c:v>
                </c:pt>
                <c:pt idx="2">
                  <c:v>1.7426283735448855</c:v>
                </c:pt>
                <c:pt idx="3">
                  <c:v>1.7329349126563003</c:v>
                </c:pt>
                <c:pt idx="4">
                  <c:v>1.6172271814318475</c:v>
                </c:pt>
                <c:pt idx="5">
                  <c:v>1.6031582519476411</c:v>
                </c:pt>
                <c:pt idx="6">
                  <c:v>1.4640707978106497</c:v>
                </c:pt>
                <c:pt idx="7">
                  <c:v>1.4466943644426284</c:v>
                </c:pt>
                <c:pt idx="8">
                  <c:v>1.4039931667228562</c:v>
                </c:pt>
                <c:pt idx="9">
                  <c:v>1.3876173428255196</c:v>
                </c:pt>
                <c:pt idx="10">
                  <c:v>1.3679040475460185</c:v>
                </c:pt>
                <c:pt idx="11">
                  <c:v>1.3227294052129717</c:v>
                </c:pt>
                <c:pt idx="12">
                  <c:v>1.3146171993236906</c:v>
                </c:pt>
                <c:pt idx="13">
                  <c:v>1.2096012288012483</c:v>
                </c:pt>
                <c:pt idx="14">
                  <c:v>1.1786698486895788</c:v>
                </c:pt>
                <c:pt idx="15">
                  <c:v>1.1588877425846367</c:v>
                </c:pt>
                <c:pt idx="16">
                  <c:v>1.0055083154289959</c:v>
                </c:pt>
                <c:pt idx="17">
                  <c:v>0.99169618949835536</c:v>
                </c:pt>
                <c:pt idx="18">
                  <c:v>0.98451183283884258</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0"/>
            <c:invertIfNegative val="0"/>
            <c:bubble3D val="0"/>
            <c:extLst>
              <c:ext xmlns:c16="http://schemas.microsoft.com/office/drawing/2014/chart" uri="{C3380CC4-5D6E-409C-BE32-E72D297353CC}">
                <c16:uniqueId val="{0000000F-6C81-47B0-B1AF-BAF6FD9CCEB2}"/>
              </c:ext>
            </c:extLst>
          </c:dPt>
          <c:dPt>
            <c:idx val="11"/>
            <c:invertIfNegative val="0"/>
            <c:bubble3D val="0"/>
            <c:spPr>
              <a:solidFill>
                <a:schemeClr val="accent6">
                  <a:lumMod val="50000"/>
                </a:schemeClr>
              </a:solidFill>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91BD48F1-F7B1-478E-9534-B8F8F48DF4A2}" type="CELLRANGE">
                      <a:rPr lang="en-US" baseline="0"/>
                      <a:pPr/>
                      <a:t>[CELLRANGE]</a:t>
                    </a:fld>
                    <a:r>
                      <a:rPr lang="en-US" baseline="0"/>
                      <a:t>
</a:t>
                    </a:r>
                    <a:fld id="{FCC190AF-21B5-4AD5-A738-AFA9F216F03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45C08D2C-C34F-4DE4-8A86-E3FB97EE6083}" type="CELLRANGE">
                      <a:rPr lang="en-US" baseline="0"/>
                      <a:pPr/>
                      <a:t>[CELLRANGE]</a:t>
                    </a:fld>
                    <a:r>
                      <a:rPr lang="en-US" baseline="0"/>
                      <a:t>
</a:t>
                    </a:r>
                    <a:fld id="{6F0D18A4-74AE-4E73-AC58-741D05A6B9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49B4EC73-0F51-4F44-872C-122F632A0B4B}" type="CELLRANGE">
                      <a:rPr lang="en-US" baseline="0"/>
                      <a:pPr/>
                      <a:t>[CELLRANGE]</a:t>
                    </a:fld>
                    <a:r>
                      <a:rPr lang="en-US" baseline="0"/>
                      <a:t>
</a:t>
                    </a:r>
                    <a:fld id="{4157A148-F63E-49FD-8A72-4A98B613D5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BC9272B7-D3C1-4F10-B2ED-9DA6C182D413}" type="CELLRANGE">
                      <a:rPr lang="en-US" baseline="0"/>
                      <a:pPr/>
                      <a:t>[CELLRANGE]</a:t>
                    </a:fld>
                    <a:r>
                      <a:rPr lang="en-US" baseline="0"/>
                      <a:t>
</a:t>
                    </a:r>
                    <a:fld id="{66F2E07F-693C-4A6E-87E6-7C0E968D33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77EAA807-EA6E-47DC-ABB4-116202678B9D}" type="CELLRANGE">
                      <a:rPr lang="en-US" baseline="0"/>
                      <a:pPr/>
                      <a:t>[CELLRANGE]</a:t>
                    </a:fld>
                    <a:r>
                      <a:rPr lang="en-US" baseline="0"/>
                      <a:t>
</a:t>
                    </a:r>
                    <a:fld id="{6486B468-B5C2-4700-90D6-1305CA10714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4EF994E1-A846-4647-8034-371EF19D462A}" type="CELLRANGE">
                      <a:rPr lang="en-US" baseline="0"/>
                      <a:pPr/>
                      <a:t>[CELLRANGE]</a:t>
                    </a:fld>
                    <a:r>
                      <a:rPr lang="en-US" baseline="0"/>
                      <a:t>
</a:t>
                    </a:r>
                    <a:fld id="{0594AB55-DDC6-46AD-AAD3-1FB26ABC0B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5CF48484-1298-4136-B557-42353AF7A423}" type="CELLRANGE">
                      <a:rPr lang="en-US" baseline="0"/>
                      <a:pPr/>
                      <a:t>[CELLRANGE]</a:t>
                    </a:fld>
                    <a:r>
                      <a:rPr lang="en-US" baseline="0"/>
                      <a:t>
</a:t>
                    </a:r>
                    <a:fld id="{659F99AA-ECD3-469D-89ED-F6A58532BD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6B0B8A8C-E40B-4C95-9264-65354DBBB17E}" type="CELLRANGE">
                      <a:rPr lang="en-US" baseline="0"/>
                      <a:pPr/>
                      <a:t>[CELLRANGE]</a:t>
                    </a:fld>
                    <a:r>
                      <a:rPr lang="en-US" baseline="0"/>
                      <a:t>
</a:t>
                    </a:r>
                    <a:fld id="{C2795610-6EB1-407E-8270-8AB52434C9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EB4822A3-F431-443E-BA33-609708E2A696}" type="CELLRANGE">
                      <a:rPr lang="en-US" baseline="0"/>
                      <a:pPr/>
                      <a:t>[CELLRANGE]</a:t>
                    </a:fld>
                    <a:r>
                      <a:rPr lang="en-US" baseline="0"/>
                      <a:t>
</a:t>
                    </a:r>
                    <a:fld id="{CFB0CFC9-6503-4240-AFDB-E0AABFB513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0E897633-8847-4F49-B1F0-4F40CFB8F60F}" type="CELLRANGE">
                      <a:rPr lang="en-US" baseline="0"/>
                      <a:pPr/>
                      <a:t>[CELLRANGE]</a:t>
                    </a:fld>
                    <a:r>
                      <a:rPr lang="en-US" baseline="0"/>
                      <a:t>
</a:t>
                    </a:r>
                    <a:fld id="{E172B6A3-C41E-47DD-B8C2-4B8E9A60B1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8954997C-6C7B-46BD-9A2E-442F93CE3763}" type="CELLRANGE">
                      <a:rPr lang="en-US" baseline="0"/>
                      <a:pPr/>
                      <a:t>[CELLRANGE]</a:t>
                    </a:fld>
                    <a:r>
                      <a:rPr lang="en-US" baseline="0"/>
                      <a:t>
</a:t>
                    </a:r>
                    <a:fld id="{D914AE22-6A63-456B-82AF-36C140F02F9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7A139C07-9417-41CD-AE4B-0B1003A82FFC}" type="CELLRANGE">
                      <a:rPr lang="en-US" baseline="0"/>
                      <a:pPr/>
                      <a:t>[CELLRANGE]</a:t>
                    </a:fld>
                    <a:r>
                      <a:rPr lang="en-US" baseline="0"/>
                      <a:t>
</a:t>
                    </a:r>
                    <a:fld id="{E0E829CB-86DF-47AF-81DC-7FC86647AC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A3644AD3-A094-493F-8EB4-72A5DC2B609C}" type="CELLRANGE">
                      <a:rPr lang="en-US" baseline="0"/>
                      <a:pPr/>
                      <a:t>[CELLRANGE]</a:t>
                    </a:fld>
                    <a:r>
                      <a:rPr lang="en-US" baseline="0"/>
                      <a:t>
</a:t>
                    </a:r>
                    <a:fld id="{191B8261-3BB3-49E8-B43F-7894AAAB64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0A8462A4-91CE-418F-AD29-E7762AD8FA12}" type="CELLRANGE">
                      <a:rPr lang="en-US" baseline="0"/>
                      <a:pPr/>
                      <a:t>[CELLRANGE]</a:t>
                    </a:fld>
                    <a:r>
                      <a:rPr lang="en-US" baseline="0"/>
                      <a:t>
</a:t>
                    </a:r>
                    <a:fld id="{6AFADBE2-56F0-4C93-BAB5-B7AEB8FED72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060AB02F-E3C4-4467-A4FC-91B52FA56144}" type="CELLRANGE">
                      <a:rPr lang="en-US" baseline="0"/>
                      <a:pPr/>
                      <a:t>[CELLRANGE]</a:t>
                    </a:fld>
                    <a:r>
                      <a:rPr lang="en-US" baseline="0"/>
                      <a:t>
</a:t>
                    </a:r>
                    <a:fld id="{081A5AE7-FEF4-4BCA-B3FD-4279300F35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9CA1F26C-4715-464A-BDF1-75A4ACACFD3C}" type="CELLRANGE">
                      <a:rPr lang="en-US" baseline="0"/>
                      <a:pPr/>
                      <a:t>[CELLRANGE]</a:t>
                    </a:fld>
                    <a:r>
                      <a:rPr lang="en-US" baseline="0"/>
                      <a:t>
</a:t>
                    </a:r>
                    <a:fld id="{96BFB2A4-1427-419D-8DE6-7DFF8714CA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A4DF08A8-ACD9-4FB7-8A13-6E554874FE06}" type="CELLRANGE">
                      <a:rPr lang="en-US" baseline="0"/>
                      <a:pPr/>
                      <a:t>[CELLRANGE]</a:t>
                    </a:fld>
                    <a:r>
                      <a:rPr lang="en-US" baseline="0"/>
                      <a:t>
</a:t>
                    </a:r>
                    <a:fld id="{03DC0FA2-9304-487D-8C25-FD595AA722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49EDD117-B699-44F3-B80F-2349D7C315B8}" type="CELLRANGE">
                      <a:rPr lang="en-US" baseline="0"/>
                      <a:pPr/>
                      <a:t>[CELLRANGE]</a:t>
                    </a:fld>
                    <a:r>
                      <a:rPr lang="en-US" baseline="0"/>
                      <a:t>
</a:t>
                    </a:r>
                    <a:fld id="{8A81657C-189C-4E69-8B8D-CF0F64D7EA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1141AE28-C80F-4E68-B1B5-30B41109213D}" type="CELLRANGE">
                      <a:rPr lang="en-US" baseline="0"/>
                      <a:pPr/>
                      <a:t>[CELLRANGE]</a:t>
                    </a:fld>
                    <a:r>
                      <a:rPr lang="en-US" baseline="0"/>
                      <a:t>
</a:t>
                    </a:r>
                    <a:fld id="{9B82E610-B076-4337-B4F4-18CFA67C86F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CAE93021-31A1-4135-BB47-A3972265100C}" type="CELLRANGE">
                      <a:rPr lang="en-US" baseline="0"/>
                      <a:pPr/>
                      <a:t>[CELLRANGE]</a:t>
                    </a:fld>
                    <a:r>
                      <a:rPr lang="en-US" baseline="0"/>
                      <a:t>
</a:t>
                    </a:r>
                    <a:fld id="{DF967CD4-7A48-4080-AAD8-710F3B2D01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Ceuta</c:v>
                </c:pt>
                <c:pt idx="4">
                  <c:v>Navarra, Comunidad Foral de</c:v>
                </c:pt>
                <c:pt idx="5">
                  <c:v>Cantabria</c:v>
                </c:pt>
                <c:pt idx="6">
                  <c:v>Castilla - La Mancha</c:v>
                </c:pt>
                <c:pt idx="7">
                  <c:v>Madrid, Comunidad de</c:v>
                </c:pt>
                <c:pt idx="8">
                  <c:v>Asturias, Principado de</c:v>
                </c:pt>
                <c:pt idx="9">
                  <c:v>Comunitat Valenciana</c:v>
                </c:pt>
                <c:pt idx="10">
                  <c:v>Balears, Illes</c:v>
                </c:pt>
                <c:pt idx="11">
                  <c:v>Media Nacional</c:v>
                </c:pt>
                <c:pt idx="12">
                  <c:v>Canarias</c:v>
                </c:pt>
                <c:pt idx="13">
                  <c:v>Andalucía</c:v>
                </c:pt>
                <c:pt idx="14">
                  <c:v>Murcia, Región de</c:v>
                </c:pt>
                <c:pt idx="15">
                  <c:v>Extremadura</c:v>
                </c:pt>
                <c:pt idx="16">
                  <c:v>Rioja, La</c:v>
                </c:pt>
                <c:pt idx="17">
                  <c:v>Melilla</c:v>
                </c:pt>
                <c:pt idx="18">
                  <c:v>País Vasco</c:v>
                </c:pt>
                <c:pt idx="19">
                  <c:v>Cataluña</c:v>
                </c:pt>
              </c:strCache>
            </c:strRef>
          </c:cat>
          <c:val>
            <c:numRef>
              <c:f>'11ListaEspera'!$O$13:$O$32</c:f>
              <c:numCache>
                <c:formatCode>0.00%</c:formatCode>
                <c:ptCount val="20"/>
                <c:pt idx="0">
                  <c:v>0.99862915773096173</c:v>
                </c:pt>
                <c:pt idx="1">
                  <c:v>0.97868570145007117</c:v>
                </c:pt>
                <c:pt idx="2">
                  <c:v>0.9719666224668837</c:v>
                </c:pt>
                <c:pt idx="3">
                  <c:v>0.96342259960809928</c:v>
                </c:pt>
                <c:pt idx="4">
                  <c:v>0.95673253958512339</c:v>
                </c:pt>
                <c:pt idx="5">
                  <c:v>0.94310289560850513</c:v>
                </c:pt>
                <c:pt idx="6">
                  <c:v>0.93707265101349979</c:v>
                </c:pt>
                <c:pt idx="7">
                  <c:v>0.92690060083952919</c:v>
                </c:pt>
                <c:pt idx="8">
                  <c:v>0.89805723208119392</c:v>
                </c:pt>
                <c:pt idx="9">
                  <c:v>0.89327906156853942</c:v>
                </c:pt>
                <c:pt idx="10">
                  <c:v>0.87711717394732691</c:v>
                </c:pt>
                <c:pt idx="11">
                  <c:v>0.8762611624552491</c:v>
                </c:pt>
                <c:pt idx="12">
                  <c:v>0.87532018154855529</c:v>
                </c:pt>
                <c:pt idx="13">
                  <c:v>0.86705607991364086</c:v>
                </c:pt>
                <c:pt idx="14">
                  <c:v>0.8647990522990523</c:v>
                </c:pt>
                <c:pt idx="15">
                  <c:v>0.86243465646181938</c:v>
                </c:pt>
                <c:pt idx="16">
                  <c:v>0.85048580322611078</c:v>
                </c:pt>
                <c:pt idx="17">
                  <c:v>0.84876686831084225</c:v>
                </c:pt>
                <c:pt idx="18">
                  <c:v>0.82582293479468283</c:v>
                </c:pt>
                <c:pt idx="19">
                  <c:v>0.73784998194482188</c:v>
                </c:pt>
              </c:numCache>
            </c:numRef>
          </c:val>
          <c:extLst>
            <c:ext xmlns:c15="http://schemas.microsoft.com/office/drawing/2012/chart" uri="{02D57815-91ED-43cb-92C2-25804820EDAC}">
              <c15:datalabelsRange>
                <c15:f>'11ListaEspera'!$M$13:$M$32</c15:f>
                <c15:dlblRangeCache>
                  <c:ptCount val="20"/>
                  <c:pt idx="0">
                    <c:v>118.742</c:v>
                  </c:pt>
                  <c:pt idx="1">
                    <c:v>39.213</c:v>
                  </c:pt>
                  <c:pt idx="2">
                    <c:v>72.568</c:v>
                  </c:pt>
                  <c:pt idx="3">
                    <c:v>1.475</c:v>
                  </c:pt>
                  <c:pt idx="4">
                    <c:v>15.589</c:v>
                  </c:pt>
                  <c:pt idx="5">
                    <c:v>17.653</c:v>
                  </c:pt>
                  <c:pt idx="6">
                    <c:v>69.483</c:v>
                  </c:pt>
                  <c:pt idx="7">
                    <c:v>168.923</c:v>
                  </c:pt>
                  <c:pt idx="8">
                    <c:v>29.908</c:v>
                  </c:pt>
                  <c:pt idx="9">
                    <c:v>139.356</c:v>
                  </c:pt>
                  <c:pt idx="10">
                    <c:v>27.809</c:v>
                  </c:pt>
                  <c:pt idx="11">
                    <c:v>1.365.030</c:v>
                  </c:pt>
                  <c:pt idx="12">
                    <c:v>38.957</c:v>
                  </c:pt>
                  <c:pt idx="13">
                    <c:v>275.501</c:v>
                  </c:pt>
                  <c:pt idx="14">
                    <c:v>39.421</c:v>
                  </c:pt>
                  <c:pt idx="15">
                    <c:v>34.481</c:v>
                  </c:pt>
                  <c:pt idx="16">
                    <c:v>9.016</c:v>
                  </c:pt>
                  <c:pt idx="17">
                    <c:v>1.824</c:v>
                  </c:pt>
                  <c:pt idx="18">
                    <c:v>66.909</c:v>
                  </c:pt>
                  <c:pt idx="19">
                    <c:v>198.202</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0"/>
            <c:invertIfNegative val="0"/>
            <c:bubble3D val="0"/>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c:spPr>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04010E34-189C-42B5-8901-1DEB28AFCC00}" type="CELLRANGE">
                      <a:rPr lang="en-US" baseline="0"/>
                      <a:pPr/>
                      <a:t>[CELLRANGE]</a:t>
                    </a:fld>
                    <a:r>
                      <a:rPr lang="en-US" baseline="0"/>
                      <a:t>
</a:t>
                    </a:r>
                    <a:fld id="{CC745C35-64A2-4068-838E-D6049FFDA8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FD656A86-9D5F-47A3-9659-FBB1645B8A3A}" type="CELLRANGE">
                      <a:rPr lang="en-US" baseline="0"/>
                      <a:pPr/>
                      <a:t>[CELLRANGE]</a:t>
                    </a:fld>
                    <a:r>
                      <a:rPr lang="en-US" baseline="0"/>
                      <a:t>
</a:t>
                    </a:r>
                    <a:fld id="{38DD783B-1DE0-4761-A9EF-32608CBE04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31C2BDEA-E27C-40AC-8F42-1A4858D09633}" type="CELLRANGE">
                      <a:rPr lang="en-US" baseline="0"/>
                      <a:pPr/>
                      <a:t>[CELLRANGE]</a:t>
                    </a:fld>
                    <a:r>
                      <a:rPr lang="en-US" baseline="0"/>
                      <a:t>
</a:t>
                    </a:r>
                    <a:fld id="{6B8C6325-7593-4422-9AD6-E5F7F8CBF5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E7DAEAB4-0782-496A-B759-ADD0B3B6293E}" type="CELLRANGE">
                      <a:rPr lang="en-US" baseline="0"/>
                      <a:pPr/>
                      <a:t>[CELLRANGE]</a:t>
                    </a:fld>
                    <a:r>
                      <a:rPr lang="en-US" baseline="0"/>
                      <a:t>
</a:t>
                    </a:r>
                    <a:fld id="{5787BE22-B84B-4045-A35D-E7F1C8ACD8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38C21762-697D-4C9A-AAF6-DB0EC6E3C6AA}" type="CELLRANGE">
                      <a:rPr lang="en-US" baseline="0"/>
                      <a:pPr/>
                      <a:t>[CELLRANGE]</a:t>
                    </a:fld>
                    <a:r>
                      <a:rPr lang="en-US" baseline="0"/>
                      <a:t>
</a:t>
                    </a:r>
                    <a:fld id="{A64E9ACA-F8B0-465A-B138-473278EDCE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3AEB6ED0-F889-4B43-96BF-87E4B810194E}" type="CELLRANGE">
                      <a:rPr lang="en-US" baseline="0"/>
                      <a:pPr/>
                      <a:t>[CELLRANGE]</a:t>
                    </a:fld>
                    <a:r>
                      <a:rPr lang="en-US" baseline="0"/>
                      <a:t>
</a:t>
                    </a:r>
                    <a:fld id="{8377928D-916B-4AEC-BD8F-C82A827114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1B6F4DD0-E317-45B8-8A3D-92E2A1560FEF}" type="CELLRANGE">
                      <a:rPr lang="en-US" baseline="0"/>
                      <a:pPr/>
                      <a:t>[CELLRANGE]</a:t>
                    </a:fld>
                    <a:r>
                      <a:rPr lang="en-US" baseline="0"/>
                      <a:t>
</a:t>
                    </a:r>
                    <a:fld id="{8671F2D1-B048-4BFB-A07B-CA893E98D8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F9BA4BD9-EFFA-42C8-89BE-3770C8F93902}" type="CELLRANGE">
                      <a:rPr lang="en-US" baseline="0"/>
                      <a:pPr/>
                      <a:t>[CELLRANGE]</a:t>
                    </a:fld>
                    <a:r>
                      <a:rPr lang="en-US" baseline="0"/>
                      <a:t>
</a:t>
                    </a:r>
                    <a:fld id="{7274A88C-100B-4BFB-96F3-C391466E14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01D8D40E-3110-4BD9-8A02-E5EA5747423E}" type="CELLRANGE">
                      <a:rPr lang="en-US" baseline="0"/>
                      <a:pPr/>
                      <a:t>[CELLRANGE]</a:t>
                    </a:fld>
                    <a:r>
                      <a:rPr lang="en-US" baseline="0"/>
                      <a:t>
</a:t>
                    </a:r>
                    <a:fld id="{F776827B-E928-466A-A61B-A2BE11EC92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4CA4C9ED-282E-40D2-9E2F-0B0C95BCA975}" type="CELLRANGE">
                      <a:rPr lang="en-US" baseline="0"/>
                      <a:pPr/>
                      <a:t>[CELLRANGE]</a:t>
                    </a:fld>
                    <a:r>
                      <a:rPr lang="en-US" baseline="0"/>
                      <a:t>
</a:t>
                    </a:r>
                    <a:fld id="{8B204399-30FF-4FBC-90B9-28CF7CE9B7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1.3913043478260871E-3"/>
                  <c:y val="-2.5432334976819584E-3"/>
                </c:manualLayout>
              </c:layout>
              <c:tx>
                <c:rich>
                  <a:bodyPr/>
                  <a:lstStyle/>
                  <a:p>
                    <a:fld id="{BD992753-082B-44E0-B8B3-18058377A383}" type="CELLRANGE">
                      <a:rPr lang="en-US" baseline="0"/>
                      <a:pPr/>
                      <a:t>[CELLRANGE]</a:t>
                    </a:fld>
                    <a:r>
                      <a:rPr lang="en-US" baseline="0"/>
                      <a:t>
</a:t>
                    </a:r>
                    <a:fld id="{5F15A51E-6778-4F62-B8A7-0BE7FBB01F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1.9317225534193593E-3"/>
                </c:manualLayout>
              </c:layout>
              <c:tx>
                <c:rich>
                  <a:bodyPr/>
                  <a:lstStyle/>
                  <a:p>
                    <a:fld id="{23EECDD8-A5D4-4EC6-9FF3-37B6B702EF79}" type="CELLRANGE">
                      <a:rPr lang="en-US" baseline="0"/>
                      <a:pPr/>
                      <a:t>[CELLRANGE]</a:t>
                    </a:fld>
                    <a:r>
                      <a:rPr lang="en-US" baseline="0"/>
                      <a:t>
</a:t>
                    </a:r>
                    <a:fld id="{73CC0523-BA25-4F9D-A85B-DA518345D9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44C254B7-EE4A-4BB4-8CBA-B549E925F71B}" type="CELLRANGE">
                      <a:rPr lang="en-US" baseline="0"/>
                      <a:pPr/>
                      <a:t>[CELLRANGE]</a:t>
                    </a:fld>
                    <a:r>
                      <a:rPr lang="en-US" baseline="0"/>
                      <a:t>
</a:t>
                    </a:r>
                    <a:fld id="{358D6D38-2735-427E-A8FE-E286905CE2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D8D11D4B-1836-4AF9-82A6-22BF4393E49E}" type="CELLRANGE">
                      <a:rPr lang="en-US" baseline="0"/>
                      <a:pPr/>
                      <a:t>[CELLRANGE]</a:t>
                    </a:fld>
                    <a:r>
                      <a:rPr lang="en-US" baseline="0"/>
                      <a:t>
</a:t>
                    </a:r>
                    <a:fld id="{90D4935D-7B80-4757-A4C9-FB051B8112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FF6519A4-81DF-4CAB-AF8F-A85CC56A481F}" type="CELLRANGE">
                      <a:rPr lang="en-US" baseline="0"/>
                      <a:pPr/>
                      <a:t>[CELLRANGE]</a:t>
                    </a:fld>
                    <a:r>
                      <a:rPr lang="en-US" baseline="0"/>
                      <a:t>
</a:t>
                    </a:r>
                    <a:fld id="{EA53A580-D994-4C0B-A90C-22B2AAF40D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AE21DBE9-767B-44C0-8005-1CB0126DAE3E}" type="CELLRANGE">
                      <a:rPr lang="en-US" baseline="0"/>
                      <a:pPr/>
                      <a:t>[CELLRANGE]</a:t>
                    </a:fld>
                    <a:r>
                      <a:rPr lang="en-US" baseline="0"/>
                      <a:t>
</a:t>
                    </a:r>
                    <a:fld id="{80DEBFAA-3EEB-4110-886E-FBA87BE80D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94250EDF-4A25-485F-82D0-86DA7D3C3A17}" type="CELLRANGE">
                      <a:rPr lang="en-US" baseline="0"/>
                      <a:pPr/>
                      <a:t>[CELLRANGE]</a:t>
                    </a:fld>
                    <a:r>
                      <a:rPr lang="en-US" baseline="0"/>
                      <a:t>
</a:t>
                    </a:r>
                    <a:fld id="{DF6B5B89-5CBD-496C-832F-25F56ECD56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D8C10CB8-6E13-4A99-8DE3-55D07D8E56DE}" type="CELLRANGE">
                      <a:rPr lang="en-US" baseline="0"/>
                      <a:pPr/>
                      <a:t>[CELLRANGE]</a:t>
                    </a:fld>
                    <a:r>
                      <a:rPr lang="en-US" baseline="0"/>
                      <a:t>
</a:t>
                    </a:r>
                    <a:fld id="{F8807906-A38C-443E-98B6-19E2BCAA205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FC4B282C-7970-48AB-BCEB-3D240760A7BB}" type="CELLRANGE">
                      <a:rPr lang="en-US" baseline="0"/>
                      <a:pPr/>
                      <a:t>[CELLRANGE]</a:t>
                    </a:fld>
                    <a:r>
                      <a:rPr lang="en-US" baseline="0"/>
                      <a:t>
</a:t>
                    </a:r>
                    <a:fld id="{0E00BDDD-CDDD-49DE-B21D-D1DA9ED3931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31D92322-9C19-42E8-97C2-0DC353ABC0A8}" type="CELLRANGE">
                      <a:rPr lang="en-US" baseline="0"/>
                      <a:pPr/>
                      <a:t>[CELLRANGE]</a:t>
                    </a:fld>
                    <a:r>
                      <a:rPr lang="en-US" baseline="0"/>
                      <a:t>
</a:t>
                    </a:r>
                    <a:fld id="{60203102-3E95-492F-8E10-C5FD5B7F2C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Ceuta</c:v>
                </c:pt>
                <c:pt idx="4">
                  <c:v>Navarra, Comunidad Foral de</c:v>
                </c:pt>
                <c:pt idx="5">
                  <c:v>Cantabria</c:v>
                </c:pt>
                <c:pt idx="6">
                  <c:v>Castilla - La Mancha</c:v>
                </c:pt>
                <c:pt idx="7">
                  <c:v>Madrid, Comunidad de</c:v>
                </c:pt>
                <c:pt idx="8">
                  <c:v>Asturias, Principado de</c:v>
                </c:pt>
                <c:pt idx="9">
                  <c:v>Comunitat Valenciana</c:v>
                </c:pt>
                <c:pt idx="10">
                  <c:v>Balears, Illes</c:v>
                </c:pt>
                <c:pt idx="11">
                  <c:v>Media Nacional</c:v>
                </c:pt>
                <c:pt idx="12">
                  <c:v>Canarias</c:v>
                </c:pt>
                <c:pt idx="13">
                  <c:v>Andalucía</c:v>
                </c:pt>
                <c:pt idx="14">
                  <c:v>Murcia, Región de</c:v>
                </c:pt>
                <c:pt idx="15">
                  <c:v>Extremadura</c:v>
                </c:pt>
                <c:pt idx="16">
                  <c:v>Rioja, La</c:v>
                </c:pt>
                <c:pt idx="17">
                  <c:v>Melilla</c:v>
                </c:pt>
                <c:pt idx="18">
                  <c:v>País Vasco</c:v>
                </c:pt>
                <c:pt idx="19">
                  <c:v>Cataluña</c:v>
                </c:pt>
              </c:strCache>
            </c:strRef>
          </c:cat>
          <c:val>
            <c:numRef>
              <c:f>'11ListaEspera'!$P$13:$P$32</c:f>
              <c:numCache>
                <c:formatCode>0.00%</c:formatCode>
                <c:ptCount val="20"/>
                <c:pt idx="0">
                  <c:v>1.3708422690383078E-3</c:v>
                </c:pt>
                <c:pt idx="1">
                  <c:v>2.1314298549928869E-2</c:v>
                </c:pt>
                <c:pt idx="2">
                  <c:v>2.8033377533116351E-2</c:v>
                </c:pt>
                <c:pt idx="3">
                  <c:v>3.6577400391900716E-2</c:v>
                </c:pt>
                <c:pt idx="4">
                  <c:v>4.3267460414876641E-2</c:v>
                </c:pt>
                <c:pt idx="5">
                  <c:v>5.689710439149482E-2</c:v>
                </c:pt>
                <c:pt idx="6">
                  <c:v>6.2927348986500153E-2</c:v>
                </c:pt>
                <c:pt idx="7">
                  <c:v>7.3099399160470799E-2</c:v>
                </c:pt>
                <c:pt idx="8">
                  <c:v>0.10194276791880612</c:v>
                </c:pt>
                <c:pt idx="9">
                  <c:v>0.10672093843146054</c:v>
                </c:pt>
                <c:pt idx="10">
                  <c:v>0.12288282605267307</c:v>
                </c:pt>
                <c:pt idx="11">
                  <c:v>0.12373883754475093</c:v>
                </c:pt>
                <c:pt idx="12">
                  <c:v>0.12467981845144475</c:v>
                </c:pt>
                <c:pt idx="13">
                  <c:v>0.13294392008635911</c:v>
                </c:pt>
                <c:pt idx="14">
                  <c:v>0.1352009477009477</c:v>
                </c:pt>
                <c:pt idx="15">
                  <c:v>0.13756534353818065</c:v>
                </c:pt>
                <c:pt idx="16">
                  <c:v>0.14951419677388925</c:v>
                </c:pt>
                <c:pt idx="17">
                  <c:v>0.15123313168915775</c:v>
                </c:pt>
                <c:pt idx="18">
                  <c:v>0.17417706520531714</c:v>
                </c:pt>
                <c:pt idx="19">
                  <c:v>0.26215001805517812</c:v>
                </c:pt>
              </c:numCache>
            </c:numRef>
          </c:val>
          <c:extLst>
            <c:ext xmlns:c15="http://schemas.microsoft.com/office/drawing/2012/chart" uri="{02D57815-91ED-43cb-92C2-25804820EDAC}">
              <c15:datalabelsRange>
                <c15:f>'11ListaEspera'!$N$13:$N$32</c15:f>
                <c15:dlblRangeCache>
                  <c:ptCount val="20"/>
                  <c:pt idx="0">
                    <c:v>163</c:v>
                  </c:pt>
                  <c:pt idx="1">
                    <c:v>854</c:v>
                  </c:pt>
                  <c:pt idx="2">
                    <c:v>2.093</c:v>
                  </c:pt>
                  <c:pt idx="3">
                    <c:v>56</c:v>
                  </c:pt>
                  <c:pt idx="4">
                    <c:v>705</c:v>
                  </c:pt>
                  <c:pt idx="5">
                    <c:v>1.065</c:v>
                  </c:pt>
                  <c:pt idx="6">
                    <c:v>4.666</c:v>
                  </c:pt>
                  <c:pt idx="7">
                    <c:v>13.322</c:v>
                  </c:pt>
                  <c:pt idx="8">
                    <c:v>3.395</c:v>
                  </c:pt>
                  <c:pt idx="9">
                    <c:v>16.649</c:v>
                  </c:pt>
                  <c:pt idx="10">
                    <c:v>3.896</c:v>
                  </c:pt>
                  <c:pt idx="11">
                    <c:v>192.759</c:v>
                  </c:pt>
                  <c:pt idx="12">
                    <c:v>5.549</c:v>
                  </c:pt>
                  <c:pt idx="13">
                    <c:v>42.242</c:v>
                  </c:pt>
                  <c:pt idx="14">
                    <c:v>6.163</c:v>
                  </c:pt>
                  <c:pt idx="15">
                    <c:v>5.500</c:v>
                  </c:pt>
                  <c:pt idx="16">
                    <c:v>1.585</c:v>
                  </c:pt>
                  <c:pt idx="17">
                    <c:v>325</c:v>
                  </c:pt>
                  <c:pt idx="18">
                    <c:v>14.112</c:v>
                  </c:pt>
                  <c:pt idx="19">
                    <c:v>70.419</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Aragón</c:v>
                </c:pt>
                <c:pt idx="2">
                  <c:v>Galicia</c:v>
                </c:pt>
                <c:pt idx="3">
                  <c:v>Ceuta</c:v>
                </c:pt>
                <c:pt idx="4">
                  <c:v>Navarra, Comunidad Foral de</c:v>
                </c:pt>
                <c:pt idx="5">
                  <c:v>Cantabria</c:v>
                </c:pt>
                <c:pt idx="6">
                  <c:v>Castilla - La Mancha</c:v>
                </c:pt>
                <c:pt idx="7">
                  <c:v>Madrid, Comunidad de</c:v>
                </c:pt>
                <c:pt idx="8">
                  <c:v>Asturias, Principado de</c:v>
                </c:pt>
                <c:pt idx="9">
                  <c:v>Comunitat Valenciana</c:v>
                </c:pt>
                <c:pt idx="10">
                  <c:v>Balears, Illes</c:v>
                </c:pt>
                <c:pt idx="11">
                  <c:v>Media Nacional</c:v>
                </c:pt>
                <c:pt idx="12">
                  <c:v>Canarias</c:v>
                </c:pt>
                <c:pt idx="13">
                  <c:v>Andalucía</c:v>
                </c:pt>
                <c:pt idx="14">
                  <c:v>Murcia, Región de</c:v>
                </c:pt>
                <c:pt idx="15">
                  <c:v>Extremadura</c:v>
                </c:pt>
                <c:pt idx="16">
                  <c:v>Rioja, La</c:v>
                </c:pt>
                <c:pt idx="17">
                  <c:v>Melilla</c:v>
                </c:pt>
                <c:pt idx="18">
                  <c:v>País Vasco</c:v>
                </c:pt>
                <c:pt idx="19">
                  <c:v>Cataluña</c:v>
                </c:pt>
              </c:strCache>
            </c:strRef>
          </c:cat>
          <c:val>
            <c:numRef>
              <c:f>'11ListaEspera'!$Q$13:$Q$32</c:f>
              <c:numCache>
                <c:formatCode>0.00%</c:formatCode>
                <c:ptCount val="20"/>
                <c:pt idx="0">
                  <c:v>0.8762611624552491</c:v>
                </c:pt>
                <c:pt idx="1">
                  <c:v>0.8762611624552491</c:v>
                </c:pt>
                <c:pt idx="2">
                  <c:v>0.8762611624552491</c:v>
                </c:pt>
                <c:pt idx="3">
                  <c:v>0.8762611624552491</c:v>
                </c:pt>
                <c:pt idx="4">
                  <c:v>0.8762611624552491</c:v>
                </c:pt>
                <c:pt idx="5">
                  <c:v>0.8762611624552491</c:v>
                </c:pt>
                <c:pt idx="6">
                  <c:v>0.8762611624552491</c:v>
                </c:pt>
                <c:pt idx="7">
                  <c:v>0.8762611624552491</c:v>
                </c:pt>
                <c:pt idx="8">
                  <c:v>0.8762611624552491</c:v>
                </c:pt>
                <c:pt idx="9">
                  <c:v>0.8762611624552491</c:v>
                </c:pt>
                <c:pt idx="10">
                  <c:v>0.8762611624552491</c:v>
                </c:pt>
                <c:pt idx="11">
                  <c:v>0.8762611624552491</c:v>
                </c:pt>
                <c:pt idx="12">
                  <c:v>0.8762611624552491</c:v>
                </c:pt>
                <c:pt idx="13">
                  <c:v>0.8762611624552491</c:v>
                </c:pt>
                <c:pt idx="14">
                  <c:v>0.8762611624552491</c:v>
                </c:pt>
                <c:pt idx="15">
                  <c:v>0.8762611624552491</c:v>
                </c:pt>
                <c:pt idx="16">
                  <c:v>0.8762611624552491</c:v>
                </c:pt>
                <c:pt idx="17">
                  <c:v>0.8762611624552491</c:v>
                </c:pt>
                <c:pt idx="18">
                  <c:v>0.8762611624552491</c:v>
                </c:pt>
                <c:pt idx="19">
                  <c:v>0.8762611624552491</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extLst>
              <c:ext xmlns:c16="http://schemas.microsoft.com/office/drawing/2014/chart" uri="{C3380CC4-5D6E-409C-BE32-E72D297353CC}">
                <c16:uniqueId val="{00000000-C55D-4E29-9CD8-90CA83D3C1E4}"/>
              </c:ext>
            </c:extLst>
          </c:dPt>
          <c:dPt>
            <c:idx val="9"/>
            <c:invertIfNegative val="0"/>
            <c:bubble3D val="0"/>
            <c:spPr>
              <a:solidFill>
                <a:schemeClr val="accent6">
                  <a:lumMod val="50000"/>
                </a:schemeClr>
              </a:solidFill>
            </c:spPr>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92135631-2564-497E-BE89-9458945D70B7}" type="CELLRANGE">
                      <a:rPr lang="en-US" baseline="0"/>
                      <a:pPr/>
                      <a:t>[CELLRANGE]</a:t>
                    </a:fld>
                    <a:r>
                      <a:rPr lang="en-US" baseline="0"/>
                      <a:t>
</a:t>
                    </a:r>
                    <a:fld id="{F853341E-B1FF-4124-AA8B-345E25796C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EA09C86C-62B8-4146-B6DD-7BBCEB6C24E3}" type="CELLRANGE">
                      <a:rPr lang="en-US" baseline="0"/>
                      <a:pPr/>
                      <a:t>[CELLRANGE]</a:t>
                    </a:fld>
                    <a:r>
                      <a:rPr lang="en-US" baseline="0"/>
                      <a:t>
</a:t>
                    </a:r>
                    <a:fld id="{D7CAB826-1A62-48CA-BCA5-82632A3715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0B620F21-0AA4-44BA-B9C3-861497B7A74C}" type="CELLRANGE">
                      <a:rPr lang="en-US" baseline="0"/>
                      <a:pPr/>
                      <a:t>[CELLRANGE]</a:t>
                    </a:fld>
                    <a:r>
                      <a:rPr lang="en-US" baseline="0"/>
                      <a:t>
</a:t>
                    </a:r>
                    <a:fld id="{F1407304-539A-4E1D-A319-4EFC7900188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545F6D21-BCE7-4EAC-9B5D-4C5A43DBE442}" type="CELLRANGE">
                      <a:rPr lang="en-US" baseline="0"/>
                      <a:pPr/>
                      <a:t>[CELLRANGE]</a:t>
                    </a:fld>
                    <a:r>
                      <a:rPr lang="en-US" baseline="0"/>
                      <a:t>
</a:t>
                    </a:r>
                    <a:fld id="{F3F582CC-55AA-40B7-A4FC-96D52715F9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F3D9CED9-C972-46E1-BABA-D42A93A0C35D}" type="CELLRANGE">
                      <a:rPr lang="en-US" baseline="0"/>
                      <a:pPr/>
                      <a:t>[CELLRANGE]</a:t>
                    </a:fld>
                    <a:r>
                      <a:rPr lang="en-US" baseline="0"/>
                      <a:t>
</a:t>
                    </a:r>
                    <a:fld id="{5456CF73-58EF-43DA-A9EC-F5CA9A5954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6FDA557F-3E35-49A9-B0BE-F5B4548D0BFF}" type="CELLRANGE">
                      <a:rPr lang="en-US" baseline="0"/>
                      <a:pPr/>
                      <a:t>[CELLRANGE]</a:t>
                    </a:fld>
                    <a:r>
                      <a:rPr lang="en-US" baseline="0"/>
                      <a:t>
</a:t>
                    </a:r>
                    <a:fld id="{4B5D73DA-6113-4F35-A368-EC283DF3AF5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9BE20749-8CFF-4324-A414-3EE66A5037EE}" type="CELLRANGE">
                      <a:rPr lang="en-US" baseline="0"/>
                      <a:pPr/>
                      <a:t>[CELLRANGE]</a:t>
                    </a:fld>
                    <a:r>
                      <a:rPr lang="en-US" baseline="0"/>
                      <a:t>
</a:t>
                    </a:r>
                    <a:fld id="{591F4000-457D-4A4D-968A-7DB065C83C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D077B90C-9C5F-46B8-A395-4CF6FF277084}" type="CELLRANGE">
                      <a:rPr lang="en-US" baseline="0"/>
                      <a:pPr/>
                      <a:t>[CELLRANGE]</a:t>
                    </a:fld>
                    <a:r>
                      <a:rPr lang="en-US" baseline="0"/>
                      <a:t>
</a:t>
                    </a:r>
                    <a:fld id="{45D2D41C-DA17-4B01-807F-C3418E7DA3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269F511B-4D6A-4BF8-B14B-B1DD22787D8A}" type="CELLRANGE">
                      <a:rPr lang="en-US" baseline="0"/>
                      <a:pPr/>
                      <a:t>[CELLRANGE]</a:t>
                    </a:fld>
                    <a:r>
                      <a:rPr lang="en-US" baseline="0"/>
                      <a:t>
</a:t>
                    </a:r>
                    <a:fld id="{C1283D17-48DE-4C83-95CD-582E0EF0FA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ABA93B92-7FD2-410C-BA84-87F474132110}" type="CELLRANGE">
                      <a:rPr lang="en-US" baseline="0"/>
                      <a:pPr/>
                      <a:t>[CELLRANGE]</a:t>
                    </a:fld>
                    <a:r>
                      <a:rPr lang="en-US" baseline="0"/>
                      <a:t>
</a:t>
                    </a:r>
                    <a:fld id="{B84D1D6A-80D3-4A57-B31D-3DC5BF046D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C8A6D6FB-8CA0-46B9-BC83-D20E625C7AEE}" type="CELLRANGE">
                      <a:rPr lang="en-US" baseline="0"/>
                      <a:pPr/>
                      <a:t>[CELLRANGE]</a:t>
                    </a:fld>
                    <a:r>
                      <a:rPr lang="en-US" baseline="0"/>
                      <a:t>
</a:t>
                    </a:r>
                    <a:fld id="{C8E04FB2-518B-4CA4-B0C3-B3B4993245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835FC21A-76B2-4908-BFB4-67155573FF84}" type="CELLRANGE">
                      <a:rPr lang="en-US" baseline="0"/>
                      <a:pPr/>
                      <a:t>[CELLRANGE]</a:t>
                    </a:fld>
                    <a:r>
                      <a:rPr lang="en-US" baseline="0"/>
                      <a:t>
</a:t>
                    </a:r>
                    <a:fld id="{979D1F35-25D1-4D44-993E-A569CF7B4D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9B325BBC-7B0F-4FFF-9004-BFFE29282969}" type="CELLRANGE">
                      <a:rPr lang="en-US" baseline="0"/>
                      <a:pPr/>
                      <a:t>[CELLRANGE]</a:t>
                    </a:fld>
                    <a:r>
                      <a:rPr lang="en-US" baseline="0"/>
                      <a:t>
</a:t>
                    </a:r>
                    <a:fld id="{06993DD0-0EB8-4F58-AD24-727351C6F9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EBF08DE8-5AD5-4ABE-BD7E-6BDCF52955BB}" type="CELLRANGE">
                      <a:rPr lang="en-US" baseline="0"/>
                      <a:pPr/>
                      <a:t>[CELLRANGE]</a:t>
                    </a:fld>
                    <a:r>
                      <a:rPr lang="en-US" baseline="0"/>
                      <a:t>
</a:t>
                    </a:r>
                    <a:fld id="{782F9410-0140-49B6-8F26-D57BF444FFE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0ECE2E9E-BEE4-41F7-BACA-260E2432A90B}" type="CELLRANGE">
                      <a:rPr lang="en-US" baseline="0"/>
                      <a:pPr/>
                      <a:t>[CELLRANGE]</a:t>
                    </a:fld>
                    <a:r>
                      <a:rPr lang="en-US" baseline="0"/>
                      <a:t>
</a:t>
                    </a:r>
                    <a:fld id="{A55047F1-AC33-494D-AB5B-919EFAC59EA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C4246552-C5E3-4815-888B-3C23A1D85977}" type="CELLRANGE">
                      <a:rPr lang="en-US" baseline="0"/>
                      <a:pPr/>
                      <a:t>[CELLRANGE]</a:t>
                    </a:fld>
                    <a:r>
                      <a:rPr lang="en-US" baseline="0"/>
                      <a:t>
</a:t>
                    </a:r>
                    <a:fld id="{72780751-4B4E-48A3-BB4A-C162123232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0948BB6B-686F-4B3C-8180-087D3FF58831}" type="CELLRANGE">
                      <a:rPr lang="en-US" baseline="0"/>
                      <a:pPr/>
                      <a:t>[CELLRANGE]</a:t>
                    </a:fld>
                    <a:r>
                      <a:rPr lang="en-US" baseline="0"/>
                      <a:t>
</a:t>
                    </a:r>
                    <a:fld id="{5B19576A-E71D-44B9-B57B-E28E92B1E7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3602DC57-72DF-4557-924B-BA337ACAAA5C}" type="CELLRANGE">
                      <a:rPr lang="en-US" baseline="0"/>
                      <a:pPr/>
                      <a:t>[CELLRANGE]</a:t>
                    </a:fld>
                    <a:r>
                      <a:rPr lang="en-US" baseline="0"/>
                      <a:t>
</a:t>
                    </a:r>
                    <a:fld id="{4F024E3D-6BE5-4FAA-A2CE-300AB929B38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008CCBBD-2B28-451B-81C7-18A646B18675}" type="CELLRANGE">
                      <a:rPr lang="en-US" baseline="0"/>
                      <a:pPr/>
                      <a:t>[CELLRANGE]</a:t>
                    </a:fld>
                    <a:r>
                      <a:rPr lang="en-US" baseline="0"/>
                      <a:t>
</a:t>
                    </a:r>
                    <a:fld id="{26CEC013-40FF-4C91-B722-835F45DCC0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876F73C4-7FA1-45C3-B7C6-CBCAA2851ECB}" type="CELLRANGE">
                      <a:rPr lang="en-US" baseline="0"/>
                      <a:pPr/>
                      <a:t>[CELLRANGE]</a:t>
                    </a:fld>
                    <a:r>
                      <a:rPr lang="en-US" baseline="0"/>
                      <a:t>
</a:t>
                    </a:r>
                    <a:fld id="{42129545-524E-4D03-877A-E099821119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Galicia</c:v>
                </c:pt>
                <c:pt idx="2">
                  <c:v>Aragón</c:v>
                </c:pt>
                <c:pt idx="3">
                  <c:v>Ceuta</c:v>
                </c:pt>
                <c:pt idx="4">
                  <c:v>Navarra, Comunidad Foral de</c:v>
                </c:pt>
                <c:pt idx="5">
                  <c:v>Cantabria</c:v>
                </c:pt>
                <c:pt idx="6">
                  <c:v>Castilla - La Mancha</c:v>
                </c:pt>
                <c:pt idx="7">
                  <c:v>Madrid, Comunidad de</c:v>
                </c:pt>
                <c:pt idx="8">
                  <c:v>Rioja, La</c:v>
                </c:pt>
                <c:pt idx="9">
                  <c:v>Media Nacional</c:v>
                </c:pt>
                <c:pt idx="10">
                  <c:v>Comunitat Valenciana</c:v>
                </c:pt>
                <c:pt idx="11">
                  <c:v>Balears, Illes</c:v>
                </c:pt>
                <c:pt idx="12">
                  <c:v>Extremadura</c:v>
                </c:pt>
                <c:pt idx="13">
                  <c:v>Asturias, Principado de</c:v>
                </c:pt>
                <c:pt idx="14">
                  <c:v>Andalucía</c:v>
                </c:pt>
                <c:pt idx="15">
                  <c:v>Murcia, Región de</c:v>
                </c:pt>
                <c:pt idx="16">
                  <c:v>Melilla</c:v>
                </c:pt>
                <c:pt idx="17">
                  <c:v>Canarias</c:v>
                </c:pt>
                <c:pt idx="18">
                  <c:v>País Vasco</c:v>
                </c:pt>
                <c:pt idx="19">
                  <c:v>Cataluña</c:v>
                </c:pt>
              </c:strCache>
            </c:strRef>
          </c:cat>
          <c:val>
            <c:numRef>
              <c:f>'11ListaEsperaGIII'!$O$13:$O$32</c:f>
              <c:numCache>
                <c:formatCode>0.00%</c:formatCode>
                <c:ptCount val="20"/>
                <c:pt idx="0">
                  <c:v>0.99900299102691925</c:v>
                </c:pt>
                <c:pt idx="1">
                  <c:v>0.99407879754042361</c:v>
                </c:pt>
                <c:pt idx="2">
                  <c:v>0.98885494922810202</c:v>
                </c:pt>
                <c:pt idx="3">
                  <c:v>0.97512437810945274</c:v>
                </c:pt>
                <c:pt idx="4">
                  <c:v>0.97344616282462793</c:v>
                </c:pt>
                <c:pt idx="5">
                  <c:v>0.96196024674434544</c:v>
                </c:pt>
                <c:pt idx="6">
                  <c:v>0.9594546742209632</c:v>
                </c:pt>
                <c:pt idx="7">
                  <c:v>0.93618497109826593</c:v>
                </c:pt>
                <c:pt idx="8">
                  <c:v>0.92867981790591803</c:v>
                </c:pt>
                <c:pt idx="9">
                  <c:v>0.92526386360567814</c:v>
                </c:pt>
                <c:pt idx="10">
                  <c:v>0.92251366120218581</c:v>
                </c:pt>
                <c:pt idx="11">
                  <c:v>0.92189854344550481</c:v>
                </c:pt>
                <c:pt idx="12">
                  <c:v>0.9159818754319945</c:v>
                </c:pt>
                <c:pt idx="13">
                  <c:v>0.91445427728613571</c:v>
                </c:pt>
                <c:pt idx="14">
                  <c:v>0.90986109973436935</c:v>
                </c:pt>
                <c:pt idx="15">
                  <c:v>0.89997236805747449</c:v>
                </c:pt>
                <c:pt idx="16">
                  <c:v>0.89927184466019416</c:v>
                </c:pt>
                <c:pt idx="17">
                  <c:v>0.88252648518170851</c:v>
                </c:pt>
                <c:pt idx="18">
                  <c:v>0.87174235830218627</c:v>
                </c:pt>
                <c:pt idx="19">
                  <c:v>0.8632842080736296</c:v>
                </c:pt>
              </c:numCache>
            </c:numRef>
          </c:val>
          <c:extLst>
            <c:ext xmlns:c15="http://schemas.microsoft.com/office/drawing/2012/chart" uri="{02D57815-91ED-43cb-92C2-25804820EDAC}">
              <c15:datalabelsRange>
                <c15:f>'11ListaEsperaGIII'!$M$13:$M$32</c15:f>
                <c15:dlblRangeCache>
                  <c:ptCount val="20"/>
                  <c:pt idx="0">
                    <c:v>34.068</c:v>
                  </c:pt>
                  <c:pt idx="1">
                    <c:v>26.190</c:v>
                  </c:pt>
                  <c:pt idx="2">
                    <c:v>11.978</c:v>
                  </c:pt>
                  <c:pt idx="3">
                    <c:v>392</c:v>
                  </c:pt>
                  <c:pt idx="4">
                    <c:v>3.336</c:v>
                  </c:pt>
                  <c:pt idx="5">
                    <c:v>5.614</c:v>
                  </c:pt>
                  <c:pt idx="6">
                    <c:v>21.676</c:v>
                  </c:pt>
                  <c:pt idx="7">
                    <c:v>56.686</c:v>
                  </c:pt>
                  <c:pt idx="8">
                    <c:v>2.448</c:v>
                  </c:pt>
                  <c:pt idx="9">
                    <c:v>397.473</c:v>
                  </c:pt>
                  <c:pt idx="10">
                    <c:v>42.205</c:v>
                  </c:pt>
                  <c:pt idx="11">
                    <c:v>7.342</c:v>
                  </c:pt>
                  <c:pt idx="12">
                    <c:v>11.927</c:v>
                  </c:pt>
                  <c:pt idx="13">
                    <c:v>7.440</c:v>
                  </c:pt>
                  <c:pt idx="14">
                    <c:v>77.754</c:v>
                  </c:pt>
                  <c:pt idx="15">
                    <c:v>13.028</c:v>
                  </c:pt>
                  <c:pt idx="16">
                    <c:v>741</c:v>
                  </c:pt>
                  <c:pt idx="17">
                    <c:v>13.162</c:v>
                  </c:pt>
                  <c:pt idx="18">
                    <c:v>17.026</c:v>
                  </c:pt>
                  <c:pt idx="19">
                    <c:v>44.460</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extLst>
              <c:ext xmlns:c16="http://schemas.microsoft.com/office/drawing/2014/chart" uri="{C3380CC4-5D6E-409C-BE32-E72D297353CC}">
                <c16:uniqueId val="{00000017-C55D-4E29-9CD8-90CA83D3C1E4}"/>
              </c:ext>
            </c:extLst>
          </c:dPt>
          <c:dPt>
            <c:idx val="9"/>
            <c:invertIfNegative val="0"/>
            <c:bubble3D val="0"/>
            <c:spPr>
              <a:solidFill>
                <a:schemeClr val="accent2">
                  <a:lumMod val="50000"/>
                </a:schemeClr>
              </a:solidFill>
            </c:spPr>
            <c:extLst>
              <c:ext xmlns:c16="http://schemas.microsoft.com/office/drawing/2014/chart" uri="{C3380CC4-5D6E-409C-BE32-E72D297353CC}">
                <c16:uniqueId val="{00000018-C55D-4E29-9CD8-90CA83D3C1E4}"/>
              </c:ext>
            </c:extLst>
          </c:dPt>
          <c:dPt>
            <c:idx val="10"/>
            <c:invertIfNegative val="0"/>
            <c:bubble3D val="0"/>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0306C20A-FA6D-40D4-9C97-D319525A62E4}" type="CELLRANGE">
                      <a:rPr lang="en-US" baseline="0"/>
                      <a:pPr/>
                      <a:t>[CELLRANGE]</a:t>
                    </a:fld>
                    <a:r>
                      <a:rPr lang="en-US" baseline="0"/>
                      <a:t>
</a:t>
                    </a:r>
                    <a:fld id="{1EEEF47D-9829-4A45-9711-49DB321ACD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32BB56E1-3FEE-4D11-A0F0-4CFFDADDD60D}" type="CELLRANGE">
                      <a:rPr lang="en-US" baseline="0"/>
                      <a:pPr/>
                      <a:t>[CELLRANGE]</a:t>
                    </a:fld>
                    <a:r>
                      <a:rPr lang="en-US" baseline="0"/>
                      <a:t>
</a:t>
                    </a:r>
                    <a:fld id="{E160D94F-CE40-4DD2-8625-DFB46657BE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6520B18C-F0CF-4454-B967-FD3C0031D770}" type="CELLRANGE">
                      <a:rPr lang="en-US" baseline="0"/>
                      <a:pPr/>
                      <a:t>[CELLRANGE]</a:t>
                    </a:fld>
                    <a:r>
                      <a:rPr lang="en-US" baseline="0"/>
                      <a:t>
</a:t>
                    </a:r>
                    <a:fld id="{A7A92780-05CE-45A9-AEE6-C5BE4B9824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8D413872-C8D1-4545-A055-3A08F4320C4D}" type="CELLRANGE">
                      <a:rPr lang="en-US" baseline="0"/>
                      <a:pPr/>
                      <a:t>[CELLRANGE]</a:t>
                    </a:fld>
                    <a:r>
                      <a:rPr lang="en-US" baseline="0"/>
                      <a:t>
</a:t>
                    </a:r>
                    <a:fld id="{4772A03A-FAC5-4E60-8111-C381FC1827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18F26B57-77E8-4034-B71B-61D3DD09C643}" type="CELLRANGE">
                      <a:rPr lang="en-US" baseline="0"/>
                      <a:pPr/>
                      <a:t>[CELLRANGE]</a:t>
                    </a:fld>
                    <a:r>
                      <a:rPr lang="en-US" baseline="0"/>
                      <a:t>
</a:t>
                    </a:r>
                    <a:fld id="{F5312E7F-1E86-4A1C-8516-CE4E36E041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CFA8214C-F25B-4E7B-B355-BD423C7CDE68}" type="CELLRANGE">
                      <a:rPr lang="en-US" baseline="0"/>
                      <a:pPr/>
                      <a:t>[CELLRANGE]</a:t>
                    </a:fld>
                    <a:r>
                      <a:rPr lang="en-US" baseline="0"/>
                      <a:t>
</a:t>
                    </a:r>
                    <a:fld id="{1594C74A-A0B0-48F5-89D1-5A3AA9C6E4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F663101B-1383-467F-8269-7D9B5A3D60FC}" type="CELLRANGE">
                      <a:rPr lang="en-US" baseline="0"/>
                      <a:pPr/>
                      <a:t>[CELLRANGE]</a:t>
                    </a:fld>
                    <a:r>
                      <a:rPr lang="en-US" baseline="0"/>
                      <a:t>
</a:t>
                    </a:r>
                    <a:fld id="{94032104-E80A-4A7C-A4CD-A5B4ACDF47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B17AC1F0-0E90-497E-97AC-ABD302945B1D}" type="CELLRANGE">
                      <a:rPr lang="en-US" baseline="0"/>
                      <a:pPr/>
                      <a:t>[CELLRANGE]</a:t>
                    </a:fld>
                    <a:r>
                      <a:rPr lang="en-US" baseline="0"/>
                      <a:t>
</a:t>
                    </a:r>
                    <a:fld id="{CB1D4DA6-345E-4EEE-951F-B6C13D885D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0"/>
                  <c:y val="4.1758628587786393E-4"/>
                </c:manualLayout>
              </c:layout>
              <c:tx>
                <c:rich>
                  <a:bodyPr/>
                  <a:lstStyle/>
                  <a:p>
                    <a:fld id="{849887F7-6A0A-4E64-B3F3-D4419F1BD15A}" type="CELLRANGE">
                      <a:rPr lang="en-US" baseline="0"/>
                      <a:pPr/>
                      <a:t>[CELLRANGE]</a:t>
                    </a:fld>
                    <a:r>
                      <a:rPr lang="en-US" baseline="0"/>
                      <a:t>
</a:t>
                    </a:r>
                    <a:fld id="{96AC51A1-2BE4-4A5B-B5A9-82E2B37258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6816158849698802E-4"/>
                  <c:y val="-3.7561426317037519E-3"/>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1FE24E5A-77A4-4D83-BCAF-93D0EEC100F9}"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FCF22E71-8E62-4356-B656-CA126353821F}"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0"/>
                  <c:y val="-2.5432334976819488E-3"/>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AEE416CB-DC6D-4BE2-84DC-3529DDA82782}"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868671A2-8E36-40DE-99F4-EB3E80C7A411}"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6A1E32A2-9A40-4B1D-ADE8-8E86C944DD44}" type="CELLRANGE">
                      <a:rPr lang="en-US" baseline="0"/>
                      <a:pPr>
                        <a:defRPr sz="800" b="1" i="0" u="none" strike="noStrike" kern="1200" baseline="0">
                          <a:solidFill>
                            <a:schemeClr val="bg1"/>
                          </a:solidFill>
                          <a:latin typeface="+mn-lt"/>
                          <a:ea typeface="+mn-ea"/>
                          <a:cs typeface="+mn-cs"/>
                        </a:defRPr>
                      </a:pPr>
                      <a:t>[CELLRANGE]</a:t>
                    </a:fld>
                    <a:r>
                      <a:rPr lang="en-US" baseline="0"/>
                      <a:t>
</a:t>
                    </a:r>
                    <a:fld id="{FA3430D5-A232-48D8-B396-8E97BDDF401C}"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9F6DB0C3-E4C1-474F-BE83-F45C3C106350}" type="CELLRANGE">
                      <a:rPr lang="en-US" baseline="0"/>
                      <a:pPr/>
                      <a:t>[CELLRANGE]</a:t>
                    </a:fld>
                    <a:r>
                      <a:rPr lang="en-US" baseline="0"/>
                      <a:t>
</a:t>
                    </a:r>
                    <a:fld id="{46551808-97FD-4618-B2E9-151292255F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3D55E159-07DE-43EA-85DC-4389BF241332}" type="CELLRANGE">
                      <a:rPr lang="en-US" baseline="0"/>
                      <a:pPr/>
                      <a:t>[CELLRANGE]</a:t>
                    </a:fld>
                    <a:r>
                      <a:rPr lang="en-US" baseline="0"/>
                      <a:t>
</a:t>
                    </a:r>
                    <a:fld id="{21BB15E5-9F63-43C7-AA57-EB2D78C7C4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9B5584BE-0996-450B-9768-5258665D2953}" type="CELLRANGE">
                      <a:rPr lang="en-US" baseline="0"/>
                      <a:pPr/>
                      <a:t>[CELLRANGE]</a:t>
                    </a:fld>
                    <a:r>
                      <a:rPr lang="en-US" baseline="0"/>
                      <a:t>
</a:t>
                    </a:r>
                    <a:fld id="{FB6608C7-C429-4402-B13B-501A3678C96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1BC3E117-EBCC-4B4F-8D3C-C84CEC2128F7}" type="CELLRANGE">
                      <a:rPr lang="en-US" baseline="0"/>
                      <a:pPr/>
                      <a:t>[CELLRANGE]</a:t>
                    </a:fld>
                    <a:r>
                      <a:rPr lang="en-US" baseline="0"/>
                      <a:t>
</a:t>
                    </a:r>
                    <a:fld id="{6FDB7DFC-5391-4D69-8DC7-12D83D99EB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E62BDFBC-08BD-43BC-8A16-52D0F4811D6A}" type="CELLRANGE">
                      <a:rPr lang="en-US" baseline="0"/>
                      <a:pPr/>
                      <a:t>[CELLRANGE]</a:t>
                    </a:fld>
                    <a:r>
                      <a:rPr lang="en-US" baseline="0"/>
                      <a:t>
</a:t>
                    </a:r>
                    <a:fld id="{30F90EC2-55A3-4A4C-8986-C5ACC5348A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5B051D87-8A1D-4F8C-8C4E-50707E333A15}" type="CELLRANGE">
                      <a:rPr lang="en-US" baseline="0"/>
                      <a:pPr/>
                      <a:t>[CELLRANGE]</a:t>
                    </a:fld>
                    <a:r>
                      <a:rPr lang="en-US" baseline="0"/>
                      <a:t>
</a:t>
                    </a:r>
                    <a:fld id="{15ACEBF9-E1ED-483D-9CB0-881DBF46EB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896C53BD-597A-42DF-876D-7A79115955D9}" type="CELLRANGE">
                      <a:rPr lang="en-US" baseline="0"/>
                      <a:pPr/>
                      <a:t>[CELLRANGE]</a:t>
                    </a:fld>
                    <a:r>
                      <a:rPr lang="en-US" baseline="0"/>
                      <a:t>
</a:t>
                    </a:r>
                    <a:fld id="{DD260BC5-F5FF-4FAD-B8E8-DAF7C446E0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E1FFACBE-1C79-4F26-BE5F-432FD57EB16B}" type="CELLRANGE">
                      <a:rPr lang="en-US" baseline="0"/>
                      <a:pPr/>
                      <a:t>[CELLRANGE]</a:t>
                    </a:fld>
                    <a:r>
                      <a:rPr lang="en-US" baseline="0"/>
                      <a:t>
</a:t>
                    </a:r>
                    <a:fld id="{59EBF09C-D27B-49AD-914A-09A82D8F88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Galicia</c:v>
                </c:pt>
                <c:pt idx="2">
                  <c:v>Aragón</c:v>
                </c:pt>
                <c:pt idx="3">
                  <c:v>Ceuta</c:v>
                </c:pt>
                <c:pt idx="4">
                  <c:v>Navarra, Comunidad Foral de</c:v>
                </c:pt>
                <c:pt idx="5">
                  <c:v>Cantabria</c:v>
                </c:pt>
                <c:pt idx="6">
                  <c:v>Castilla - La Mancha</c:v>
                </c:pt>
                <c:pt idx="7">
                  <c:v>Madrid, Comunidad de</c:v>
                </c:pt>
                <c:pt idx="8">
                  <c:v>Rioja, La</c:v>
                </c:pt>
                <c:pt idx="9">
                  <c:v>Media Nacional</c:v>
                </c:pt>
                <c:pt idx="10">
                  <c:v>Comunitat Valenciana</c:v>
                </c:pt>
                <c:pt idx="11">
                  <c:v>Balears, Illes</c:v>
                </c:pt>
                <c:pt idx="12">
                  <c:v>Extremadura</c:v>
                </c:pt>
                <c:pt idx="13">
                  <c:v>Asturias, Principado de</c:v>
                </c:pt>
                <c:pt idx="14">
                  <c:v>Andalucía</c:v>
                </c:pt>
                <c:pt idx="15">
                  <c:v>Murcia, Región de</c:v>
                </c:pt>
                <c:pt idx="16">
                  <c:v>Melilla</c:v>
                </c:pt>
                <c:pt idx="17">
                  <c:v>Canarias</c:v>
                </c:pt>
                <c:pt idx="18">
                  <c:v>País Vasco</c:v>
                </c:pt>
                <c:pt idx="19">
                  <c:v>Cataluña</c:v>
                </c:pt>
              </c:strCache>
            </c:strRef>
          </c:cat>
          <c:val>
            <c:numRef>
              <c:f>'11ListaEsperaGIII'!$P$13:$P$32</c:f>
              <c:numCache>
                <c:formatCode>0.00%</c:formatCode>
                <c:ptCount val="20"/>
                <c:pt idx="0">
                  <c:v>9.9700897308075765E-4</c:v>
                </c:pt>
                <c:pt idx="1">
                  <c:v>5.921202459576406E-3</c:v>
                </c:pt>
                <c:pt idx="2">
                  <c:v>1.1145050771897961E-2</c:v>
                </c:pt>
                <c:pt idx="3">
                  <c:v>2.4875621890547265E-2</c:v>
                </c:pt>
                <c:pt idx="4">
                  <c:v>2.6553837175372047E-2</c:v>
                </c:pt>
                <c:pt idx="5">
                  <c:v>3.8039753255654556E-2</c:v>
                </c:pt>
                <c:pt idx="6">
                  <c:v>4.0545325779036828E-2</c:v>
                </c:pt>
                <c:pt idx="7">
                  <c:v>6.38150289017341E-2</c:v>
                </c:pt>
                <c:pt idx="8">
                  <c:v>7.1320182094081946E-2</c:v>
                </c:pt>
                <c:pt idx="9">
                  <c:v>7.4736136394321875E-2</c:v>
                </c:pt>
                <c:pt idx="10">
                  <c:v>7.7486338797814205E-2</c:v>
                </c:pt>
                <c:pt idx="11">
                  <c:v>7.8101456554495227E-2</c:v>
                </c:pt>
                <c:pt idx="12">
                  <c:v>8.4018124568005531E-2</c:v>
                </c:pt>
                <c:pt idx="13">
                  <c:v>8.5545722713864306E-2</c:v>
                </c:pt>
                <c:pt idx="14">
                  <c:v>9.0138900265630664E-2</c:v>
                </c:pt>
                <c:pt idx="15">
                  <c:v>0.10002763194252556</c:v>
                </c:pt>
                <c:pt idx="16">
                  <c:v>0.10072815533980582</c:v>
                </c:pt>
                <c:pt idx="17">
                  <c:v>0.11747351481829153</c:v>
                </c:pt>
                <c:pt idx="18">
                  <c:v>0.12825764169781373</c:v>
                </c:pt>
                <c:pt idx="19">
                  <c:v>0.13671579192637037</c:v>
                </c:pt>
              </c:numCache>
            </c:numRef>
          </c:val>
          <c:extLst>
            <c:ext xmlns:c15="http://schemas.microsoft.com/office/drawing/2012/chart" uri="{02D57815-91ED-43cb-92C2-25804820EDAC}">
              <c15:datalabelsRange>
                <c15:f>'11ListaEsperaGIII'!$N$13:$N$32</c15:f>
                <c15:dlblRangeCache>
                  <c:ptCount val="20"/>
                  <c:pt idx="0">
                    <c:v>34</c:v>
                  </c:pt>
                  <c:pt idx="1">
                    <c:v>156</c:v>
                  </c:pt>
                  <c:pt idx="2">
                    <c:v>135</c:v>
                  </c:pt>
                  <c:pt idx="3">
                    <c:v>10</c:v>
                  </c:pt>
                  <c:pt idx="4">
                    <c:v>91</c:v>
                  </c:pt>
                  <c:pt idx="5">
                    <c:v>222</c:v>
                  </c:pt>
                  <c:pt idx="6">
                    <c:v>916</c:v>
                  </c:pt>
                  <c:pt idx="7">
                    <c:v>3.864</c:v>
                  </c:pt>
                  <c:pt idx="8">
                    <c:v>188</c:v>
                  </c:pt>
                  <c:pt idx="9">
                    <c:v>32.105</c:v>
                  </c:pt>
                  <c:pt idx="10">
                    <c:v>3.545</c:v>
                  </c:pt>
                  <c:pt idx="11">
                    <c:v>622</c:v>
                  </c:pt>
                  <c:pt idx="12">
                    <c:v>1.094</c:v>
                  </c:pt>
                  <c:pt idx="13">
                    <c:v>696</c:v>
                  </c:pt>
                  <c:pt idx="14">
                    <c:v>7.703</c:v>
                  </c:pt>
                  <c:pt idx="15">
                    <c:v>1.448</c:v>
                  </c:pt>
                  <c:pt idx="16">
                    <c:v>83</c:v>
                  </c:pt>
                  <c:pt idx="17">
                    <c:v>1.752</c:v>
                  </c:pt>
                  <c:pt idx="18">
                    <c:v>2.505</c:v>
                  </c:pt>
                  <c:pt idx="19">
                    <c:v>7.041</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Galicia</c:v>
                </c:pt>
                <c:pt idx="2">
                  <c:v>Aragón</c:v>
                </c:pt>
                <c:pt idx="3">
                  <c:v>Ceuta</c:v>
                </c:pt>
                <c:pt idx="4">
                  <c:v>Navarra, Comunidad Foral de</c:v>
                </c:pt>
                <c:pt idx="5">
                  <c:v>Cantabria</c:v>
                </c:pt>
                <c:pt idx="6">
                  <c:v>Castilla - La Mancha</c:v>
                </c:pt>
                <c:pt idx="7">
                  <c:v>Madrid, Comunidad de</c:v>
                </c:pt>
                <c:pt idx="8">
                  <c:v>Rioja, La</c:v>
                </c:pt>
                <c:pt idx="9">
                  <c:v>Media Nacional</c:v>
                </c:pt>
                <c:pt idx="10">
                  <c:v>Comunitat Valenciana</c:v>
                </c:pt>
                <c:pt idx="11">
                  <c:v>Balears, Illes</c:v>
                </c:pt>
                <c:pt idx="12">
                  <c:v>Extremadura</c:v>
                </c:pt>
                <c:pt idx="13">
                  <c:v>Asturias, Principado de</c:v>
                </c:pt>
                <c:pt idx="14">
                  <c:v>Andalucía</c:v>
                </c:pt>
                <c:pt idx="15">
                  <c:v>Murcia, Región de</c:v>
                </c:pt>
                <c:pt idx="16">
                  <c:v>Melilla</c:v>
                </c:pt>
                <c:pt idx="17">
                  <c:v>Canarias</c:v>
                </c:pt>
                <c:pt idx="18">
                  <c:v>País Vasco</c:v>
                </c:pt>
                <c:pt idx="19">
                  <c:v>Cataluña</c:v>
                </c:pt>
              </c:strCache>
            </c:strRef>
          </c:cat>
          <c:val>
            <c:numRef>
              <c:f>'11ListaEsperaGIII'!$Q$13:$Q$32</c:f>
              <c:numCache>
                <c:formatCode>0.00%</c:formatCode>
                <c:ptCount val="20"/>
                <c:pt idx="0">
                  <c:v>0.92526386360567814</c:v>
                </c:pt>
                <c:pt idx="1">
                  <c:v>0.92526386360567814</c:v>
                </c:pt>
                <c:pt idx="2">
                  <c:v>0.92526386360567814</c:v>
                </c:pt>
                <c:pt idx="3">
                  <c:v>0.92526386360567814</c:v>
                </c:pt>
                <c:pt idx="4">
                  <c:v>0.92526386360567814</c:v>
                </c:pt>
                <c:pt idx="5">
                  <c:v>0.92526386360567814</c:v>
                </c:pt>
                <c:pt idx="6">
                  <c:v>0.92526386360567814</c:v>
                </c:pt>
                <c:pt idx="7">
                  <c:v>0.92526386360567814</c:v>
                </c:pt>
                <c:pt idx="8">
                  <c:v>0.92526386360567814</c:v>
                </c:pt>
                <c:pt idx="9">
                  <c:v>0.92526386360567814</c:v>
                </c:pt>
                <c:pt idx="10">
                  <c:v>0.92526386360567814</c:v>
                </c:pt>
                <c:pt idx="11">
                  <c:v>0.92526386360567814</c:v>
                </c:pt>
                <c:pt idx="12">
                  <c:v>0.92526386360567814</c:v>
                </c:pt>
                <c:pt idx="13">
                  <c:v>0.92526386360567814</c:v>
                </c:pt>
                <c:pt idx="14">
                  <c:v>0.92526386360567814</c:v>
                </c:pt>
                <c:pt idx="15">
                  <c:v>0.92526386360567814</c:v>
                </c:pt>
                <c:pt idx="16">
                  <c:v>0.92526386360567814</c:v>
                </c:pt>
                <c:pt idx="17">
                  <c:v>0.92526386360567814</c:v>
                </c:pt>
                <c:pt idx="18">
                  <c:v>0.92526386360567814</c:v>
                </c:pt>
                <c:pt idx="19">
                  <c:v>0.92526386360567814</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B600431F-46A0-4978-8DE1-7E73D1335FC7}" type="CELLRANGE">
                      <a:rPr lang="en-US" baseline="0"/>
                      <a:pPr/>
                      <a:t>[CELLRANGE]</a:t>
                    </a:fld>
                    <a:r>
                      <a:rPr lang="en-US" baseline="0"/>
                      <a:t>
</a:t>
                    </a:r>
                    <a:fld id="{9542404A-20C4-428A-BE52-1E379CA48E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40F429E3-3DF5-4E38-B106-D22FA4CD090B}" type="CELLRANGE">
                      <a:rPr lang="en-US" baseline="0"/>
                      <a:pPr/>
                      <a:t>[CELLRANGE]</a:t>
                    </a:fld>
                    <a:r>
                      <a:rPr lang="en-US" baseline="0"/>
                      <a:t>
</a:t>
                    </a:r>
                    <a:fld id="{FC9F4B28-2D60-4C85-81F9-FD6398557D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81A32787-ED76-404C-8783-75458070DD90}" type="CELLRANGE">
                      <a:rPr lang="en-US" baseline="0"/>
                      <a:pPr/>
                      <a:t>[CELLRANGE]</a:t>
                    </a:fld>
                    <a:r>
                      <a:rPr lang="en-US" baseline="0"/>
                      <a:t>
</a:t>
                    </a:r>
                    <a:fld id="{713BB6EA-BB12-43A0-B5F4-09A859CF2C1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B83AD45C-8BDF-4CEE-8401-5E2296FDBAA4}" type="CELLRANGE">
                      <a:rPr lang="en-US" baseline="0"/>
                      <a:pPr/>
                      <a:t>[CELLRANGE]</a:t>
                    </a:fld>
                    <a:r>
                      <a:rPr lang="en-US" baseline="0"/>
                      <a:t>
</a:t>
                    </a:r>
                    <a:fld id="{AE8C11E0-6D46-4079-A16F-28BDEBF614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B2B166E2-7FB5-4D8E-B6E6-9193AFFA5C93}" type="CELLRANGE">
                      <a:rPr lang="en-US" baseline="0"/>
                      <a:pPr/>
                      <a:t>[CELLRANGE]</a:t>
                    </a:fld>
                    <a:r>
                      <a:rPr lang="en-US" baseline="0"/>
                      <a:t>
</a:t>
                    </a:r>
                    <a:fld id="{B4725331-D4DB-4796-A821-88C3B80377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7E4E1946-536D-4EC2-92C9-44BD5473A207}" type="CELLRANGE">
                      <a:rPr lang="en-US" baseline="0"/>
                      <a:pPr/>
                      <a:t>[CELLRANGE]</a:t>
                    </a:fld>
                    <a:r>
                      <a:rPr lang="en-US" baseline="0"/>
                      <a:t>
</a:t>
                    </a:r>
                    <a:fld id="{A658FEF6-25AC-472A-8A62-B569224564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3E922475-4C7B-4AF8-BC22-F362FFDC909B}" type="CELLRANGE">
                      <a:rPr lang="en-US" baseline="0"/>
                      <a:pPr/>
                      <a:t>[CELLRANGE]</a:t>
                    </a:fld>
                    <a:r>
                      <a:rPr lang="en-US" baseline="0"/>
                      <a:t>
</a:t>
                    </a:r>
                    <a:fld id="{09249DD8-90BB-40FE-97FB-3DF1A027B8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A786BC6C-F668-48F4-AE68-A8F1EFB9D8B4}" type="CELLRANGE">
                      <a:rPr lang="en-US" baseline="0"/>
                      <a:pPr/>
                      <a:t>[CELLRANGE]</a:t>
                    </a:fld>
                    <a:r>
                      <a:rPr lang="en-US" baseline="0"/>
                      <a:t>
</a:t>
                    </a:r>
                    <a:fld id="{CE129CAA-6B7C-4204-8991-CE963F63627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984C07AC-61CD-44BC-989E-DEA6EBDA33B7}" type="CELLRANGE">
                      <a:rPr lang="en-US" baseline="0"/>
                      <a:pPr/>
                      <a:t>[CELLRANGE]</a:t>
                    </a:fld>
                    <a:r>
                      <a:rPr lang="en-US" baseline="0"/>
                      <a:t>
</a:t>
                    </a:r>
                    <a:fld id="{31934125-B9C7-4434-AC18-67357346924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B5A74FD6-0F6B-4C12-B957-244EF7713605}" type="CELLRANGE">
                      <a:rPr lang="en-US" baseline="0"/>
                      <a:pPr/>
                      <a:t>[CELLRANGE]</a:t>
                    </a:fld>
                    <a:r>
                      <a:rPr lang="en-US" baseline="0"/>
                      <a:t>
</a:t>
                    </a:r>
                    <a:fld id="{7687EB12-F599-4C06-A4AD-922704BC3B5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1FD44739-8634-48B4-9A1C-68760EC70114}" type="CELLRANGE">
                      <a:rPr lang="en-US" baseline="0"/>
                      <a:pPr/>
                      <a:t>[CELLRANGE]</a:t>
                    </a:fld>
                    <a:r>
                      <a:rPr lang="en-US" baseline="0"/>
                      <a:t>
</a:t>
                    </a:r>
                    <a:fld id="{56243038-2DD1-4E53-AEE7-0646E43EBC4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26F2BECC-6086-4E3D-993C-7C292AD0FA29}" type="CELLRANGE">
                      <a:rPr lang="en-US" baseline="0"/>
                      <a:pPr/>
                      <a:t>[CELLRANGE]</a:t>
                    </a:fld>
                    <a:r>
                      <a:rPr lang="en-US" baseline="0"/>
                      <a:t>
</a:t>
                    </a:r>
                    <a:fld id="{95DEA215-9239-4FC4-ACC1-E21E98763B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EFB5E5EF-E8EC-4EB5-931F-BB75788BB676}" type="CELLRANGE">
                      <a:rPr lang="en-US" baseline="0"/>
                      <a:pPr/>
                      <a:t>[CELLRANGE]</a:t>
                    </a:fld>
                    <a:r>
                      <a:rPr lang="en-US" baseline="0"/>
                      <a:t>
</a:t>
                    </a:r>
                    <a:fld id="{6EF036C8-87A3-4A6C-8637-FB779F7E9E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A981E6DB-AA5F-4543-A97B-9594E2A7E04A}" type="CELLRANGE">
                      <a:rPr lang="en-US" baseline="0"/>
                      <a:pPr/>
                      <a:t>[CELLRANGE]</a:t>
                    </a:fld>
                    <a:r>
                      <a:rPr lang="en-US" baseline="0"/>
                      <a:t>
</a:t>
                    </a:r>
                    <a:fld id="{489FE968-B351-4749-9F42-2C2BBA680A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A1947D49-4FBB-46BC-8110-D39D682E3B51}" type="CELLRANGE">
                      <a:rPr lang="en-US" baseline="0"/>
                      <a:pPr/>
                      <a:t>[CELLRANGE]</a:t>
                    </a:fld>
                    <a:r>
                      <a:rPr lang="en-US" baseline="0"/>
                      <a:t>
</a:t>
                    </a:r>
                    <a:fld id="{BFF2B749-76B8-420A-8BAB-16C1431DB9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19FA0E9A-33EE-4EB6-8182-BAB13D78D7FA}" type="CELLRANGE">
                      <a:rPr lang="en-US" baseline="0"/>
                      <a:pPr/>
                      <a:t>[CELLRANGE]</a:t>
                    </a:fld>
                    <a:r>
                      <a:rPr lang="en-US" baseline="0"/>
                      <a:t>
</a:t>
                    </a:r>
                    <a:fld id="{52D3DA55-F7C2-4EB4-B9ED-AF684622AB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C2D23BEA-B6C1-4383-8F54-ECE82E8A0748}" type="CELLRANGE">
                      <a:rPr lang="en-US" baseline="0"/>
                      <a:pPr/>
                      <a:t>[CELLRANGE]</a:t>
                    </a:fld>
                    <a:r>
                      <a:rPr lang="en-US" baseline="0"/>
                      <a:t>
</a:t>
                    </a:r>
                    <a:fld id="{1CADD8D6-76FF-4052-84F0-7B3E1591DA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79FDF4E6-5441-4F76-BFD4-5E16E0661FFE}" type="CELLRANGE">
                      <a:rPr lang="en-US" baseline="0"/>
                      <a:pPr/>
                      <a:t>[CELLRANGE]</a:t>
                    </a:fld>
                    <a:r>
                      <a:rPr lang="en-US" baseline="0"/>
                      <a:t>
</a:t>
                    </a:r>
                    <a:fld id="{9CCF97A5-C586-4B66-9700-07EC138A1C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EB84E4DE-CCA8-4355-A548-563CD934A205}" type="CELLRANGE">
                      <a:rPr lang="en-US" baseline="0"/>
                      <a:pPr/>
                      <a:t>[CELLRANGE]</a:t>
                    </a:fld>
                    <a:r>
                      <a:rPr lang="en-US" baseline="0"/>
                      <a:t>
</a:t>
                    </a:r>
                    <a:fld id="{5A1EF897-CD7E-4245-B29B-051EB012B7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B0BDB612-4BE3-49D6-9E57-0E64E4803692}" type="CELLRANGE">
                      <a:rPr lang="en-US" baseline="0"/>
                      <a:pPr/>
                      <a:t>[CELLRANGE]</a:t>
                    </a:fld>
                    <a:r>
                      <a:rPr lang="en-US" baseline="0"/>
                      <a:t>
</a:t>
                    </a:r>
                    <a:fld id="{25F0B91C-83C1-4049-B465-FA10C2C3C13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Galicia</c:v>
                </c:pt>
                <c:pt idx="2">
                  <c:v>Ceuta</c:v>
                </c:pt>
                <c:pt idx="3">
                  <c:v>Aragón</c:v>
                </c:pt>
                <c:pt idx="4">
                  <c:v>Navarra, Comunidad Foral de</c:v>
                </c:pt>
                <c:pt idx="5">
                  <c:v>Cantabria</c:v>
                </c:pt>
                <c:pt idx="6">
                  <c:v>Castilla - La Mancha</c:v>
                </c:pt>
                <c:pt idx="7">
                  <c:v>Madrid, Comunidad de</c:v>
                </c:pt>
                <c:pt idx="8">
                  <c:v>Asturias, Principado de</c:v>
                </c:pt>
                <c:pt idx="9">
                  <c:v>Comunitat Valenciana</c:v>
                </c:pt>
                <c:pt idx="10">
                  <c:v>Media Nacional</c:v>
                </c:pt>
                <c:pt idx="11">
                  <c:v>Balears, Illes</c:v>
                </c:pt>
                <c:pt idx="12">
                  <c:v>Rioja, La</c:v>
                </c:pt>
                <c:pt idx="13">
                  <c:v>Andalucía</c:v>
                </c:pt>
                <c:pt idx="14">
                  <c:v>Murcia, Región de</c:v>
                </c:pt>
                <c:pt idx="15">
                  <c:v>Canarias</c:v>
                </c:pt>
                <c:pt idx="16">
                  <c:v>Extremadura</c:v>
                </c:pt>
                <c:pt idx="17">
                  <c:v>País Vasco</c:v>
                </c:pt>
                <c:pt idx="18">
                  <c:v>Melilla</c:v>
                </c:pt>
                <c:pt idx="19">
                  <c:v>Cataluña</c:v>
                </c:pt>
              </c:strCache>
            </c:strRef>
          </c:cat>
          <c:val>
            <c:numRef>
              <c:f>'11ListaEsperaGII'!$O$13:$O$32</c:f>
              <c:numCache>
                <c:formatCode>0.00%</c:formatCode>
                <c:ptCount val="20"/>
                <c:pt idx="0">
                  <c:v>0.9987242294345785</c:v>
                </c:pt>
                <c:pt idx="1">
                  <c:v>0.98569306543663515</c:v>
                </c:pt>
                <c:pt idx="2">
                  <c:v>0.98553345388788427</c:v>
                </c:pt>
                <c:pt idx="3">
                  <c:v>0.98330126443100607</c:v>
                </c:pt>
                <c:pt idx="4">
                  <c:v>0.97215315763301835</c:v>
                </c:pt>
                <c:pt idx="5">
                  <c:v>0.95768652979469204</c:v>
                </c:pt>
                <c:pt idx="6">
                  <c:v>0.9370166200427843</c:v>
                </c:pt>
                <c:pt idx="7">
                  <c:v>0.93277100261011903</c:v>
                </c:pt>
                <c:pt idx="8">
                  <c:v>0.90806034098009458</c:v>
                </c:pt>
                <c:pt idx="9">
                  <c:v>0.90135128191953962</c:v>
                </c:pt>
                <c:pt idx="10">
                  <c:v>0.90048452459867834</c:v>
                </c:pt>
                <c:pt idx="11">
                  <c:v>0.89324311624847286</c:v>
                </c:pt>
                <c:pt idx="12">
                  <c:v>0.89314940378770169</c:v>
                </c:pt>
                <c:pt idx="13">
                  <c:v>0.8920482945545426</c:v>
                </c:pt>
                <c:pt idx="14">
                  <c:v>0.88408798343314488</c:v>
                </c:pt>
                <c:pt idx="15">
                  <c:v>0.88383280244425666</c:v>
                </c:pt>
                <c:pt idx="16">
                  <c:v>0.87675815403330037</c:v>
                </c:pt>
                <c:pt idx="17">
                  <c:v>0.87288524841154402</c:v>
                </c:pt>
                <c:pt idx="18">
                  <c:v>0.84681372549019607</c:v>
                </c:pt>
                <c:pt idx="19">
                  <c:v>0.81545349363650088</c:v>
                </c:pt>
              </c:numCache>
            </c:numRef>
          </c:val>
          <c:extLst>
            <c:ext xmlns:c15="http://schemas.microsoft.com/office/drawing/2012/chart" uri="{02D57815-91ED-43cb-92C2-25804820EDAC}">
              <c15:datalabelsRange>
                <c15:f>'11ListaEsperaGII'!$M$13:$M$32</c15:f>
                <c15:dlblRangeCache>
                  <c:ptCount val="20"/>
                  <c:pt idx="0">
                    <c:v>39.142</c:v>
                  </c:pt>
                  <c:pt idx="1">
                    <c:v>25.216</c:v>
                  </c:pt>
                  <c:pt idx="2">
                    <c:v>545</c:v>
                  </c:pt>
                  <c:pt idx="3">
                    <c:v>14.309</c:v>
                  </c:pt>
                  <c:pt idx="4">
                    <c:v>5.865</c:v>
                  </c:pt>
                  <c:pt idx="5">
                    <c:v>7.650</c:v>
                  </c:pt>
                  <c:pt idx="6">
                    <c:v>22.777</c:v>
                  </c:pt>
                  <c:pt idx="7">
                    <c:v>63.254</c:v>
                  </c:pt>
                  <c:pt idx="8">
                    <c:v>10.173</c:v>
                  </c:pt>
                  <c:pt idx="9">
                    <c:v>52.629</c:v>
                  </c:pt>
                  <c:pt idx="10">
                    <c:v>527.068</c:v>
                  </c:pt>
                  <c:pt idx="11">
                    <c:v>9.505</c:v>
                  </c:pt>
                  <c:pt idx="12">
                    <c:v>3.820</c:v>
                  </c:pt>
                  <c:pt idx="13">
                    <c:v>126.711</c:v>
                  </c:pt>
                  <c:pt idx="14">
                    <c:v>15.796</c:v>
                  </c:pt>
                  <c:pt idx="15">
                    <c:v>13.596</c:v>
                  </c:pt>
                  <c:pt idx="16">
                    <c:v>11.532</c:v>
                  </c:pt>
                  <c:pt idx="17">
                    <c:v>22.805</c:v>
                  </c:pt>
                  <c:pt idx="18">
                    <c:v>691</c:v>
                  </c:pt>
                  <c:pt idx="19">
                    <c:v>81.052</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68204DD1-16FE-441B-A6EF-4446B1171EE4}" type="CELLRANGE">
                      <a:rPr lang="en-US" baseline="0"/>
                      <a:pPr/>
                      <a:t>[CELLRANGE]</a:t>
                    </a:fld>
                    <a:r>
                      <a:rPr lang="en-US" baseline="0"/>
                      <a:t>
</a:t>
                    </a:r>
                    <a:fld id="{C4ED2EB8-9D2E-4E55-AFC9-D9DC43633E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A05FC919-D66E-4D9D-B05F-5A14A4A189C8}" type="CELLRANGE">
                      <a:rPr lang="en-US" baseline="0"/>
                      <a:pPr/>
                      <a:t>[CELLRANGE]</a:t>
                    </a:fld>
                    <a:r>
                      <a:rPr lang="en-US" baseline="0"/>
                      <a:t>
</a:t>
                    </a:r>
                    <a:fld id="{965CDF0B-CF80-40C4-B5C2-0D2A17145F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DEECA52E-19E7-4CB6-AB63-1F060F332478}" type="CELLRANGE">
                      <a:rPr lang="en-US" baseline="0"/>
                      <a:pPr/>
                      <a:t>[CELLRANGE]</a:t>
                    </a:fld>
                    <a:r>
                      <a:rPr lang="en-US" baseline="0"/>
                      <a:t>
</a:t>
                    </a:r>
                    <a:fld id="{989F493D-BC83-442D-96BF-675C141C0C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8731EA48-632F-43F9-A47E-F21923BD4DAD}" type="CELLRANGE">
                      <a:rPr lang="en-US" baseline="0"/>
                      <a:pPr/>
                      <a:t>[CELLRANGE]</a:t>
                    </a:fld>
                    <a:r>
                      <a:rPr lang="en-US" baseline="0"/>
                      <a:t>
</a:t>
                    </a:r>
                    <a:fld id="{2263F781-0A8E-4128-8AA5-BB6BCBF4954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24C6572D-60A5-4B5B-A7BB-5E8DF0058AE8}" type="CELLRANGE">
                      <a:rPr lang="en-US" baseline="0"/>
                      <a:pPr/>
                      <a:t>[CELLRANGE]</a:t>
                    </a:fld>
                    <a:r>
                      <a:rPr lang="en-US" baseline="0"/>
                      <a:t>
</a:t>
                    </a:r>
                    <a:fld id="{F290F2F3-056A-4DBD-ADE6-ABEB501F89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59DC0780-26C5-46F3-93CA-EA6BED13DDD6}" type="CELLRANGE">
                      <a:rPr lang="en-US" baseline="0"/>
                      <a:pPr/>
                      <a:t>[CELLRANGE]</a:t>
                    </a:fld>
                    <a:r>
                      <a:rPr lang="en-US" baseline="0"/>
                      <a:t>
</a:t>
                    </a:r>
                    <a:fld id="{005DEB0D-71EF-458F-8F8D-C8F9A9AE72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532454D5-8BE5-47D0-A228-118375DA2564}" type="CELLRANGE">
                      <a:rPr lang="en-US" baseline="0"/>
                      <a:pPr/>
                      <a:t>[CELLRANGE]</a:t>
                    </a:fld>
                    <a:r>
                      <a:rPr lang="en-US" baseline="0"/>
                      <a:t>
</a:t>
                    </a:r>
                    <a:fld id="{88D8AC37-6C2F-4804-80A1-1FBC4AF77DD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E48E56E7-57CF-41F7-82D1-0911D35527B6}" type="CELLRANGE">
                      <a:rPr lang="en-US" baseline="0"/>
                      <a:pPr/>
                      <a:t>[CELLRANGE]</a:t>
                    </a:fld>
                    <a:r>
                      <a:rPr lang="en-US" baseline="0"/>
                      <a:t>
</a:t>
                    </a:r>
                    <a:fld id="{09EF62F1-0B85-439C-9DFD-CD64632458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24B2AA44-D08F-4FD4-B08D-21F67F1CA107}" type="CELLRANGE">
                      <a:rPr lang="en-US" baseline="0"/>
                      <a:pPr/>
                      <a:t>[CELLRANGE]</a:t>
                    </a:fld>
                    <a:r>
                      <a:rPr lang="en-US" baseline="0"/>
                      <a:t>
</a:t>
                    </a:r>
                    <a:fld id="{A45505F8-D649-42B5-9584-2B6CA41352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5594541910331384E-3"/>
                  <c:y val="3.9760608081192681E-4"/>
                </c:manualLayout>
              </c:layout>
              <c:tx>
                <c:rich>
                  <a:bodyPr/>
                  <a:lstStyle/>
                  <a:p>
                    <a:fld id="{27BE8E66-15FC-4337-B9FF-C791AF8AC850}" type="CELLRANGE">
                      <a:rPr lang="en-US" baseline="0"/>
                      <a:pPr/>
                      <a:t>[CELLRANGE]</a:t>
                    </a:fld>
                    <a:r>
                      <a:rPr lang="en-US" baseline="0"/>
                      <a:t>
</a:t>
                    </a:r>
                    <a:fld id="{A01DEE2B-7F3A-406F-9ACA-44343EEAE0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3913043478260871E-3"/>
                  <c:y val="-4.6639029934342322E-4"/>
                </c:manualLayout>
              </c:layout>
              <c:tx>
                <c:rich>
                  <a:bodyPr/>
                  <a:lstStyle/>
                  <a:p>
                    <a:fld id="{017D163E-CC5C-46CB-B4D4-4E396AEB31C8}" type="CELLRANGE">
                      <a:rPr lang="en-US" baseline="0"/>
                      <a:pPr/>
                      <a:t>[CELLRANGE]</a:t>
                    </a:fld>
                    <a:r>
                      <a:rPr lang="en-US" baseline="0"/>
                      <a:t>
</a:t>
                    </a:r>
                    <a:fld id="{F777D2E9-4D1B-489F-BB11-40CFEE0638A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2EAE855C-9D67-45DA-9146-D1160F26D134}" type="CELLRANGE">
                      <a:rPr lang="en-US" baseline="0"/>
                      <a:pPr/>
                      <a:t>[CELLRANGE]</a:t>
                    </a:fld>
                    <a:r>
                      <a:rPr lang="en-US" baseline="0"/>
                      <a:t>
</a:t>
                    </a:r>
                    <a:fld id="{C77C22DE-BEE4-4119-AE21-2D7C871D4B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69C0CE92-30E5-4B3F-AC7A-A360BF5366C2}" type="CELLRANGE">
                      <a:rPr lang="en-US" baseline="0"/>
                      <a:pPr/>
                      <a:t>[CELLRANGE]</a:t>
                    </a:fld>
                    <a:r>
                      <a:rPr lang="en-US" baseline="0"/>
                      <a:t>
</a:t>
                    </a:r>
                    <a:fld id="{80293E40-6301-4BCF-B48D-80AEF5DBF3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B0DB8F21-FC86-4773-BD79-7A092D21DF03}" type="CELLRANGE">
                      <a:rPr lang="en-US" baseline="0"/>
                      <a:pPr/>
                      <a:t>[CELLRANGE]</a:t>
                    </a:fld>
                    <a:r>
                      <a:rPr lang="en-US" baseline="0"/>
                      <a:t>
</a:t>
                    </a:r>
                    <a:fld id="{DD92D8EC-81C2-4E11-A0D7-9C571EFD62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C12FC2BA-2D09-48D8-8C95-33D23E58ED9C}" type="CELLRANGE">
                      <a:rPr lang="en-US" baseline="0"/>
                      <a:pPr/>
                      <a:t>[CELLRANGE]</a:t>
                    </a:fld>
                    <a:r>
                      <a:rPr lang="en-US" baseline="0"/>
                      <a:t>
</a:t>
                    </a:r>
                    <a:fld id="{B8E04CB1-6DF8-431E-AEC6-D52E149627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1A1C323C-1B0F-4E27-956F-9DF9530094D7}" type="CELLRANGE">
                      <a:rPr lang="en-US" baseline="0"/>
                      <a:pPr/>
                      <a:t>[CELLRANGE]</a:t>
                    </a:fld>
                    <a:r>
                      <a:rPr lang="en-US" baseline="0"/>
                      <a:t>
</a:t>
                    </a:r>
                    <a:fld id="{5448D52A-86EE-4F13-87CE-329CDB49BB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72D4ACB9-67DE-4096-A55B-47E60E0469B6}" type="CELLRANGE">
                      <a:rPr lang="en-US" baseline="0"/>
                      <a:pPr/>
                      <a:t>[CELLRANGE]</a:t>
                    </a:fld>
                    <a:r>
                      <a:rPr lang="en-US" baseline="0"/>
                      <a:t>
</a:t>
                    </a:r>
                    <a:fld id="{C667A649-F02F-432E-880A-FD1EDBE1A24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F8758B36-31D4-48C2-9132-25E9F228E742}" type="CELLRANGE">
                      <a:rPr lang="en-US" baseline="0"/>
                      <a:pPr/>
                      <a:t>[CELLRANGE]</a:t>
                    </a:fld>
                    <a:r>
                      <a:rPr lang="en-US" baseline="0"/>
                      <a:t>
</a:t>
                    </a:r>
                    <a:fld id="{8039414A-6C1F-477A-B7DD-7817EB8D26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962A1F9F-0E26-44F5-818F-0406224C230B}" type="CELLRANGE">
                      <a:rPr lang="en-US" baseline="0"/>
                      <a:pPr/>
                      <a:t>[CELLRANGE]</a:t>
                    </a:fld>
                    <a:r>
                      <a:rPr lang="en-US" baseline="0"/>
                      <a:t>
</a:t>
                    </a:r>
                    <a:fld id="{64482A2B-0DA0-44EE-8E37-60BA8F925A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0E5871AF-5F9B-46BF-B490-C9F618BE8561}" type="CELLRANGE">
                      <a:rPr lang="en-US" baseline="0"/>
                      <a:pPr/>
                      <a:t>[CELLRANGE]</a:t>
                    </a:fld>
                    <a:r>
                      <a:rPr lang="en-US" baseline="0"/>
                      <a:t>
</a:t>
                    </a:r>
                    <a:fld id="{E676C2FA-840D-4BC5-9208-596BBA6EE4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Galicia</c:v>
                </c:pt>
                <c:pt idx="2">
                  <c:v>Ceuta</c:v>
                </c:pt>
                <c:pt idx="3">
                  <c:v>Aragón</c:v>
                </c:pt>
                <c:pt idx="4">
                  <c:v>Navarra, Comunidad Foral de</c:v>
                </c:pt>
                <c:pt idx="5">
                  <c:v>Cantabria</c:v>
                </c:pt>
                <c:pt idx="6">
                  <c:v>Castilla - La Mancha</c:v>
                </c:pt>
                <c:pt idx="7">
                  <c:v>Madrid, Comunidad de</c:v>
                </c:pt>
                <c:pt idx="8">
                  <c:v>Asturias, Principado de</c:v>
                </c:pt>
                <c:pt idx="9">
                  <c:v>Comunitat Valenciana</c:v>
                </c:pt>
                <c:pt idx="10">
                  <c:v>Media Nacional</c:v>
                </c:pt>
                <c:pt idx="11">
                  <c:v>Balears, Illes</c:v>
                </c:pt>
                <c:pt idx="12">
                  <c:v>Rioja, La</c:v>
                </c:pt>
                <c:pt idx="13">
                  <c:v>Andalucía</c:v>
                </c:pt>
                <c:pt idx="14">
                  <c:v>Murcia, Región de</c:v>
                </c:pt>
                <c:pt idx="15">
                  <c:v>Canarias</c:v>
                </c:pt>
                <c:pt idx="16">
                  <c:v>Extremadura</c:v>
                </c:pt>
                <c:pt idx="17">
                  <c:v>País Vasco</c:v>
                </c:pt>
                <c:pt idx="18">
                  <c:v>Melilla</c:v>
                </c:pt>
                <c:pt idx="19">
                  <c:v>Cataluña</c:v>
                </c:pt>
              </c:strCache>
            </c:strRef>
          </c:cat>
          <c:val>
            <c:numRef>
              <c:f>'11ListaEsperaGII'!$P$13:$P$32</c:f>
              <c:numCache>
                <c:formatCode>0.00%</c:formatCode>
                <c:ptCount val="20"/>
                <c:pt idx="0">
                  <c:v>1.2757705654215146E-3</c:v>
                </c:pt>
                <c:pt idx="1">
                  <c:v>1.4306934563364865E-2</c:v>
                </c:pt>
                <c:pt idx="2">
                  <c:v>1.4466546112115732E-2</c:v>
                </c:pt>
                <c:pt idx="3">
                  <c:v>1.6698735568993952E-2</c:v>
                </c:pt>
                <c:pt idx="4">
                  <c:v>2.7846842366981601E-2</c:v>
                </c:pt>
                <c:pt idx="5">
                  <c:v>4.2313470205307964E-2</c:v>
                </c:pt>
                <c:pt idx="6">
                  <c:v>6.2983379957215729E-2</c:v>
                </c:pt>
                <c:pt idx="7">
                  <c:v>6.7228997389881001E-2</c:v>
                </c:pt>
                <c:pt idx="8">
                  <c:v>9.1939659019905376E-2</c:v>
                </c:pt>
                <c:pt idx="9">
                  <c:v>9.8648718080460357E-2</c:v>
                </c:pt>
                <c:pt idx="10">
                  <c:v>9.9515475401321676E-2</c:v>
                </c:pt>
                <c:pt idx="11">
                  <c:v>0.10675688375152712</c:v>
                </c:pt>
                <c:pt idx="12">
                  <c:v>0.10685059621229834</c:v>
                </c:pt>
                <c:pt idx="13">
                  <c:v>0.10795170544545743</c:v>
                </c:pt>
                <c:pt idx="14">
                  <c:v>0.1159120165668551</c:v>
                </c:pt>
                <c:pt idx="15">
                  <c:v>0.11616719755574335</c:v>
                </c:pt>
                <c:pt idx="16">
                  <c:v>0.12324184596669961</c:v>
                </c:pt>
                <c:pt idx="17">
                  <c:v>0.12711475158845595</c:v>
                </c:pt>
                <c:pt idx="18">
                  <c:v>0.15318627450980393</c:v>
                </c:pt>
                <c:pt idx="19">
                  <c:v>0.18454650636349917</c:v>
                </c:pt>
              </c:numCache>
            </c:numRef>
          </c:val>
          <c:extLst>
            <c:ext xmlns:c15="http://schemas.microsoft.com/office/drawing/2012/chart" uri="{02D57815-91ED-43cb-92C2-25804820EDAC}">
              <c15:datalabelsRange>
                <c15:f>'11ListaEsperaGII'!$N$13:$N$32</c15:f>
                <c15:dlblRangeCache>
                  <c:ptCount val="20"/>
                  <c:pt idx="0">
                    <c:v>50</c:v>
                  </c:pt>
                  <c:pt idx="1">
                    <c:v>366</c:v>
                  </c:pt>
                  <c:pt idx="2">
                    <c:v>8</c:v>
                  </c:pt>
                  <c:pt idx="3">
                    <c:v>243</c:v>
                  </c:pt>
                  <c:pt idx="4">
                    <c:v>168</c:v>
                  </c:pt>
                  <c:pt idx="5">
                    <c:v>338</c:v>
                  </c:pt>
                  <c:pt idx="6">
                    <c:v>1.531</c:v>
                  </c:pt>
                  <c:pt idx="7">
                    <c:v>4.559</c:v>
                  </c:pt>
                  <c:pt idx="8">
                    <c:v>1.030</c:v>
                  </c:pt>
                  <c:pt idx="9">
                    <c:v>5.760</c:v>
                  </c:pt>
                  <c:pt idx="10">
                    <c:v>58.248</c:v>
                  </c:pt>
                  <c:pt idx="11">
                    <c:v>1.136</c:v>
                  </c:pt>
                  <c:pt idx="12">
                    <c:v>457</c:v>
                  </c:pt>
                  <c:pt idx="13">
                    <c:v>15.334</c:v>
                  </c:pt>
                  <c:pt idx="14">
                    <c:v>2.071</c:v>
                  </c:pt>
                  <c:pt idx="15">
                    <c:v>1.787</c:v>
                  </c:pt>
                  <c:pt idx="16">
                    <c:v>1.621</c:v>
                  </c:pt>
                  <c:pt idx="17">
                    <c:v>3.321</c:v>
                  </c:pt>
                  <c:pt idx="18">
                    <c:v>125</c:v>
                  </c:pt>
                  <c:pt idx="19">
                    <c:v>18.343</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Galicia</c:v>
                </c:pt>
                <c:pt idx="2">
                  <c:v>Ceuta</c:v>
                </c:pt>
                <c:pt idx="3">
                  <c:v>Aragón</c:v>
                </c:pt>
                <c:pt idx="4">
                  <c:v>Navarra, Comunidad Foral de</c:v>
                </c:pt>
                <c:pt idx="5">
                  <c:v>Cantabria</c:v>
                </c:pt>
                <c:pt idx="6">
                  <c:v>Castilla - La Mancha</c:v>
                </c:pt>
                <c:pt idx="7">
                  <c:v>Madrid, Comunidad de</c:v>
                </c:pt>
                <c:pt idx="8">
                  <c:v>Asturias, Principado de</c:v>
                </c:pt>
                <c:pt idx="9">
                  <c:v>Comunitat Valenciana</c:v>
                </c:pt>
                <c:pt idx="10">
                  <c:v>Media Nacional</c:v>
                </c:pt>
                <c:pt idx="11">
                  <c:v>Balears, Illes</c:v>
                </c:pt>
                <c:pt idx="12">
                  <c:v>Rioja, La</c:v>
                </c:pt>
                <c:pt idx="13">
                  <c:v>Andalucía</c:v>
                </c:pt>
                <c:pt idx="14">
                  <c:v>Murcia, Región de</c:v>
                </c:pt>
                <c:pt idx="15">
                  <c:v>Canarias</c:v>
                </c:pt>
                <c:pt idx="16">
                  <c:v>Extremadura</c:v>
                </c:pt>
                <c:pt idx="17">
                  <c:v>País Vasco</c:v>
                </c:pt>
                <c:pt idx="18">
                  <c:v>Melilla</c:v>
                </c:pt>
                <c:pt idx="19">
                  <c:v>Cataluña</c:v>
                </c:pt>
              </c:strCache>
            </c:strRef>
          </c:cat>
          <c:val>
            <c:numRef>
              <c:f>'11ListaEsperaGII'!$Q$13:$Q$32</c:f>
              <c:numCache>
                <c:formatCode>0.00%</c:formatCode>
                <c:ptCount val="20"/>
                <c:pt idx="0">
                  <c:v>0.90048452459867834</c:v>
                </c:pt>
                <c:pt idx="1">
                  <c:v>0.90048452459867834</c:v>
                </c:pt>
                <c:pt idx="2">
                  <c:v>0.90048452459867834</c:v>
                </c:pt>
                <c:pt idx="3">
                  <c:v>0.90048452459867834</c:v>
                </c:pt>
                <c:pt idx="4">
                  <c:v>0.90048452459867834</c:v>
                </c:pt>
                <c:pt idx="5">
                  <c:v>0.90048452459867834</c:v>
                </c:pt>
                <c:pt idx="6">
                  <c:v>0.90048452459867834</c:v>
                </c:pt>
                <c:pt idx="7">
                  <c:v>0.90048452459867834</c:v>
                </c:pt>
                <c:pt idx="8">
                  <c:v>0.90048452459867834</c:v>
                </c:pt>
                <c:pt idx="9">
                  <c:v>0.90048452459867834</c:v>
                </c:pt>
                <c:pt idx="10">
                  <c:v>0.90048452459867834</c:v>
                </c:pt>
                <c:pt idx="11">
                  <c:v>0.90048452459867834</c:v>
                </c:pt>
                <c:pt idx="12">
                  <c:v>0.90048452459867834</c:v>
                </c:pt>
                <c:pt idx="13">
                  <c:v>0.90048452459867834</c:v>
                </c:pt>
                <c:pt idx="14">
                  <c:v>0.90048452459867834</c:v>
                </c:pt>
                <c:pt idx="15">
                  <c:v>0.90048452459867834</c:v>
                </c:pt>
                <c:pt idx="16">
                  <c:v>0.90048452459867834</c:v>
                </c:pt>
                <c:pt idx="17">
                  <c:v>0.90048452459867834</c:v>
                </c:pt>
                <c:pt idx="18">
                  <c:v>0.90048452459867834</c:v>
                </c:pt>
                <c:pt idx="19">
                  <c:v>0.90048452459867834</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extLst>
              <c:ext xmlns:c16="http://schemas.microsoft.com/office/drawing/2014/chart" uri="{C3380CC4-5D6E-409C-BE32-E72D297353CC}">
                <c16:uniqueId val="{00000001-E6BD-407D-8DB5-88274B443806}"/>
              </c:ext>
            </c:extLst>
          </c:dPt>
          <c:dPt>
            <c:idx val="12"/>
            <c:invertIfNegative val="0"/>
            <c:bubble3D val="0"/>
            <c:spPr>
              <a:solidFill>
                <a:schemeClr val="accent6">
                  <a:lumMod val="50000"/>
                </a:schemeClr>
              </a:solidFill>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18890685-AD17-4AFF-908E-7F4E601D19C0}" type="CELLRANGE">
                      <a:rPr lang="en-US" baseline="0"/>
                      <a:pPr/>
                      <a:t>[CELLRANGE]</a:t>
                    </a:fld>
                    <a:r>
                      <a:rPr lang="en-US" baseline="0"/>
                      <a:t>
</a:t>
                    </a:r>
                    <a:fld id="{B4252991-5DE6-48CB-A907-62D28AB4BC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04A75338-7C54-4966-B0F3-63565690C43E}" type="CELLRANGE">
                      <a:rPr lang="en-US" baseline="0"/>
                      <a:pPr/>
                      <a:t>[CELLRANGE]</a:t>
                    </a:fld>
                    <a:r>
                      <a:rPr lang="en-US" baseline="0"/>
                      <a:t>
</a:t>
                    </a:r>
                    <a:fld id="{F8EC4C91-3393-4C0B-99CA-2D5D81A4FE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C9489C31-F418-42D9-A7BC-3F5CEF533884}" type="CELLRANGE">
                      <a:rPr lang="en-US" baseline="0"/>
                      <a:pPr/>
                      <a:t>[CELLRANGE]</a:t>
                    </a:fld>
                    <a:r>
                      <a:rPr lang="en-US" baseline="0"/>
                      <a:t>
</a:t>
                    </a:r>
                    <a:fld id="{A4B4810E-D27E-4780-8B6A-3D319221BE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6C1A10C7-37ED-4DD8-A83F-CC7DCD3D5F47}" type="CELLRANGE">
                      <a:rPr lang="en-US" baseline="0"/>
                      <a:pPr/>
                      <a:t>[CELLRANGE]</a:t>
                    </a:fld>
                    <a:r>
                      <a:rPr lang="en-US" baseline="0"/>
                      <a:t>
</a:t>
                    </a:r>
                    <a:fld id="{D9773CDB-D5BC-4085-B181-759935952B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D1FF0F4F-A673-48B9-9A9B-B58DB66B594D}" type="CELLRANGE">
                      <a:rPr lang="en-US" baseline="0"/>
                      <a:pPr/>
                      <a:t>[CELLRANGE]</a:t>
                    </a:fld>
                    <a:r>
                      <a:rPr lang="en-US" baseline="0"/>
                      <a:t>
</a:t>
                    </a:r>
                    <a:fld id="{A4449727-3D12-4F83-BB79-4A72F00A59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3DCF3532-A68F-4CF0-902E-AD56335DE22F}" type="CELLRANGE">
                      <a:rPr lang="en-US" baseline="0"/>
                      <a:pPr/>
                      <a:t>[CELLRANGE]</a:t>
                    </a:fld>
                    <a:r>
                      <a:rPr lang="en-US" baseline="0"/>
                      <a:t>
</a:t>
                    </a:r>
                    <a:fld id="{CA82458C-F8FA-4B5A-9CA4-F3146FE453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5794570A-8CD1-48A4-B316-402B95ABC87E}" type="CELLRANGE">
                      <a:rPr lang="en-US" baseline="0"/>
                      <a:pPr/>
                      <a:t>[CELLRANGE]</a:t>
                    </a:fld>
                    <a:r>
                      <a:rPr lang="en-US" baseline="0"/>
                      <a:t>
</a:t>
                    </a:r>
                    <a:fld id="{1C74C7A2-0BD1-47A0-814A-06425D98BC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5B2F4EF8-0D91-481F-9BF5-9CD55E764C6B}" type="CELLRANGE">
                      <a:rPr lang="en-US" baseline="0"/>
                      <a:pPr/>
                      <a:t>[CELLRANGE]</a:t>
                    </a:fld>
                    <a:r>
                      <a:rPr lang="en-US" baseline="0"/>
                      <a:t>
</a:t>
                    </a:r>
                    <a:fld id="{9BF97EBE-7F69-4832-B54C-2BAD84B45D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DE536DCE-86A5-402A-AB5A-F57900675262}" type="CELLRANGE">
                      <a:rPr lang="en-US" baseline="0"/>
                      <a:pPr/>
                      <a:t>[CELLRANGE]</a:t>
                    </a:fld>
                    <a:r>
                      <a:rPr lang="en-US" baseline="0"/>
                      <a:t>
</a:t>
                    </a:r>
                    <a:fld id="{7B0041EC-EEE9-4986-A08A-B4938A1EC9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85B0A6E5-F705-4A77-A34A-1E7602C5F00E}" type="CELLRANGE">
                      <a:rPr lang="en-US" baseline="0"/>
                      <a:pPr/>
                      <a:t>[CELLRANGE]</a:t>
                    </a:fld>
                    <a:r>
                      <a:rPr lang="en-US" baseline="0"/>
                      <a:t>
</a:t>
                    </a:r>
                    <a:fld id="{6E531409-BE2F-4432-A9F1-11BDFCB0AC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07420751-7297-46F6-A7BF-5DF9C5417DA0}" type="CELLRANGE">
                      <a:rPr lang="en-US" baseline="0"/>
                      <a:pPr/>
                      <a:t>[CELLRANGE]</a:t>
                    </a:fld>
                    <a:r>
                      <a:rPr lang="en-US" baseline="0"/>
                      <a:t>
</a:t>
                    </a:r>
                    <a:fld id="{0D611CE9-02F2-4249-A25F-F5DEA5D171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2BA4F5F7-80A2-498F-ADA9-C93F76916718}" type="CELLRANGE">
                      <a:rPr lang="en-US" baseline="0"/>
                      <a:pPr/>
                      <a:t>[CELLRANGE]</a:t>
                    </a:fld>
                    <a:r>
                      <a:rPr lang="en-US" baseline="0"/>
                      <a:t>
</a:t>
                    </a:r>
                    <a:fld id="{926B571A-B528-4BC2-8D77-0D30FBC5A5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50A6FBBF-D0E8-477F-9E6F-7982FF4C378D}" type="CELLRANGE">
                      <a:rPr lang="en-US" baseline="0"/>
                      <a:pPr/>
                      <a:t>[CELLRANGE]</a:t>
                    </a:fld>
                    <a:r>
                      <a:rPr lang="en-US" baseline="0"/>
                      <a:t>
</a:t>
                    </a:r>
                    <a:fld id="{65079939-5D13-4F91-940D-58F64C45AD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CDB48C1B-6DFB-48EB-A72A-DE21E2634620}" type="CELLRANGE">
                      <a:rPr lang="en-US" baseline="0"/>
                      <a:pPr/>
                      <a:t>[CELLRANGE]</a:t>
                    </a:fld>
                    <a:r>
                      <a:rPr lang="en-US" baseline="0"/>
                      <a:t>
</a:t>
                    </a:r>
                    <a:fld id="{04746D42-7300-4B28-9AED-EDD4752D0E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64EBDABD-A5C3-4865-9050-8F9028134636}" type="CELLRANGE">
                      <a:rPr lang="en-US" baseline="0"/>
                      <a:pPr/>
                      <a:t>[CELLRANGE]</a:t>
                    </a:fld>
                    <a:r>
                      <a:rPr lang="en-US" baseline="0"/>
                      <a:t>
</a:t>
                    </a:r>
                    <a:fld id="{DA7DA152-EDD9-4E8D-B9C3-BB0F217DC5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5E467445-DD30-409B-85A6-D0F18F109A9E}" type="CELLRANGE">
                      <a:rPr lang="en-US" baseline="0"/>
                      <a:pPr/>
                      <a:t>[CELLRANGE]</a:t>
                    </a:fld>
                    <a:r>
                      <a:rPr lang="en-US" baseline="0"/>
                      <a:t>
</a:t>
                    </a:r>
                    <a:fld id="{6256161F-0751-4487-9545-66D551CAAE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3FBE7B46-2CC7-42A6-8385-2A859DB81FD9}" type="CELLRANGE">
                      <a:rPr lang="en-US" baseline="0"/>
                      <a:pPr/>
                      <a:t>[CELLRANGE]</a:t>
                    </a:fld>
                    <a:r>
                      <a:rPr lang="en-US" baseline="0"/>
                      <a:t>
</a:t>
                    </a:r>
                    <a:fld id="{1DCADF1A-F87A-4A80-B025-018DC3E763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701AE595-C9DD-4A11-B5C2-B4017D64EA07}" type="CELLRANGE">
                      <a:rPr lang="en-US" baseline="0"/>
                      <a:pPr/>
                      <a:t>[CELLRANGE]</a:t>
                    </a:fld>
                    <a:r>
                      <a:rPr lang="en-US" baseline="0"/>
                      <a:t>
</a:t>
                    </a:r>
                    <a:fld id="{08253D3A-E5E4-44A9-A7B9-DAA3998DB9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C8316A14-A7EF-459C-A254-67F5CE84463D}" type="CELLRANGE">
                      <a:rPr lang="en-US" baseline="0"/>
                      <a:pPr/>
                      <a:t>[CELLRANGE]</a:t>
                    </a:fld>
                    <a:r>
                      <a:rPr lang="en-US" baseline="0"/>
                      <a:t>
</a:t>
                    </a:r>
                    <a:fld id="{6B85F528-E60C-47D6-8B97-ADDF5AB3B0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9EEAB498-04FB-48EF-A308-7E45CF5155BE}" type="CELLRANGE">
                      <a:rPr lang="en-US" baseline="0"/>
                      <a:pPr/>
                      <a:t>[CELLRANGE]</a:t>
                    </a:fld>
                    <a:r>
                      <a:rPr lang="en-US" baseline="0"/>
                      <a:t>
</a:t>
                    </a:r>
                    <a:fld id="{7A0FE708-19D8-4B99-AC8E-6C09BC75D4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Navarra, Comunidad Foral de</c:v>
                </c:pt>
                <c:pt idx="3">
                  <c:v>Ceuta</c:v>
                </c:pt>
                <c:pt idx="4">
                  <c:v>Galicia</c:v>
                </c:pt>
                <c:pt idx="5">
                  <c:v>Castilla - La Mancha</c:v>
                </c:pt>
                <c:pt idx="6">
                  <c:v>Madrid, Comunidad de</c:v>
                </c:pt>
                <c:pt idx="7">
                  <c:v>Cantabria</c:v>
                </c:pt>
                <c:pt idx="8">
                  <c:v>Asturias, Principado de</c:v>
                </c:pt>
                <c:pt idx="9">
                  <c:v>Canarias</c:v>
                </c:pt>
                <c:pt idx="10">
                  <c:v>Comunitat Valenciana</c:v>
                </c:pt>
                <c:pt idx="11">
                  <c:v>Balears, Illes</c:v>
                </c:pt>
                <c:pt idx="12">
                  <c:v>Media Nacional</c:v>
                </c:pt>
                <c:pt idx="13">
                  <c:v>Murcia, Región de</c:v>
                </c:pt>
                <c:pt idx="14">
                  <c:v>Extremadura</c:v>
                </c:pt>
                <c:pt idx="15">
                  <c:v>Andalucía</c:v>
                </c:pt>
                <c:pt idx="16">
                  <c:v>Melilla</c:v>
                </c:pt>
                <c:pt idx="17">
                  <c:v>País Vasco</c:v>
                </c:pt>
                <c:pt idx="18">
                  <c:v>Rioja, La</c:v>
                </c:pt>
                <c:pt idx="19">
                  <c:v>Cataluña</c:v>
                </c:pt>
              </c:strCache>
            </c:strRef>
          </c:cat>
          <c:val>
            <c:numRef>
              <c:f>'11ListaEsperaGI'!$O$13:$O$32</c:f>
              <c:numCache>
                <c:formatCode>0.00%</c:formatCode>
                <c:ptCount val="20"/>
                <c:pt idx="0">
                  <c:v>0.99826796167591147</c:v>
                </c:pt>
                <c:pt idx="1">
                  <c:v>0.96448291299805999</c:v>
                </c:pt>
                <c:pt idx="2">
                  <c:v>0.9347380743342113</c:v>
                </c:pt>
                <c:pt idx="3">
                  <c:v>0.93402777777777779</c:v>
                </c:pt>
                <c:pt idx="4">
                  <c:v>0.93089341485945543</c:v>
                </c:pt>
                <c:pt idx="5">
                  <c:v>0.91856581892913503</c:v>
                </c:pt>
                <c:pt idx="6">
                  <c:v>0.90907909877138937</c:v>
                </c:pt>
                <c:pt idx="7">
                  <c:v>0.89681242337556188</c:v>
                </c:pt>
                <c:pt idx="8">
                  <c:v>0.88047837295903753</c:v>
                </c:pt>
                <c:pt idx="9">
                  <c:v>0.85854036174255755</c:v>
                </c:pt>
                <c:pt idx="10">
                  <c:v>0.85840434967030421</c:v>
                </c:pt>
                <c:pt idx="11">
                  <c:v>0.83679389312977104</c:v>
                </c:pt>
                <c:pt idx="12">
                  <c:v>0.81137052284511735</c:v>
                </c:pt>
                <c:pt idx="13">
                  <c:v>0.80031719658636058</c:v>
                </c:pt>
                <c:pt idx="14">
                  <c:v>0.79829072209748675</c:v>
                </c:pt>
                <c:pt idx="15">
                  <c:v>0.78718099311842737</c:v>
                </c:pt>
                <c:pt idx="16">
                  <c:v>0.77013752455795681</c:v>
                </c:pt>
                <c:pt idx="17">
                  <c:v>0.76569392602646758</c:v>
                </c:pt>
                <c:pt idx="18">
                  <c:v>0.74511930585683295</c:v>
                </c:pt>
                <c:pt idx="19">
                  <c:v>0.61745593544276911</c:v>
                </c:pt>
              </c:numCache>
            </c:numRef>
          </c:val>
          <c:extLst>
            <c:ext xmlns:c15="http://schemas.microsoft.com/office/drawing/2012/chart" uri="{02D57815-91ED-43cb-92C2-25804820EDAC}">
              <c15:datalabelsRange>
                <c15:f>'11ListaEsperaGI'!$M$13:$M$32</c15:f>
                <c15:dlblRangeCache>
                  <c:ptCount val="20"/>
                  <c:pt idx="0">
                    <c:v>45.532</c:v>
                  </c:pt>
                  <c:pt idx="1">
                    <c:v>12.926</c:v>
                  </c:pt>
                  <c:pt idx="2">
                    <c:v>6.388</c:v>
                  </c:pt>
                  <c:pt idx="3">
                    <c:v>538</c:v>
                  </c:pt>
                  <c:pt idx="4">
                    <c:v>21.162</c:v>
                  </c:pt>
                  <c:pt idx="5">
                    <c:v>25.030</c:v>
                  </c:pt>
                  <c:pt idx="6">
                    <c:v>48.983</c:v>
                  </c:pt>
                  <c:pt idx="7">
                    <c:v>4.389</c:v>
                  </c:pt>
                  <c:pt idx="8">
                    <c:v>12.295</c:v>
                  </c:pt>
                  <c:pt idx="9">
                    <c:v>12.199</c:v>
                  </c:pt>
                  <c:pt idx="10">
                    <c:v>44.522</c:v>
                  </c:pt>
                  <c:pt idx="11">
                    <c:v>10.962</c:v>
                  </c:pt>
                  <c:pt idx="12">
                    <c:v>440.489</c:v>
                  </c:pt>
                  <c:pt idx="13">
                    <c:v>10.597</c:v>
                  </c:pt>
                  <c:pt idx="14">
                    <c:v>11.022</c:v>
                  </c:pt>
                  <c:pt idx="15">
                    <c:v>71.036</c:v>
                  </c:pt>
                  <c:pt idx="16">
                    <c:v>392</c:v>
                  </c:pt>
                  <c:pt idx="17">
                    <c:v>27.078</c:v>
                  </c:pt>
                  <c:pt idx="18">
                    <c:v>2.748</c:v>
                  </c:pt>
                  <c:pt idx="19">
                    <c:v>72.690</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extLst>
              <c:ext xmlns:c16="http://schemas.microsoft.com/office/drawing/2014/chart" uri="{C3380CC4-5D6E-409C-BE32-E72D297353CC}">
                <c16:uniqueId val="{00000017-E6BD-407D-8DB5-88274B443806}"/>
              </c:ext>
            </c:extLst>
          </c:dPt>
          <c:dPt>
            <c:idx val="12"/>
            <c:invertIfNegative val="0"/>
            <c:bubble3D val="0"/>
            <c:spPr>
              <a:solidFill>
                <a:schemeClr val="accent2">
                  <a:lumMod val="50000"/>
                </a:schemeClr>
              </a:solidFill>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47D15557-2ABF-4490-9463-9D3DD45CA939}" type="CELLRANGE">
                      <a:rPr lang="en-US" baseline="0"/>
                      <a:pPr/>
                      <a:t>[CELLRANGE]</a:t>
                    </a:fld>
                    <a:r>
                      <a:rPr lang="en-US" baseline="0"/>
                      <a:t>
</a:t>
                    </a:r>
                    <a:fld id="{8F0FC2E4-2493-451F-A9BC-2A9209D37D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F80D1D3B-E248-4369-AA27-9DAA662757D5}" type="CELLRANGE">
                      <a:rPr lang="en-US" baseline="0"/>
                      <a:pPr/>
                      <a:t>[CELLRANGE]</a:t>
                    </a:fld>
                    <a:r>
                      <a:rPr lang="en-US" baseline="0"/>
                      <a:t>
</a:t>
                    </a:r>
                    <a:fld id="{B5D637A7-8AA9-424F-B87D-4A57D659621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73BFF657-7A7C-43D3-9215-82067F1D0FBE}" type="CELLRANGE">
                      <a:rPr lang="en-US" baseline="0"/>
                      <a:pPr/>
                      <a:t>[CELLRANGE]</a:t>
                    </a:fld>
                    <a:r>
                      <a:rPr lang="en-US" baseline="0"/>
                      <a:t>
</a:t>
                    </a:r>
                    <a:fld id="{101D0CB5-0657-4B30-B12A-5ED99DA623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F7218F39-4047-45C4-82D0-68726C56BAE4}" type="CELLRANGE">
                      <a:rPr lang="en-US" baseline="0"/>
                      <a:pPr/>
                      <a:t>[CELLRANGE]</a:t>
                    </a:fld>
                    <a:r>
                      <a:rPr lang="en-US" baseline="0"/>
                      <a:t>
</a:t>
                    </a:r>
                    <a:fld id="{61B586A3-A21C-4FB7-9A4B-2FC66A4C172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B49C4BE6-CBA1-4A54-A4A5-AD72AC21B6EE}" type="CELLRANGE">
                      <a:rPr lang="en-US" baseline="0"/>
                      <a:pPr/>
                      <a:t>[CELLRANGE]</a:t>
                    </a:fld>
                    <a:r>
                      <a:rPr lang="en-US" baseline="0"/>
                      <a:t>
</a:t>
                    </a:r>
                    <a:fld id="{088E3813-2EB5-4F20-8FEA-1310E828CCD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8C7C6883-2EC1-4B00-A7EB-942B076B8F4C}" type="CELLRANGE">
                      <a:rPr lang="en-US" baseline="0"/>
                      <a:pPr/>
                      <a:t>[CELLRANGE]</a:t>
                    </a:fld>
                    <a:r>
                      <a:rPr lang="en-US" baseline="0"/>
                      <a:t>
</a:t>
                    </a:r>
                    <a:fld id="{7E7DFAA2-F47E-4EDD-A5F4-F32CBE84E4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3FA00C56-E176-471C-B4B1-8A41E751C76B}" type="CELLRANGE">
                      <a:rPr lang="en-US" baseline="0"/>
                      <a:pPr/>
                      <a:t>[CELLRANGE]</a:t>
                    </a:fld>
                    <a:r>
                      <a:rPr lang="en-US" baseline="0"/>
                      <a:t>
</a:t>
                    </a:r>
                    <a:fld id="{F4EEC51B-FF64-493C-946B-4D0B0838E04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F8FA8D86-0FBC-4A22-8303-4D95A66360F6}" type="CELLRANGE">
                      <a:rPr lang="en-US" baseline="0"/>
                      <a:pPr/>
                      <a:t>[CELLRANGE]</a:t>
                    </a:fld>
                    <a:r>
                      <a:rPr lang="en-US" baseline="0"/>
                      <a:t>
</a:t>
                    </a:r>
                    <a:fld id="{5155BD23-018B-477C-80DD-F53C314BE2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20009062-8828-4925-B65C-74F19131471F}" type="CELLRANGE">
                      <a:rPr lang="en-US" baseline="0"/>
                      <a:pPr/>
                      <a:t>[CELLRANGE]</a:t>
                    </a:fld>
                    <a:r>
                      <a:rPr lang="en-US" baseline="0"/>
                      <a:t>
</a:t>
                    </a:r>
                    <a:fld id="{058B4A2E-A620-4BD1-A018-8C7449EA54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E3CC727F-E70B-496F-B234-566B7F797EDC}" type="CELLRANGE">
                      <a:rPr lang="en-US" baseline="0"/>
                      <a:pPr/>
                      <a:t>[CELLRANGE]</a:t>
                    </a:fld>
                    <a:r>
                      <a:rPr lang="en-US" baseline="0"/>
                      <a:t>
</a:t>
                    </a:r>
                    <a:fld id="{AF91A741-7101-4933-AB0D-D3B67D225E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878022F6-2C98-4D32-8EDC-4674C45F73DB}" type="CELLRANGE">
                      <a:rPr lang="en-US" baseline="0"/>
                      <a:pPr/>
                      <a:t>[CELLRANGE]</a:t>
                    </a:fld>
                    <a:r>
                      <a:rPr lang="en-US" baseline="0"/>
                      <a:t>
</a:t>
                    </a:r>
                    <a:fld id="{1B259C41-2D90-4661-B21B-D0549497A8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F0CDF192-FB9D-4A75-B01D-8022C14857FB}" type="CELLRANGE">
                      <a:rPr lang="en-US" baseline="0"/>
                      <a:pPr/>
                      <a:t>[CELLRANGE]</a:t>
                    </a:fld>
                    <a:r>
                      <a:rPr lang="en-US" baseline="0"/>
                      <a:t>
</a:t>
                    </a:r>
                    <a:fld id="{700FCF1F-C855-40A6-B67C-4337244B9C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6DC11502-A821-4EE1-970D-E3E2852D409E}" type="CELLRANGE">
                      <a:rPr lang="en-US" baseline="0"/>
                      <a:pPr/>
                      <a:t>[CELLRANGE]</a:t>
                    </a:fld>
                    <a:r>
                      <a:rPr lang="en-US" baseline="0"/>
                      <a:t>
</a:t>
                    </a:r>
                    <a:fld id="{24DD2734-A5AA-4546-9819-EA9920F9B5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3BEC66EF-4051-4F5A-B3B9-1CB8C7DE7D6F}" type="CELLRANGE">
                      <a:rPr lang="en-US" baseline="0"/>
                      <a:pPr/>
                      <a:t>[CELLRANGE]</a:t>
                    </a:fld>
                    <a:r>
                      <a:rPr lang="en-US" baseline="0"/>
                      <a:t>
</a:t>
                    </a:r>
                    <a:fld id="{4B74A981-25F1-44D5-B65C-F3B12661BC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D39EA2D7-AA41-4211-9B75-50AD8CF05B16}" type="CELLRANGE">
                      <a:rPr lang="en-US" baseline="0"/>
                      <a:pPr/>
                      <a:t>[CELLRANGE]</a:t>
                    </a:fld>
                    <a:r>
                      <a:rPr lang="en-US" baseline="0"/>
                      <a:t>
</a:t>
                    </a:r>
                    <a:fld id="{E7BEB3CA-7FC4-4759-95C9-9C367757CA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ECE466B7-7F11-4A89-A410-126816360C4C}" type="CELLRANGE">
                      <a:rPr lang="en-US" baseline="0"/>
                      <a:pPr/>
                      <a:t>[CELLRANGE]</a:t>
                    </a:fld>
                    <a:r>
                      <a:rPr lang="en-US" baseline="0"/>
                      <a:t>
</a:t>
                    </a:r>
                    <a:fld id="{49054610-0670-4480-BB20-DD7A9BB4BAA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6A547DC8-3FC5-46AA-9CF7-75AF99CD9CAE}" type="CELLRANGE">
                      <a:rPr lang="en-US" baseline="0"/>
                      <a:pPr/>
                      <a:t>[CELLRANGE]</a:t>
                    </a:fld>
                    <a:r>
                      <a:rPr lang="en-US" baseline="0"/>
                      <a:t>
</a:t>
                    </a:r>
                    <a:fld id="{30FF888A-612C-4A0B-8346-C5D7DF3FDA0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A7369087-7D20-4B91-90B3-77077C64010F}" type="CELLRANGE">
                      <a:rPr lang="en-US" baseline="0"/>
                      <a:pPr/>
                      <a:t>[CELLRANGE]</a:t>
                    </a:fld>
                    <a:r>
                      <a:rPr lang="en-US" baseline="0"/>
                      <a:t>
</a:t>
                    </a:r>
                    <a:fld id="{C5577E45-D05E-40EE-A3ED-F3990D6B03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5AC5BCA6-850E-4DA9-9DA6-17DCA6E55ADE}" type="CELLRANGE">
                      <a:rPr lang="en-US" baseline="0"/>
                      <a:pPr/>
                      <a:t>[CELLRANGE]</a:t>
                    </a:fld>
                    <a:r>
                      <a:rPr lang="en-US" baseline="0"/>
                      <a:t>
</a:t>
                    </a:r>
                    <a:fld id="{7A31B34E-4D99-418A-B2D6-3F17A7BF2C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7D5CC725-0DD7-4743-B977-5FCE6DA7C98D}" type="CELLRANGE">
                      <a:rPr lang="en-US" baseline="0"/>
                      <a:pPr/>
                      <a:t>[CELLRANGE]</a:t>
                    </a:fld>
                    <a:r>
                      <a:rPr lang="en-US" baseline="0"/>
                      <a:t>
</a:t>
                    </a:r>
                    <a:fld id="{5B620B34-541B-4BC0-A6C3-8E5134B284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Navarra, Comunidad Foral de</c:v>
                </c:pt>
                <c:pt idx="3">
                  <c:v>Ceuta</c:v>
                </c:pt>
                <c:pt idx="4">
                  <c:v>Galicia</c:v>
                </c:pt>
                <c:pt idx="5">
                  <c:v>Castilla - La Mancha</c:v>
                </c:pt>
                <c:pt idx="6">
                  <c:v>Madrid, Comunidad de</c:v>
                </c:pt>
                <c:pt idx="7">
                  <c:v>Cantabria</c:v>
                </c:pt>
                <c:pt idx="8">
                  <c:v>Asturias, Principado de</c:v>
                </c:pt>
                <c:pt idx="9">
                  <c:v>Canarias</c:v>
                </c:pt>
                <c:pt idx="10">
                  <c:v>Comunitat Valenciana</c:v>
                </c:pt>
                <c:pt idx="11">
                  <c:v>Balears, Illes</c:v>
                </c:pt>
                <c:pt idx="12">
                  <c:v>Media Nacional</c:v>
                </c:pt>
                <c:pt idx="13">
                  <c:v>Murcia, Región de</c:v>
                </c:pt>
                <c:pt idx="14">
                  <c:v>Extremadura</c:v>
                </c:pt>
                <c:pt idx="15">
                  <c:v>Andalucía</c:v>
                </c:pt>
                <c:pt idx="16">
                  <c:v>Melilla</c:v>
                </c:pt>
                <c:pt idx="17">
                  <c:v>País Vasco</c:v>
                </c:pt>
                <c:pt idx="18">
                  <c:v>Rioja, La</c:v>
                </c:pt>
                <c:pt idx="19">
                  <c:v>Cataluña</c:v>
                </c:pt>
              </c:strCache>
            </c:strRef>
          </c:cat>
          <c:val>
            <c:numRef>
              <c:f>'11ListaEsperaGI'!$P$13:$P$32</c:f>
              <c:numCache>
                <c:formatCode>0.00%</c:formatCode>
                <c:ptCount val="20"/>
                <c:pt idx="0">
                  <c:v>1.7320383240884874E-3</c:v>
                </c:pt>
                <c:pt idx="1">
                  <c:v>3.5517087001940006E-2</c:v>
                </c:pt>
                <c:pt idx="2">
                  <c:v>6.52619256657887E-2</c:v>
                </c:pt>
                <c:pt idx="3">
                  <c:v>6.5972222222222224E-2</c:v>
                </c:pt>
                <c:pt idx="4">
                  <c:v>6.9106585140544588E-2</c:v>
                </c:pt>
                <c:pt idx="5">
                  <c:v>8.1434181070864989E-2</c:v>
                </c:pt>
                <c:pt idx="6">
                  <c:v>9.092090122861067E-2</c:v>
                </c:pt>
                <c:pt idx="7">
                  <c:v>0.10318757662443809</c:v>
                </c:pt>
                <c:pt idx="8">
                  <c:v>0.11952162704096247</c:v>
                </c:pt>
                <c:pt idx="9">
                  <c:v>0.14145963825744245</c:v>
                </c:pt>
                <c:pt idx="10">
                  <c:v>0.14159565032969576</c:v>
                </c:pt>
                <c:pt idx="11">
                  <c:v>0.16320610687022902</c:v>
                </c:pt>
                <c:pt idx="12">
                  <c:v>0.18862947715488262</c:v>
                </c:pt>
                <c:pt idx="13">
                  <c:v>0.19968280341363945</c:v>
                </c:pt>
                <c:pt idx="14">
                  <c:v>0.20170927790251322</c:v>
                </c:pt>
                <c:pt idx="15">
                  <c:v>0.21281900688157268</c:v>
                </c:pt>
                <c:pt idx="16">
                  <c:v>0.22986247544204322</c:v>
                </c:pt>
                <c:pt idx="17">
                  <c:v>0.2343060739735324</c:v>
                </c:pt>
                <c:pt idx="18">
                  <c:v>0.25488069414316705</c:v>
                </c:pt>
                <c:pt idx="19">
                  <c:v>0.38254406455723083</c:v>
                </c:pt>
              </c:numCache>
            </c:numRef>
          </c:val>
          <c:extLst>
            <c:ext xmlns:c15="http://schemas.microsoft.com/office/drawing/2012/chart" uri="{02D57815-91ED-43cb-92C2-25804820EDAC}">
              <c15:datalabelsRange>
                <c15:f>'11ListaEsperaGI'!$N$13:$N$32</c15:f>
                <c15:dlblRangeCache>
                  <c:ptCount val="20"/>
                  <c:pt idx="0">
                    <c:v>79</c:v>
                  </c:pt>
                  <c:pt idx="1">
                    <c:v>476</c:v>
                  </c:pt>
                  <c:pt idx="2">
                    <c:v>446</c:v>
                  </c:pt>
                  <c:pt idx="3">
                    <c:v>38</c:v>
                  </c:pt>
                  <c:pt idx="4">
                    <c:v>1.571</c:v>
                  </c:pt>
                  <c:pt idx="5">
                    <c:v>2.219</c:v>
                  </c:pt>
                  <c:pt idx="6">
                    <c:v>4.899</c:v>
                  </c:pt>
                  <c:pt idx="7">
                    <c:v>505</c:v>
                  </c:pt>
                  <c:pt idx="8">
                    <c:v>1.669</c:v>
                  </c:pt>
                  <c:pt idx="9">
                    <c:v>2.010</c:v>
                  </c:pt>
                  <c:pt idx="10">
                    <c:v>7.344</c:v>
                  </c:pt>
                  <c:pt idx="11">
                    <c:v>2.138</c:v>
                  </c:pt>
                  <c:pt idx="12">
                    <c:v>102.406</c:v>
                  </c:pt>
                  <c:pt idx="13">
                    <c:v>2.644</c:v>
                  </c:pt>
                  <c:pt idx="14">
                    <c:v>2.785</c:v>
                  </c:pt>
                  <c:pt idx="15">
                    <c:v>19.205</c:v>
                  </c:pt>
                  <c:pt idx="16">
                    <c:v>117</c:v>
                  </c:pt>
                  <c:pt idx="17">
                    <c:v>8.286</c:v>
                  </c:pt>
                  <c:pt idx="18">
                    <c:v>940</c:v>
                  </c:pt>
                  <c:pt idx="19">
                    <c:v>45.035</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Aragón</c:v>
                </c:pt>
                <c:pt idx="2">
                  <c:v>Navarra, Comunidad Foral de</c:v>
                </c:pt>
                <c:pt idx="3">
                  <c:v>Ceuta</c:v>
                </c:pt>
                <c:pt idx="4">
                  <c:v>Galicia</c:v>
                </c:pt>
                <c:pt idx="5">
                  <c:v>Castilla - La Mancha</c:v>
                </c:pt>
                <c:pt idx="6">
                  <c:v>Madrid, Comunidad de</c:v>
                </c:pt>
                <c:pt idx="7">
                  <c:v>Cantabria</c:v>
                </c:pt>
                <c:pt idx="8">
                  <c:v>Asturias, Principado de</c:v>
                </c:pt>
                <c:pt idx="9">
                  <c:v>Canarias</c:v>
                </c:pt>
                <c:pt idx="10">
                  <c:v>Comunitat Valenciana</c:v>
                </c:pt>
                <c:pt idx="11">
                  <c:v>Balears, Illes</c:v>
                </c:pt>
                <c:pt idx="12">
                  <c:v>Media Nacional</c:v>
                </c:pt>
                <c:pt idx="13">
                  <c:v>Murcia, Región de</c:v>
                </c:pt>
                <c:pt idx="14">
                  <c:v>Extremadura</c:v>
                </c:pt>
                <c:pt idx="15">
                  <c:v>Andalucía</c:v>
                </c:pt>
                <c:pt idx="16">
                  <c:v>Melilla</c:v>
                </c:pt>
                <c:pt idx="17">
                  <c:v>País Vasco</c:v>
                </c:pt>
                <c:pt idx="18">
                  <c:v>Rioja, La</c:v>
                </c:pt>
                <c:pt idx="19">
                  <c:v>Cataluña</c:v>
                </c:pt>
              </c:strCache>
            </c:strRef>
          </c:cat>
          <c:val>
            <c:numRef>
              <c:f>'11ListaEsperaGI'!$Q$13:$Q$32</c:f>
              <c:numCache>
                <c:formatCode>0.00%</c:formatCode>
                <c:ptCount val="20"/>
                <c:pt idx="0">
                  <c:v>0.81137052284511735</c:v>
                </c:pt>
                <c:pt idx="1">
                  <c:v>0.81137052284511735</c:v>
                </c:pt>
                <c:pt idx="2">
                  <c:v>0.81137052284511735</c:v>
                </c:pt>
                <c:pt idx="3">
                  <c:v>0.81137052284511735</c:v>
                </c:pt>
                <c:pt idx="4">
                  <c:v>0.81137052284511735</c:v>
                </c:pt>
                <c:pt idx="5">
                  <c:v>0.81137052284511735</c:v>
                </c:pt>
                <c:pt idx="6">
                  <c:v>0.81137052284511735</c:v>
                </c:pt>
                <c:pt idx="7">
                  <c:v>0.81137052284511735</c:v>
                </c:pt>
                <c:pt idx="8">
                  <c:v>0.81137052284511735</c:v>
                </c:pt>
                <c:pt idx="9">
                  <c:v>0.81137052284511735</c:v>
                </c:pt>
                <c:pt idx="10">
                  <c:v>0.81137052284511735</c:v>
                </c:pt>
                <c:pt idx="11">
                  <c:v>0.81137052284511735</c:v>
                </c:pt>
                <c:pt idx="12">
                  <c:v>0.81137052284511735</c:v>
                </c:pt>
                <c:pt idx="13">
                  <c:v>0.81137052284511735</c:v>
                </c:pt>
                <c:pt idx="14">
                  <c:v>0.81137052284511735</c:v>
                </c:pt>
                <c:pt idx="15">
                  <c:v>0.81137052284511735</c:v>
                </c:pt>
                <c:pt idx="16">
                  <c:v>0.81137052284511735</c:v>
                </c:pt>
                <c:pt idx="17">
                  <c:v>0.81137052284511735</c:v>
                </c:pt>
                <c:pt idx="18">
                  <c:v>0.81137052284511735</c:v>
                </c:pt>
                <c:pt idx="19">
                  <c:v>0.81137052284511735</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Cataluña</c:v>
                </c:pt>
                <c:pt idx="3">
                  <c:v>Murcia, Región de</c:v>
                </c:pt>
                <c:pt idx="4">
                  <c:v>Castilla - La Mancha</c:v>
                </c:pt>
                <c:pt idx="5">
                  <c:v>Balears, Illes</c:v>
                </c:pt>
                <c:pt idx="6">
                  <c:v>Castilla y León</c:v>
                </c:pt>
                <c:pt idx="7">
                  <c:v>TOTAL</c:v>
                </c:pt>
                <c:pt idx="8">
                  <c:v>Ceuta y Melilla</c:v>
                </c:pt>
                <c:pt idx="9">
                  <c:v>País Vasco</c:v>
                </c:pt>
                <c:pt idx="10">
                  <c:v>Comunitat Valenciana</c:v>
                </c:pt>
                <c:pt idx="11">
                  <c:v>Rioja, La</c:v>
                </c:pt>
                <c:pt idx="12">
                  <c:v>Asturias, Principado de</c:v>
                </c:pt>
                <c:pt idx="13">
                  <c:v>Cantabria</c:v>
                </c:pt>
                <c:pt idx="14">
                  <c:v>Madrid, Comunidad de</c:v>
                </c:pt>
                <c:pt idx="15">
                  <c:v>Aragón</c:v>
                </c:pt>
                <c:pt idx="16">
                  <c:v>Canarias</c:v>
                </c:pt>
                <c:pt idx="17">
                  <c:v>Navarra, Comunidad Foral de</c:v>
                </c:pt>
                <c:pt idx="18">
                  <c:v>Galicia</c:v>
                </c:pt>
              </c:strCache>
            </c:strRef>
          </c:cat>
          <c:val>
            <c:numRef>
              <c:f>'24asolcasaad_pobl'!$AR$11:$AR$29</c:f>
              <c:numCache>
                <c:formatCode>0.00</c:formatCode>
                <c:ptCount val="19"/>
                <c:pt idx="0">
                  <c:v>9.8758092815079959</c:v>
                </c:pt>
                <c:pt idx="1">
                  <c:v>8.5728700506483388</c:v>
                </c:pt>
                <c:pt idx="2">
                  <c:v>8.0552357935877428</c:v>
                </c:pt>
                <c:pt idx="3">
                  <c:v>7.9397243072005477</c:v>
                </c:pt>
                <c:pt idx="4">
                  <c:v>7.199799467525513</c:v>
                </c:pt>
                <c:pt idx="5">
                  <c:v>7.127509449215343</c:v>
                </c:pt>
                <c:pt idx="6">
                  <c:v>6.9309705193826128</c:v>
                </c:pt>
                <c:pt idx="7">
                  <c:v>6.8384330429069227</c:v>
                </c:pt>
                <c:pt idx="8">
                  <c:v>6.5594470658603043</c:v>
                </c:pt>
                <c:pt idx="9">
                  <c:v>6.3571246567197983</c:v>
                </c:pt>
                <c:pt idx="10">
                  <c:v>6.0630103610399679</c:v>
                </c:pt>
                <c:pt idx="11">
                  <c:v>5.8552772425604793</c:v>
                </c:pt>
                <c:pt idx="12">
                  <c:v>5.4551268386271587</c:v>
                </c:pt>
                <c:pt idx="13">
                  <c:v>5.3989387156119397</c:v>
                </c:pt>
                <c:pt idx="14">
                  <c:v>5.2601800158192225</c:v>
                </c:pt>
                <c:pt idx="15">
                  <c:v>5.2357356821000094</c:v>
                </c:pt>
                <c:pt idx="16">
                  <c:v>4.947768349566358</c:v>
                </c:pt>
                <c:pt idx="17">
                  <c:v>4.4052910734608863</c:v>
                </c:pt>
                <c:pt idx="18">
                  <c:v>3.2764737139894455</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Cataluña</c:v>
                </c:pt>
                <c:pt idx="2">
                  <c:v>Castilla y León</c:v>
                </c:pt>
                <c:pt idx="3">
                  <c:v>Extremadura</c:v>
                </c:pt>
                <c:pt idx="4">
                  <c:v>Castilla - La Mancha</c:v>
                </c:pt>
                <c:pt idx="5">
                  <c:v>Balears, Illes</c:v>
                </c:pt>
                <c:pt idx="6">
                  <c:v>Rioja, La</c:v>
                </c:pt>
                <c:pt idx="7">
                  <c:v>País Vasco</c:v>
                </c:pt>
                <c:pt idx="8">
                  <c:v>TOTAL</c:v>
                </c:pt>
                <c:pt idx="9">
                  <c:v>Madrid, Comunidad de</c:v>
                </c:pt>
                <c:pt idx="10">
                  <c:v>Murcia, Región de</c:v>
                </c:pt>
                <c:pt idx="11">
                  <c:v>Comunitat Valenciana</c:v>
                </c:pt>
                <c:pt idx="12">
                  <c:v>Aragón</c:v>
                </c:pt>
                <c:pt idx="13">
                  <c:v>Ceuta y Melilla</c:v>
                </c:pt>
                <c:pt idx="14">
                  <c:v>Navarra, Comunidad Foral de</c:v>
                </c:pt>
                <c:pt idx="15">
                  <c:v>Asturias, Principado de</c:v>
                </c:pt>
                <c:pt idx="16">
                  <c:v>Cantabria</c:v>
                </c:pt>
                <c:pt idx="17">
                  <c:v>Canarias</c:v>
                </c:pt>
                <c:pt idx="18">
                  <c:v>Galicia</c:v>
                </c:pt>
              </c:strCache>
            </c:strRef>
          </c:cat>
          <c:val>
            <c:numRef>
              <c:f>'24asolcasaad_pobl'!$AX$11:$AX$29</c:f>
              <c:numCache>
                <c:formatCode>0.00</c:formatCode>
                <c:ptCount val="19"/>
                <c:pt idx="0">
                  <c:v>47.880716519652879</c:v>
                </c:pt>
                <c:pt idx="1">
                  <c:v>42.870726627720224</c:v>
                </c:pt>
                <c:pt idx="2">
                  <c:v>42.77437366634225</c:v>
                </c:pt>
                <c:pt idx="3">
                  <c:v>42.670913065774201</c:v>
                </c:pt>
                <c:pt idx="4">
                  <c:v>41.14577030134334</c:v>
                </c:pt>
                <c:pt idx="5">
                  <c:v>39.909885308574552</c:v>
                </c:pt>
                <c:pt idx="6">
                  <c:v>38.051578519488729</c:v>
                </c:pt>
                <c:pt idx="7">
                  <c:v>37.66877789425449</c:v>
                </c:pt>
                <c:pt idx="8">
                  <c:v>37.645955657617797</c:v>
                </c:pt>
                <c:pt idx="9">
                  <c:v>35.966878581806988</c:v>
                </c:pt>
                <c:pt idx="10">
                  <c:v>35.894143263916028</c:v>
                </c:pt>
                <c:pt idx="11">
                  <c:v>35.341528349764964</c:v>
                </c:pt>
                <c:pt idx="12">
                  <c:v>33.206150165509989</c:v>
                </c:pt>
                <c:pt idx="13">
                  <c:v>30.170817040543323</c:v>
                </c:pt>
                <c:pt idx="14">
                  <c:v>30.090650465306911</c:v>
                </c:pt>
                <c:pt idx="15">
                  <c:v>30.064776567780697</c:v>
                </c:pt>
                <c:pt idx="16">
                  <c:v>29.265379740664912</c:v>
                </c:pt>
                <c:pt idx="17">
                  <c:v>26.263240054898429</c:v>
                </c:pt>
                <c:pt idx="18">
                  <c:v>18.782090907944038</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'25solaltabaja'!$AA$11:$AA$39</c:f>
              <c:numCache>
                <c:formatCode>m/d/yyyy</c:formatCode>
                <c:ptCount val="2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numCache>
            </c:numRef>
          </c:cat>
          <c:val>
            <c:numRef>
              <c:f>'25solaltabaja'!$AB$11:$AB$39</c:f>
              <c:numCache>
                <c:formatCode>0</c:formatCode>
                <c:ptCount val="29"/>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'25solaltabaja'!$AA$11:$AA$39</c:f>
              <c:numCache>
                <c:formatCode>m/d/yyyy</c:formatCode>
                <c:ptCount val="29"/>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numCache>
            </c:numRef>
          </c:cat>
          <c:val>
            <c:numRef>
              <c:f>'25solaltabaja'!$AC$11:$AC$39</c:f>
              <c:numCache>
                <c:formatCode>0</c:formatCode>
                <c:ptCount val="29"/>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6254</c:v>
                </c:pt>
                <c:pt idx="1">
                  <c:v>125466</c:v>
                </c:pt>
                <c:pt idx="2">
                  <c:v>65607</c:v>
                </c:pt>
                <c:pt idx="3">
                  <c:v>87231</c:v>
                </c:pt>
                <c:pt idx="4">
                  <c:v>95820</c:v>
                </c:pt>
                <c:pt idx="5">
                  <c:v>153089</c:v>
                </c:pt>
                <c:pt idx="6">
                  <c:v>452330</c:v>
                </c:pt>
                <c:pt idx="7">
                  <c:v>1078362</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9.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3.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12.jpeg"/></Relationships>
</file>

<file path=xl/drawings/_rels/drawing5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6</xdr:col>
      <xdr:colOff>285750</xdr:colOff>
      <xdr:row>1</xdr:row>
      <xdr:rowOff>487163</xdr:rowOff>
    </xdr:to>
    <xdr:pic>
      <xdr:nvPicPr>
        <xdr:cNvPr id="5" name="Imagen 4" descr="http://imserso/IntraPresent/groups/imagenes/documents/imagen/pag08.jp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47626"/>
          <a:ext cx="2781300" cy="620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47626</xdr:rowOff>
    </xdr:from>
    <xdr:to>
      <xdr:col>7</xdr:col>
      <xdr:colOff>314325</xdr:colOff>
      <xdr:row>1</xdr:row>
      <xdr:rowOff>590551</xdr:rowOff>
    </xdr:to>
    <xdr:pic>
      <xdr:nvPicPr>
        <xdr:cNvPr id="4"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47626"/>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7</xdr:col>
      <xdr:colOff>333375</xdr:colOff>
      <xdr:row>1</xdr:row>
      <xdr:rowOff>590551</xdr:rowOff>
    </xdr:to>
    <xdr:pic>
      <xdr:nvPicPr>
        <xdr:cNvPr id="6" name="Imagen 5" descr="http://imserso/IntraPresent/groups/imagenes/documents/imagen/pag08.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47626"/>
          <a:ext cx="3305175" cy="723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95250</xdr:colOff>
      <xdr:row>1</xdr:row>
      <xdr:rowOff>561975</xdr:rowOff>
    </xdr:to>
    <xdr:pic>
      <xdr:nvPicPr>
        <xdr:cNvPr id="5" name="Imagen 4" descr="http://imserso/IntraPresent/groups/imagenes/documents/imagen/pag08.jpg">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7524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xdr:row>
      <xdr:rowOff>0</xdr:rowOff>
    </xdr:from>
    <xdr:to>
      <xdr:col>4</xdr:col>
      <xdr:colOff>225963</xdr:colOff>
      <xdr:row>2</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 y="1905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438150</xdr:colOff>
      <xdr:row>2</xdr:row>
      <xdr:rowOff>533400</xdr:rowOff>
    </xdr:to>
    <xdr:pic>
      <xdr:nvPicPr>
        <xdr:cNvPr id="6" name="Imagen 1">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575" y="19050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457200</xdr:colOff>
      <xdr:row>2</xdr:row>
      <xdr:rowOff>533400</xdr:rowOff>
    </xdr:to>
    <xdr:pic>
      <xdr:nvPicPr>
        <xdr:cNvPr id="7" name="Imagen 6" descr="http://imserso/IntraPresent/groups/imagenes/documents/imagen/pag08.jpg">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190500"/>
          <a:ext cx="3305175" cy="723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95250</xdr:colOff>
      <xdr:row>1</xdr:row>
      <xdr:rowOff>514351</xdr:rowOff>
    </xdr:to>
    <xdr:pic>
      <xdr:nvPicPr>
        <xdr:cNvPr id="6" name="Imagen 5" descr="http://imserso/IntraPresent/groups/imagenes/documents/imagen/pag08.jpg">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
          <a:ext cx="2838450" cy="704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9526</xdr:rowOff>
    </xdr:from>
    <xdr:to>
      <xdr:col>4</xdr:col>
      <xdr:colOff>133350</xdr:colOff>
      <xdr:row>1</xdr:row>
      <xdr:rowOff>523876</xdr:rowOff>
    </xdr:to>
    <xdr:pic>
      <xdr:nvPicPr>
        <xdr:cNvPr id="5" name="Imagen 4" descr="http://imserso/IntraPresent/groups/imagenes/documents/imagen/pag08.jpg">
          <a:extLst>
            <a:ext uri="{FF2B5EF4-FFF2-40B4-BE49-F238E27FC236}">
              <a16:creationId xmlns:a16="http://schemas.microsoft.com/office/drawing/2014/main" id="{00000000-0008-0000-1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6"/>
          <a:ext cx="2800350" cy="7048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38100</xdr:colOff>
      <xdr:row>0</xdr:row>
      <xdr:rowOff>19050</xdr:rowOff>
    </xdr:from>
    <xdr:to>
      <xdr:col>4</xdr:col>
      <xdr:colOff>19050</xdr:colOff>
      <xdr:row>1</xdr:row>
      <xdr:rowOff>485775</xdr:rowOff>
    </xdr:to>
    <xdr:pic>
      <xdr:nvPicPr>
        <xdr:cNvPr id="9" name="Imagen 8" descr="http://imserso/IntraPresent/groups/imagenes/documents/imagen/pag08.jpg">
          <a:extLst>
            <a:ext uri="{FF2B5EF4-FFF2-40B4-BE49-F238E27FC236}">
              <a16:creationId xmlns:a16="http://schemas.microsoft.com/office/drawing/2014/main" id="{00000000-0008-0000-1E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100" y="19050"/>
          <a:ext cx="2800350" cy="657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3</xdr:col>
      <xdr:colOff>495300</xdr:colOff>
      <xdr:row>2</xdr:row>
      <xdr:rowOff>333375</xdr:rowOff>
    </xdr:to>
    <xdr:pic>
      <xdr:nvPicPr>
        <xdr:cNvPr id="2" name="Imagen 1" descr="http://imserso/IntraPresent/groups/imagenes/documents/imagen/pag08.jpg">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2800350" cy="657225"/>
        </a:xfrm>
        <a:prstGeom prst="rect">
          <a:avLst/>
        </a:prstGeom>
        <a:noFill/>
        <a:ln>
          <a:noFill/>
        </a:ln>
      </xdr:spPr>
    </xdr:pic>
    <xdr:clientData/>
  </xdr:twoCellAnchor>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95250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2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11" name="Imagen 10" descr="http://imserso/IntraPresent/groups/imagenes/documents/imagen/pag08.jp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12" name="Imagen 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13" name="Imagen 12" descr="http://imserso/IntraPresent/groups/imagenes/documents/imagen/pag08.jp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533400</xdr:rowOff>
    </xdr:to>
    <xdr:pic>
      <xdr:nvPicPr>
        <xdr:cNvPr id="5" name="Imagen 4" descr="http://imserso/IntraPresent/groups/imagenes/documents/imagen/pag08.jpg">
          <a:extLst>
            <a:ext uri="{FF2B5EF4-FFF2-40B4-BE49-F238E27FC236}">
              <a16:creationId xmlns:a16="http://schemas.microsoft.com/office/drawing/2014/main" id="{00000000-0008-0000-2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2800350" cy="657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4</xdr:col>
      <xdr:colOff>9525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4</xdr:col>
      <xdr:colOff>57150</xdr:colOff>
      <xdr:row>1</xdr:row>
      <xdr:rowOff>466725</xdr:rowOff>
    </xdr:to>
    <xdr:pic>
      <xdr:nvPicPr>
        <xdr:cNvPr id="9" name="Imagen 8" descr="http://imserso/IntraPresent/groups/imagenes/documents/imagen/pag08.jpg">
          <a:extLst>
            <a:ext uri="{FF2B5EF4-FFF2-40B4-BE49-F238E27FC236}">
              <a16:creationId xmlns:a16="http://schemas.microsoft.com/office/drawing/2014/main" id="{00000000-0008-0000-2C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381972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F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3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354247</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6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8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3</xdr:col>
      <xdr:colOff>104775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9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76200</xdr:colOff>
      <xdr:row>0</xdr:row>
      <xdr:rowOff>0</xdr:rowOff>
    </xdr:from>
    <xdr:to>
      <xdr:col>4</xdr:col>
      <xdr:colOff>54040</xdr:colOff>
      <xdr:row>1</xdr:row>
      <xdr:rowOff>468345</xdr:rowOff>
    </xdr:to>
    <xdr:pic>
      <xdr:nvPicPr>
        <xdr:cNvPr id="9" name="Imagen 8" descr="http://imserso/IntraPresent/groups/imagenes/documents/imagen/pag08.jpg">
          <a:extLst>
            <a:ext uri="{FF2B5EF4-FFF2-40B4-BE49-F238E27FC236}">
              <a16:creationId xmlns:a16="http://schemas.microsoft.com/office/drawing/2014/main" id="{00000000-0008-0000-3F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1322" cy="661113"/>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343872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2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4" name="Imagen 3" descr="http://imserso/IntraPresent/groups/imagenes/documents/imagen/pag08.jpg">
          <a:extLst>
            <a:ext uri="{FF2B5EF4-FFF2-40B4-BE49-F238E27FC236}">
              <a16:creationId xmlns:a16="http://schemas.microsoft.com/office/drawing/2014/main" id="{00000000-0008-0000-4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5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0</xdr:rowOff>
    </xdr:from>
    <xdr:to>
      <xdr:col>3</xdr:col>
      <xdr:colOff>692688</xdr:colOff>
      <xdr:row>1</xdr:row>
      <xdr:rowOff>504825</xdr:rowOff>
    </xdr:to>
    <xdr:pic>
      <xdr:nvPicPr>
        <xdr:cNvPr id="6" name="Imagen 5" descr="http://imserso/IntraPresent/groups/imagenes/documents/imagen/pag08.jpg">
          <a:extLst>
            <a:ext uri="{FF2B5EF4-FFF2-40B4-BE49-F238E27FC236}">
              <a16:creationId xmlns:a16="http://schemas.microsoft.com/office/drawing/2014/main" id="{00000000-0008-0000-5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4</xdr:col>
      <xdr:colOff>626013</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5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26,6%</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73,4%</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311688</xdr:colOff>
      <xdr:row>2</xdr:row>
      <xdr:rowOff>361950</xdr:rowOff>
    </xdr:to>
    <xdr:pic>
      <xdr:nvPicPr>
        <xdr:cNvPr id="6" name="Imagen 5" descr="http://imserso/IntraPresent/groups/imagenes/documents/imagen/pag08.jpg">
          <a:extLst>
            <a:ext uri="{FF2B5EF4-FFF2-40B4-BE49-F238E27FC236}">
              <a16:creationId xmlns:a16="http://schemas.microsoft.com/office/drawing/2014/main" id="{00000000-0008-0000-5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324575</xdr:colOff>
      <xdr:row>2</xdr:row>
      <xdr:rowOff>366993</xdr:rowOff>
    </xdr:to>
    <xdr:pic>
      <xdr:nvPicPr>
        <xdr:cNvPr id="6" name="Imagen 5" descr="http://imserso/IntraPresent/groups/imagenes/documents/imagen/pag08.jpg">
          <a:extLst>
            <a:ext uri="{FF2B5EF4-FFF2-40B4-BE49-F238E27FC236}">
              <a16:creationId xmlns:a16="http://schemas.microsoft.com/office/drawing/2014/main" id="{00000000-0008-0000-59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8</xdr:row>
      <xdr:rowOff>133350</xdr:rowOff>
    </xdr:from>
    <xdr:to>
      <xdr:col>16</xdr:col>
      <xdr:colOff>257175</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133350</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6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159288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553422</xdr:colOff>
      <xdr:row>2</xdr:row>
      <xdr:rowOff>308688</xdr:rowOff>
    </xdr:to>
    <xdr:pic>
      <xdr:nvPicPr>
        <xdr:cNvPr id="3" name="Imagen 2" descr="http://imserso/IntraPresent/groups/imagenes/documents/imagen/pag08.jpg">
          <a:extLst>
            <a:ext uri="{FF2B5EF4-FFF2-40B4-BE49-F238E27FC236}">
              <a16:creationId xmlns:a16="http://schemas.microsoft.com/office/drawing/2014/main" id="{00000000-0008-0000-6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2"/>
      <sheetName val="graf2_covid"/>
      <sheetName val="graf3"/>
      <sheetName val="graf4"/>
      <sheetName val="graf5"/>
      <sheetName val="graf6"/>
      <sheetName val="graf6_covid"/>
      <sheetName val="grafTiempos"/>
      <sheetName val="CuadroEvolución"/>
      <sheetName val="graf_corr"/>
      <sheetName val="CuadroTiempos"/>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P5">
            <v>6.0052700692216465E-2</v>
          </cell>
          <cell r="Q5">
            <v>116936</v>
          </cell>
        </row>
        <row r="6">
          <cell r="P6">
            <v>6.2669896914495427E-2</v>
          </cell>
          <cell r="Q6">
            <v>113612</v>
          </cell>
        </row>
        <row r="7">
          <cell r="P7">
            <v>3.8762682113887559E-2</v>
          </cell>
          <cell r="Q7">
            <v>13758</v>
          </cell>
        </row>
        <row r="8">
          <cell r="P8">
            <v>6.8490021845966975E-2</v>
          </cell>
          <cell r="Q8">
            <v>99854</v>
          </cell>
        </row>
        <row r="9">
          <cell r="P9">
            <v>7.9419267483313405E-2</v>
          </cell>
          <cell r="Q9">
            <v>39944</v>
          </cell>
        </row>
        <row r="10">
          <cell r="P10">
            <v>7.0339086881070045E-2</v>
          </cell>
          <cell r="Q10">
            <v>38465</v>
          </cell>
        </row>
        <row r="11">
          <cell r="P11">
            <v>5.2544146148436832E-2</v>
          </cell>
          <cell r="Q11">
            <v>21445</v>
          </cell>
        </row>
        <row r="12">
          <cell r="P12">
            <v>7.5753444305567186E-2</v>
          </cell>
          <cell r="Q12">
            <v>96124</v>
          </cell>
        </row>
        <row r="13">
          <cell r="P13">
            <v>0.10373072807956074</v>
          </cell>
          <cell r="Q13">
            <v>41398</v>
          </cell>
        </row>
        <row r="14">
          <cell r="P14">
            <v>7.0976027049323598E-2</v>
          </cell>
          <cell r="Q14">
            <v>34930</v>
          </cell>
        </row>
        <row r="15">
          <cell r="P15">
            <v>5.2415158985058552E-2</v>
          </cell>
          <cell r="Q15">
            <v>19796</v>
          </cell>
        </row>
        <row r="16">
          <cell r="P16">
            <v>1.9732422009321349E-2</v>
          </cell>
          <cell r="Q16">
            <v>3730</v>
          </cell>
        </row>
        <row r="17">
          <cell r="P17">
            <v>-1.3999614866165966E-2</v>
          </cell>
          <cell r="Q17">
            <v>-1454</v>
          </cell>
        </row>
        <row r="18">
          <cell r="P18">
            <v>6.4609873339060098E-2</v>
          </cell>
          <cell r="Q18">
            <v>3535</v>
          </cell>
        </row>
        <row r="19">
          <cell r="P19">
            <v>5.4143682689782091E-2</v>
          </cell>
          <cell r="Q19">
            <v>1649</v>
          </cell>
        </row>
        <row r="24">
          <cell r="P24">
            <v>0.11811238006434088</v>
          </cell>
          <cell r="Q24">
            <v>193045</v>
          </cell>
        </row>
        <row r="25">
          <cell r="P25">
            <v>9.2812494978548266E-2</v>
          </cell>
          <cell r="Q25">
            <v>5776</v>
          </cell>
        </row>
        <row r="26">
          <cell r="P26">
            <v>0.28310949207913083</v>
          </cell>
          <cell r="Q26">
            <v>87354</v>
          </cell>
        </row>
        <row r="27">
          <cell r="P27">
            <v>9.1636366020872106E-2</v>
          </cell>
          <cell r="Q27">
            <v>27949</v>
          </cell>
        </row>
        <row r="28">
          <cell r="P28">
            <v>7.0263066768801341E-2</v>
          </cell>
          <cell r="Q28">
            <v>6696</v>
          </cell>
        </row>
        <row r="29">
          <cell r="P29">
            <v>4.1973426142018155E-2</v>
          </cell>
          <cell r="Q29">
            <v>7212</v>
          </cell>
        </row>
        <row r="30">
          <cell r="P30">
            <v>0.11194179293772111</v>
          </cell>
          <cell r="Q30">
            <v>20124</v>
          </cell>
        </row>
        <row r="31">
          <cell r="P31">
            <v>0.10388663123892883</v>
          </cell>
          <cell r="Q31">
            <v>1994</v>
          </cell>
        </row>
        <row r="32">
          <cell r="P32">
            <v>-0.51025056947608194</v>
          </cell>
          <cell r="Q32">
            <v>-224</v>
          </cell>
        </row>
        <row r="33">
          <cell r="P33">
            <v>8.6052409129332208E-2</v>
          </cell>
          <cell r="Q33">
            <v>5090</v>
          </cell>
        </row>
        <row r="34">
          <cell r="P34">
            <v>0.14536998664640599</v>
          </cell>
          <cell r="Q34">
            <v>3157</v>
          </cell>
        </row>
        <row r="35">
          <cell r="P35">
            <v>0.12749772933696635</v>
          </cell>
          <cell r="Q35">
            <v>10107</v>
          </cell>
        </row>
        <row r="36">
          <cell r="P36" t="str">
            <v>-</v>
          </cell>
          <cell r="Q36">
            <v>0</v>
          </cell>
        </row>
        <row r="37">
          <cell r="P37">
            <v>7.3216546772600255E-2</v>
          </cell>
          <cell r="Q37">
            <v>36834</v>
          </cell>
        </row>
        <row r="38">
          <cell r="P38">
            <v>0.12706480304955536</v>
          </cell>
          <cell r="Q38">
            <v>1100</v>
          </cell>
        </row>
        <row r="39">
          <cell r="O39">
            <v>4.2153238716406971E-3</v>
          </cell>
          <cell r="P39">
            <v>3.937606333774557E-2</v>
          </cell>
        </row>
      </sheetData>
      <sheetData sheetId="28">
        <row r="5">
          <cell r="N5">
            <v>4.0225352656166002E-2</v>
          </cell>
          <cell r="O5">
            <v>16679</v>
          </cell>
        </row>
        <row r="6">
          <cell r="N6">
            <v>4.6602597196298889E-2</v>
          </cell>
          <cell r="O6">
            <v>2347</v>
          </cell>
        </row>
        <row r="7">
          <cell r="N7">
            <v>8.3223467369808901E-2</v>
          </cell>
          <cell r="O7">
            <v>3535</v>
          </cell>
        </row>
        <row r="8">
          <cell r="N8">
            <v>0.14032635285894779</v>
          </cell>
          <cell r="O8">
            <v>5220</v>
          </cell>
        </row>
        <row r="9">
          <cell r="N9">
            <v>2.8649198063638082E-2</v>
          </cell>
          <cell r="O9">
            <v>1663</v>
          </cell>
        </row>
        <row r="10">
          <cell r="N10">
            <v>-2.6203457165799859E-3</v>
          </cell>
          <cell r="O10">
            <v>-62</v>
          </cell>
        </row>
        <row r="11">
          <cell r="N11">
            <v>5.9766096474799246E-2</v>
          </cell>
          <cell r="O11">
            <v>8616</v>
          </cell>
        </row>
        <row r="12">
          <cell r="N12">
            <v>6.648957037335923E-2</v>
          </cell>
          <cell r="O12">
            <v>5932</v>
          </cell>
        </row>
        <row r="13">
          <cell r="N13">
            <v>7.0715294076890478E-2</v>
          </cell>
          <cell r="O13">
            <v>24495</v>
          </cell>
        </row>
        <row r="14">
          <cell r="N14">
            <v>0.12021625493905241</v>
          </cell>
          <cell r="O14">
            <v>21480</v>
          </cell>
        </row>
        <row r="15">
          <cell r="N15">
            <v>3.48957589604455E-2</v>
          </cell>
          <cell r="O15">
            <v>1955</v>
          </cell>
        </row>
        <row r="16">
          <cell r="N16">
            <v>6.2088129198373476E-2</v>
          </cell>
          <cell r="O16">
            <v>4871</v>
          </cell>
        </row>
        <row r="17">
          <cell r="N17">
            <v>4.0102866584349695E-2</v>
          </cell>
          <cell r="O17">
            <v>9029</v>
          </cell>
        </row>
        <row r="18">
          <cell r="N18">
            <v>0.10308054708471048</v>
          </cell>
          <cell r="O18">
            <v>5645</v>
          </cell>
        </row>
        <row r="19">
          <cell r="N19">
            <v>5.3402281074811597E-2</v>
          </cell>
          <cell r="O19">
            <v>1105</v>
          </cell>
        </row>
        <row r="20">
          <cell r="N20">
            <v>3.706172633762006E-2</v>
          </cell>
          <cell r="O20">
            <v>4003</v>
          </cell>
        </row>
        <row r="21">
          <cell r="N21">
            <v>6.2745638833345829E-3</v>
          </cell>
          <cell r="O21">
            <v>91</v>
          </cell>
        </row>
        <row r="22">
          <cell r="O22">
            <v>93</v>
          </cell>
        </row>
        <row r="23">
          <cell r="O23">
            <v>239</v>
          </cell>
        </row>
        <row r="24">
          <cell r="N24">
            <v>6.0052700692216465E-2</v>
          </cell>
          <cell r="O24">
            <v>116936</v>
          </cell>
          <cell r="P24">
            <v>6.9123464501353427E-2</v>
          </cell>
        </row>
        <row r="30">
          <cell r="N30">
            <v>5.3880390490510077E-2</v>
          </cell>
          <cell r="O30">
            <v>19781</v>
          </cell>
        </row>
        <row r="31">
          <cell r="N31">
            <v>3.241498062849768E-2</v>
          </cell>
          <cell r="O31">
            <v>1506</v>
          </cell>
        </row>
        <row r="32">
          <cell r="N32">
            <v>5.3280338096196367E-2</v>
          </cell>
          <cell r="O32">
            <v>2118</v>
          </cell>
        </row>
        <row r="33">
          <cell r="N33">
            <v>0.12083925824893349</v>
          </cell>
          <cell r="O33">
            <v>4164</v>
          </cell>
        </row>
        <row r="34">
          <cell r="N34">
            <v>0.11735212263109074</v>
          </cell>
          <cell r="O34">
            <v>5313</v>
          </cell>
        </row>
        <row r="35">
          <cell r="N35">
            <v>6.9988189493019881E-4</v>
          </cell>
          <cell r="O35">
            <v>16</v>
          </cell>
        </row>
        <row r="36">
          <cell r="N36">
            <v>5.5277229683637685E-2</v>
          </cell>
          <cell r="O36">
            <v>7536</v>
          </cell>
        </row>
        <row r="37">
          <cell r="N37">
            <v>6.3796413353935488E-2</v>
          </cell>
          <cell r="O37">
            <v>5450</v>
          </cell>
        </row>
        <row r="38">
          <cell r="N38">
            <v>6.2676195657549894E-2</v>
          </cell>
          <cell r="O38">
            <v>20276</v>
          </cell>
        </row>
        <row r="39">
          <cell r="N39">
            <v>0.14359864845380854</v>
          </cell>
          <cell r="O39">
            <v>22907</v>
          </cell>
        </row>
        <row r="40">
          <cell r="N40">
            <v>4.483811619217426E-2</v>
          </cell>
          <cell r="O40">
            <v>2364</v>
          </cell>
        </row>
        <row r="41">
          <cell r="N41">
            <v>6.3580033098564526E-2</v>
          </cell>
          <cell r="O41">
            <v>4956</v>
          </cell>
        </row>
        <row r="42">
          <cell r="N42">
            <v>4.0661177600341381E-2</v>
          </cell>
          <cell r="O42">
            <v>9146</v>
          </cell>
        </row>
        <row r="43">
          <cell r="N43">
            <v>4.4545582697303576E-2</v>
          </cell>
          <cell r="O43">
            <v>2212</v>
          </cell>
        </row>
        <row r="44">
          <cell r="N44">
            <v>5.2621378040507816E-2</v>
          </cell>
          <cell r="O44">
            <v>1086</v>
          </cell>
        </row>
        <row r="45">
          <cell r="N45">
            <v>4.0779198970024355E-2</v>
          </cell>
          <cell r="O45">
            <v>4371</v>
          </cell>
        </row>
        <row r="46">
          <cell r="N46">
            <v>6.2086092715230023E-4</v>
          </cell>
          <cell r="O46">
            <v>9</v>
          </cell>
        </row>
        <row r="47">
          <cell r="H47">
            <v>2178</v>
          </cell>
        </row>
        <row r="48">
          <cell r="H48">
            <v>2787</v>
          </cell>
        </row>
        <row r="49">
          <cell r="N49">
            <v>6.2669896914495427E-2</v>
          </cell>
          <cell r="P49">
            <v>8.7861524978089411E-2</v>
          </cell>
        </row>
        <row r="55">
          <cell r="N55">
            <v>5.9122150890315472E-2</v>
          </cell>
          <cell r="O55">
            <v>17737</v>
          </cell>
        </row>
        <row r="56">
          <cell r="N56">
            <v>3.8516368160493419E-2</v>
          </cell>
          <cell r="O56">
            <v>1486</v>
          </cell>
        </row>
        <row r="57">
          <cell r="N57">
            <v>6.5014390789894572E-2</v>
          </cell>
          <cell r="O57">
            <v>2033</v>
          </cell>
        </row>
        <row r="58">
          <cell r="N58">
            <v>0.12600774230209177</v>
          </cell>
          <cell r="O58">
            <v>3548</v>
          </cell>
        </row>
        <row r="59">
          <cell r="N59">
            <v>0.12204714483801848</v>
          </cell>
          <cell r="O59">
            <v>4841</v>
          </cell>
        </row>
        <row r="60">
          <cell r="N60">
            <v>-7.6343972007210104E-3</v>
          </cell>
          <cell r="O60">
            <v>-144</v>
          </cell>
        </row>
        <row r="61">
          <cell r="N61">
            <v>6.8328840970350413E-2</v>
          </cell>
          <cell r="O61">
            <v>7605</v>
          </cell>
        </row>
        <row r="62">
          <cell r="N62">
            <v>7.5012685755708519E-2</v>
          </cell>
          <cell r="O62">
            <v>5174</v>
          </cell>
        </row>
        <row r="63">
          <cell r="N63">
            <v>6.6760652873198101E-2</v>
          </cell>
          <cell r="O63">
            <v>16811</v>
          </cell>
        </row>
        <row r="64">
          <cell r="N64">
            <v>0.14702811599317678</v>
          </cell>
          <cell r="O64">
            <v>19997</v>
          </cell>
        </row>
        <row r="65">
          <cell r="N65">
            <v>5.5213914328696934E-2</v>
          </cell>
          <cell r="O65">
            <v>2092</v>
          </cell>
        </row>
        <row r="66">
          <cell r="N66">
            <v>6.7378624120775443E-2</v>
          </cell>
          <cell r="O66">
            <v>4713</v>
          </cell>
        </row>
        <row r="67">
          <cell r="N67">
            <v>4.9411507278422695E-2</v>
          </cell>
          <cell r="O67">
            <v>8581</v>
          </cell>
        </row>
        <row r="68">
          <cell r="N68">
            <v>3.824165812549829E-2</v>
          </cell>
          <cell r="O68">
            <v>1679</v>
          </cell>
        </row>
        <row r="69">
          <cell r="N69">
            <v>5.8258102227706665E-2</v>
          </cell>
          <cell r="O69">
            <v>897</v>
          </cell>
        </row>
        <row r="70">
          <cell r="N70">
            <v>3.2680321704882997E-2</v>
          </cell>
          <cell r="O70">
            <v>2564</v>
          </cell>
        </row>
        <row r="71">
          <cell r="N71">
            <v>-1.2390534749394444E-2</v>
          </cell>
          <cell r="O71">
            <v>-133</v>
          </cell>
        </row>
        <row r="72">
          <cell r="O72">
            <v>87</v>
          </cell>
        </row>
        <row r="73">
          <cell r="O73">
            <v>286</v>
          </cell>
        </row>
        <row r="74">
          <cell r="N74">
            <v>6.8490021845966975E-2</v>
          </cell>
          <cell r="P74">
            <v>0.11279104928938621</v>
          </cell>
        </row>
        <row r="80">
          <cell r="N80">
            <v>4.7436735811180686E-2</v>
          </cell>
          <cell r="O80">
            <v>12477</v>
          </cell>
        </row>
        <row r="81">
          <cell r="N81">
            <v>6.2913368752032905E-2</v>
          </cell>
          <cell r="O81">
            <v>2321</v>
          </cell>
        </row>
        <row r="82">
          <cell r="N82">
            <v>5.0214200435423795E-2</v>
          </cell>
          <cell r="O82">
            <v>1430</v>
          </cell>
        </row>
        <row r="83">
          <cell r="N83">
            <v>0.10077979654039515</v>
          </cell>
          <cell r="O83">
            <v>2546</v>
          </cell>
        </row>
        <row r="84">
          <cell r="N84">
            <v>0.26738889973322921</v>
          </cell>
          <cell r="O84">
            <v>8219</v>
          </cell>
        </row>
        <row r="85">
          <cell r="N85">
            <v>2.1349224716500803E-2</v>
          </cell>
          <cell r="O85">
            <v>369</v>
          </cell>
        </row>
        <row r="86">
          <cell r="N86">
            <v>6.8400215943854592E-2</v>
          </cell>
          <cell r="O86">
            <v>7602</v>
          </cell>
        </row>
        <row r="87">
          <cell r="N87">
            <v>8.1885276532137619E-2</v>
          </cell>
          <cell r="O87">
            <v>5259</v>
          </cell>
        </row>
        <row r="88">
          <cell r="N88">
            <v>0.10797318977902259</v>
          </cell>
          <cell r="O88">
            <v>19315</v>
          </cell>
        </row>
        <row r="89">
          <cell r="N89">
            <v>9.5867573624818236E-2</v>
          </cell>
          <cell r="O89">
            <v>12191</v>
          </cell>
        </row>
        <row r="90">
          <cell r="N90">
            <v>0.10672101681859036</v>
          </cell>
          <cell r="O90">
            <v>3325</v>
          </cell>
        </row>
        <row r="91">
          <cell r="N91">
            <v>9.6309277416041006E-2</v>
          </cell>
          <cell r="O91">
            <v>6375</v>
          </cell>
        </row>
        <row r="92">
          <cell r="N92">
            <v>5.8249021143304658E-2</v>
          </cell>
          <cell r="O92">
            <v>9298</v>
          </cell>
        </row>
        <row r="93">
          <cell r="N93">
            <v>5.5674575544962801E-2</v>
          </cell>
          <cell r="O93">
            <v>2079</v>
          </cell>
        </row>
        <row r="94">
          <cell r="N94">
            <v>7.1924637282541504E-2</v>
          </cell>
          <cell r="O94">
            <v>1046</v>
          </cell>
        </row>
        <row r="95">
          <cell r="N95">
            <v>2.1792248251427893E-2</v>
          </cell>
          <cell r="O95">
            <v>1427</v>
          </cell>
        </row>
        <row r="96">
          <cell r="N96">
            <v>7.333333333333325E-2</v>
          </cell>
          <cell r="O96">
            <v>616</v>
          </cell>
        </row>
        <row r="97">
          <cell r="O97">
            <v>103</v>
          </cell>
        </row>
        <row r="98">
          <cell r="O98">
            <v>126</v>
          </cell>
        </row>
        <row r="99">
          <cell r="N99">
            <v>7.5753444305567186E-2</v>
          </cell>
          <cell r="P99">
            <v>7.4592833876221398E-2</v>
          </cell>
        </row>
        <row r="105">
          <cell r="N105">
            <v>0.14223135579471102</v>
          </cell>
          <cell r="O105">
            <v>5260</v>
          </cell>
        </row>
        <row r="106">
          <cell r="N106">
            <v>-0.49437537004144461</v>
          </cell>
          <cell r="O106">
            <v>-835</v>
          </cell>
        </row>
        <row r="107">
          <cell r="N107">
            <v>0.21597421203438394</v>
          </cell>
          <cell r="O107">
            <v>603</v>
          </cell>
        </row>
        <row r="108">
          <cell r="N108">
            <v>0.34623358673116789</v>
          </cell>
          <cell r="O108">
            <v>1002</v>
          </cell>
        </row>
        <row r="109">
          <cell r="N109">
            <v>-0.37840259885739891</v>
          </cell>
          <cell r="O109">
            <v>-3378</v>
          </cell>
        </row>
        <row r="110">
          <cell r="N110">
            <v>-0.32509505703422048</v>
          </cell>
          <cell r="O110">
            <v>-513</v>
          </cell>
        </row>
        <row r="111">
          <cell r="N111">
            <v>1.8750000000000044E-2</v>
          </cell>
          <cell r="O111">
            <v>3</v>
          </cell>
        </row>
        <row r="112">
          <cell r="N112">
            <v>-1.7890970322037458E-2</v>
          </cell>
          <cell r="O112">
            <v>-85</v>
          </cell>
        </row>
        <row r="113">
          <cell r="N113">
            <v>-3.4337588963701426E-2</v>
          </cell>
          <cell r="O113">
            <v>-2504</v>
          </cell>
        </row>
        <row r="114">
          <cell r="N114">
            <v>0.88273210448942674</v>
          </cell>
          <cell r="O114">
            <v>7806</v>
          </cell>
        </row>
        <row r="115">
          <cell r="N115">
            <v>-0.18312787761770388</v>
          </cell>
          <cell r="O115">
            <v>-1233</v>
          </cell>
        </row>
        <row r="116">
          <cell r="N116">
            <v>-0.44260985352862847</v>
          </cell>
          <cell r="O116">
            <v>-1662</v>
          </cell>
        </row>
        <row r="117">
          <cell r="N117">
            <v>-5.1072013676187744E-2</v>
          </cell>
          <cell r="O117">
            <v>-717</v>
          </cell>
        </row>
        <row r="118">
          <cell r="N118">
            <v>-6.094773731525216E-2</v>
          </cell>
          <cell r="O118">
            <v>-400</v>
          </cell>
        </row>
        <row r="119">
          <cell r="N119">
            <v>-0.17447306791569084</v>
          </cell>
          <cell r="O119">
            <v>-149</v>
          </cell>
        </row>
        <row r="120">
          <cell r="N120">
            <v>8.7630057803468109E-2</v>
          </cell>
          <cell r="O120">
            <v>1137</v>
          </cell>
        </row>
        <row r="121">
          <cell r="N121">
            <v>-0.32090831191088265</v>
          </cell>
          <cell r="O121">
            <v>-749</v>
          </cell>
        </row>
        <row r="122">
          <cell r="O122">
            <v>-16</v>
          </cell>
        </row>
        <row r="123">
          <cell r="O123">
            <v>160</v>
          </cell>
        </row>
        <row r="124">
          <cell r="N124">
            <v>1.9732422009321349E-2</v>
          </cell>
          <cell r="O124">
            <v>3730</v>
          </cell>
          <cell r="P124">
            <v>0.60759493670886067</v>
          </cell>
        </row>
        <row r="220">
          <cell r="N220">
            <v>7.372733061844805E-2</v>
          </cell>
          <cell r="O220">
            <v>27555</v>
          </cell>
        </row>
        <row r="221">
          <cell r="N221">
            <v>5.0038170587827002E-2</v>
          </cell>
          <cell r="O221">
            <v>2163</v>
          </cell>
        </row>
        <row r="222">
          <cell r="N222">
            <v>5.4056289108801669E-2</v>
          </cell>
          <cell r="O222">
            <v>1961</v>
          </cell>
        </row>
        <row r="223">
          <cell r="N223">
            <v>0.12034269774855555</v>
          </cell>
          <cell r="O223">
            <v>4832</v>
          </cell>
        </row>
        <row r="224">
          <cell r="N224">
            <v>0.27863668306394951</v>
          </cell>
          <cell r="O224">
            <v>9516</v>
          </cell>
        </row>
        <row r="225">
          <cell r="N225">
            <v>3.3318459021270286E-2</v>
          </cell>
          <cell r="O225">
            <v>896</v>
          </cell>
        </row>
        <row r="226">
          <cell r="N226">
            <v>8.1806096601167999E-2</v>
          </cell>
          <cell r="O226">
            <v>12369</v>
          </cell>
        </row>
        <row r="227">
          <cell r="N227">
            <v>0.14057633353770682</v>
          </cell>
          <cell r="O227">
            <v>11464</v>
          </cell>
        </row>
        <row r="228">
          <cell r="N228">
            <v>0.10881592315507538</v>
          </cell>
          <cell r="O228">
            <v>23563</v>
          </cell>
        </row>
        <row r="229">
          <cell r="N229">
            <v>0.37603070696595875</v>
          </cell>
          <cell r="O229">
            <v>52216</v>
          </cell>
        </row>
        <row r="230">
          <cell r="N230">
            <v>0.16348359800971313</v>
          </cell>
          <cell r="O230">
            <v>5487</v>
          </cell>
        </row>
        <row r="231">
          <cell r="N231">
            <v>0.11652666040656801</v>
          </cell>
          <cell r="O231">
            <v>9183</v>
          </cell>
        </row>
        <row r="232">
          <cell r="N232">
            <v>0.10493604278898694</v>
          </cell>
          <cell r="O232">
            <v>21797</v>
          </cell>
        </row>
        <row r="233">
          <cell r="N233">
            <v>6.3931564998168433E-2</v>
          </cell>
          <cell r="O233">
            <v>2967</v>
          </cell>
        </row>
        <row r="234">
          <cell r="N234">
            <v>0.11555462007998307</v>
          </cell>
          <cell r="O234">
            <v>2196</v>
          </cell>
        </row>
        <row r="235">
          <cell r="N235">
            <v>3.6143370931643881E-2</v>
          </cell>
          <cell r="O235">
            <v>3246</v>
          </cell>
        </row>
        <row r="236">
          <cell r="N236">
            <v>0.10482703137570404</v>
          </cell>
          <cell r="O236">
            <v>1303</v>
          </cell>
        </row>
        <row r="237">
          <cell r="O237">
            <v>105</v>
          </cell>
        </row>
        <row r="238">
          <cell r="N238">
            <v>8.7937743190661388E-2</v>
          </cell>
          <cell r="O238">
            <v>226</v>
          </cell>
        </row>
        <row r="239">
          <cell r="P239">
            <v>8.0968688845401093E-2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tabSelected="1"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17"/>
      <c r="C2" s="1017"/>
      <c r="D2" s="1017"/>
      <c r="E2" s="1017"/>
      <c r="F2" s="1017"/>
      <c r="G2" s="1017"/>
      <c r="H2" s="1017"/>
      <c r="I2" s="1017"/>
      <c r="J2" s="1017"/>
      <c r="K2" s="1017"/>
      <c r="L2" s="1017"/>
      <c r="M2" s="1017"/>
      <c r="N2" s="1017"/>
      <c r="O2" s="1017"/>
      <c r="P2" s="1017"/>
      <c r="Q2" s="1017"/>
      <c r="R2" s="1017"/>
      <c r="S2" s="1017"/>
      <c r="T2" s="1017"/>
      <c r="U2" s="10"/>
    </row>
    <row r="3" spans="1:21" s="7" customFormat="1" ht="45.75" customHeight="1" x14ac:dyDescent="0.2">
      <c r="A3" s="8"/>
      <c r="B3" s="1016" t="s">
        <v>2</v>
      </c>
      <c r="C3" s="1016"/>
      <c r="D3" s="1016"/>
      <c r="E3" s="1016"/>
      <c r="F3" s="1016"/>
      <c r="G3" s="1016"/>
      <c r="H3" s="1016"/>
      <c r="I3" s="1016"/>
      <c r="J3" s="1016"/>
      <c r="K3" s="1016"/>
      <c r="L3" s="1016"/>
      <c r="M3" s="1016"/>
      <c r="N3" s="1016"/>
      <c r="O3" s="1016"/>
      <c r="P3" s="1016"/>
      <c r="Q3" s="1016"/>
      <c r="R3" s="1016"/>
      <c r="S3" s="1016"/>
      <c r="T3" s="1016"/>
      <c r="U3" s="8"/>
    </row>
    <row r="4" spans="1:21" s="7" customFormat="1" ht="45.75" customHeight="1" x14ac:dyDescent="0.2">
      <c r="A4" s="8"/>
      <c r="B4" s="1016" t="s">
        <v>1</v>
      </c>
      <c r="C4" s="1016"/>
      <c r="D4" s="1016"/>
      <c r="E4" s="1016"/>
      <c r="F4" s="1016"/>
      <c r="G4" s="1016"/>
      <c r="H4" s="1016"/>
      <c r="I4" s="1016"/>
      <c r="J4" s="1016"/>
      <c r="K4" s="1016"/>
      <c r="L4" s="1016"/>
      <c r="M4" s="1016"/>
      <c r="N4" s="1016"/>
      <c r="O4" s="1016"/>
      <c r="P4" s="1016"/>
      <c r="Q4" s="1016"/>
      <c r="R4" s="1016"/>
      <c r="S4" s="1016"/>
      <c r="T4" s="1016"/>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18" t="s">
        <v>489</v>
      </c>
      <c r="C6" s="1018"/>
      <c r="D6" s="1018"/>
      <c r="E6" s="1018"/>
      <c r="F6" s="1018"/>
      <c r="G6" s="1018"/>
      <c r="H6" s="1018"/>
      <c r="I6" s="1018"/>
      <c r="J6" s="1018"/>
      <c r="K6" s="1018"/>
      <c r="L6" s="1018"/>
      <c r="M6" s="1018"/>
      <c r="N6" s="1018"/>
      <c r="O6" s="1018"/>
      <c r="P6" s="1018"/>
      <c r="Q6" s="1018"/>
      <c r="R6" s="1018"/>
      <c r="S6" s="1018"/>
      <c r="T6" s="1018"/>
      <c r="U6" s="1018"/>
    </row>
    <row r="7" spans="1:21" ht="74.099999999999994" customHeight="1" x14ac:dyDescent="0.25">
      <c r="B7" s="1019"/>
      <c r="C7" s="1019"/>
      <c r="D7" s="1019"/>
      <c r="E7" s="1019"/>
      <c r="F7" s="1019"/>
      <c r="G7" s="1019"/>
      <c r="H7" s="1019"/>
      <c r="I7" s="1019"/>
      <c r="J7" s="1019"/>
      <c r="K7" s="1019"/>
      <c r="L7" s="1019"/>
      <c r="M7" s="1019"/>
      <c r="N7" s="1019"/>
      <c r="O7" s="1019"/>
      <c r="P7" s="1019"/>
      <c r="Q7" s="1019"/>
      <c r="R7" s="1019"/>
      <c r="S7" s="1019"/>
      <c r="T7" s="1019"/>
      <c r="U7" s="1019"/>
    </row>
    <row r="8" spans="1:21" ht="48" customHeight="1" x14ac:dyDescent="0.25">
      <c r="B8" s="955"/>
      <c r="C8" s="955"/>
      <c r="D8" s="955"/>
      <c r="E8" s="955"/>
      <c r="F8" s="955"/>
      <c r="G8" s="955"/>
      <c r="H8" s="955"/>
      <c r="I8" s="955"/>
      <c r="J8" s="955"/>
      <c r="K8" s="955"/>
      <c r="L8" s="955"/>
      <c r="M8" s="955"/>
      <c r="N8" s="955"/>
      <c r="O8" s="955"/>
      <c r="P8" s="955"/>
      <c r="Q8" s="955"/>
      <c r="R8" s="955"/>
      <c r="S8" s="955"/>
      <c r="T8" s="955"/>
      <c r="U8" s="955"/>
    </row>
    <row r="9" spans="1:21" ht="15" customHeight="1" x14ac:dyDescent="0.2">
      <c r="B9" s="1020" t="s">
        <v>478</v>
      </c>
      <c r="C9" s="1020"/>
      <c r="D9" s="1020"/>
      <c r="E9" s="1020"/>
      <c r="F9" s="1020"/>
      <c r="G9" s="1020"/>
      <c r="H9" s="1020"/>
      <c r="I9" s="1020"/>
      <c r="J9" s="1020"/>
      <c r="K9" s="1020"/>
      <c r="L9" s="1020"/>
      <c r="M9" s="1020"/>
      <c r="N9" s="1020"/>
      <c r="O9" s="1020"/>
      <c r="P9" s="1020"/>
      <c r="Q9" s="1020"/>
      <c r="R9" s="1020"/>
      <c r="S9" s="1020"/>
    </row>
    <row r="10" spans="1:21" x14ac:dyDescent="0.2">
      <c r="B10" s="1020"/>
      <c r="C10" s="1020"/>
      <c r="D10" s="1020"/>
      <c r="E10" s="1020"/>
      <c r="F10" s="1020"/>
      <c r="G10" s="1020"/>
      <c r="H10" s="1020"/>
      <c r="I10" s="1020"/>
      <c r="J10" s="1020"/>
      <c r="K10" s="1020"/>
      <c r="L10" s="1020"/>
      <c r="M10" s="1020"/>
      <c r="N10" s="1020"/>
      <c r="O10" s="1020"/>
      <c r="P10" s="1020"/>
      <c r="Q10" s="1020"/>
      <c r="R10" s="1020"/>
      <c r="S10" s="1020"/>
    </row>
    <row r="11" spans="1:21" ht="42.6" customHeight="1" x14ac:dyDescent="0.2">
      <c r="B11" s="852"/>
      <c r="C11" s="852"/>
      <c r="D11" s="852"/>
      <c r="E11" s="852"/>
      <c r="F11" s="852"/>
      <c r="G11" s="852"/>
      <c r="H11" s="852"/>
      <c r="I11" s="852"/>
      <c r="J11" s="852"/>
      <c r="K11" s="852"/>
      <c r="L11" s="852"/>
      <c r="M11" s="852"/>
      <c r="N11" s="852"/>
      <c r="O11" s="852"/>
      <c r="P11" s="852"/>
      <c r="Q11" s="852"/>
      <c r="R11" s="852"/>
      <c r="S11" s="852"/>
    </row>
    <row r="12" spans="1:21" s="3" customFormat="1" ht="78" customHeight="1" x14ac:dyDescent="0.25">
      <c r="B12" s="1015" t="s">
        <v>0</v>
      </c>
      <c r="C12" s="1015"/>
      <c r="D12" s="1015"/>
      <c r="E12" s="1015"/>
      <c r="F12" s="1015"/>
      <c r="G12" s="1015"/>
      <c r="H12" s="1015"/>
      <c r="I12" s="1015"/>
      <c r="J12" s="1015"/>
      <c r="K12" s="1015"/>
      <c r="L12" s="1015"/>
      <c r="M12" s="1015"/>
      <c r="N12" s="1015"/>
      <c r="O12" s="1015"/>
      <c r="P12" s="1015"/>
      <c r="Q12" s="1015"/>
      <c r="R12" s="1015"/>
      <c r="S12" s="1015"/>
      <c r="T12" s="1015"/>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X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9" width="10.85546875" style="867" hidden="1" customWidth="1"/>
    <col min="10" max="11" width="7.140625" style="867" customWidth="1"/>
    <col min="12" max="12" width="7.7109375" style="867" customWidth="1"/>
    <col min="13" max="18" width="8.28515625" style="867" customWidth="1"/>
    <col min="19" max="20" width="7.7109375" style="867" customWidth="1"/>
    <col min="21" max="21" width="11.42578125" style="867" customWidth="1"/>
    <col min="22" max="22" width="11.42578125" style="867"/>
    <col min="23" max="23" width="11.85546875" style="867" bestFit="1" customWidth="1"/>
    <col min="24" max="16384" width="11.42578125" style="867"/>
  </cols>
  <sheetData>
    <row r="1" spans="1:22" x14ac:dyDescent="0.25">
      <c r="A1" s="866"/>
      <c r="B1" s="866"/>
      <c r="H1" s="868"/>
      <c r="I1" s="868"/>
      <c r="J1" s="868"/>
    </row>
    <row r="2" spans="1:22" ht="48.75" customHeight="1" x14ac:dyDescent="0.25">
      <c r="A2" s="866"/>
      <c r="B2" s="866"/>
      <c r="H2" s="868"/>
      <c r="I2" s="868"/>
      <c r="J2" s="868"/>
    </row>
    <row r="3" spans="1:22" ht="24" customHeight="1" x14ac:dyDescent="0.25">
      <c r="A3" s="866"/>
      <c r="B3" s="1032" t="s">
        <v>382</v>
      </c>
      <c r="C3" s="1032"/>
      <c r="D3" s="1032"/>
      <c r="E3" s="1032"/>
      <c r="F3" s="1032"/>
      <c r="G3" s="1032"/>
      <c r="H3" s="1032"/>
      <c r="I3" s="1032"/>
      <c r="J3" s="1032"/>
      <c r="K3" s="1032"/>
      <c r="L3" s="1032"/>
      <c r="M3" s="1032"/>
      <c r="N3" s="1032"/>
      <c r="O3" s="1032"/>
      <c r="P3" s="1032"/>
      <c r="Q3" s="1032"/>
      <c r="R3" s="1032"/>
      <c r="S3" s="1032"/>
    </row>
    <row r="5" spans="1:22" x14ac:dyDescent="0.25">
      <c r="B5" s="869"/>
      <c r="C5" s="1028" t="s">
        <v>377</v>
      </c>
      <c r="D5" s="1028"/>
      <c r="E5" s="1028"/>
      <c r="F5" s="1028"/>
      <c r="G5" s="1028"/>
      <c r="H5" s="1028"/>
      <c r="I5" s="1028"/>
      <c r="J5" s="1028"/>
      <c r="K5" s="1028" t="s">
        <v>351</v>
      </c>
      <c r="L5" s="1028"/>
      <c r="M5" s="1028"/>
      <c r="N5" s="1028"/>
      <c r="O5" s="1028"/>
      <c r="P5" s="1028"/>
      <c r="Q5" s="1028"/>
      <c r="R5" s="1028"/>
      <c r="S5" s="1028"/>
      <c r="T5" s="1028"/>
    </row>
    <row r="6" spans="1:22" ht="21" customHeight="1" x14ac:dyDescent="0.25">
      <c r="B6" s="869"/>
      <c r="C6" s="1029"/>
      <c r="D6" s="1029"/>
      <c r="E6" s="1029"/>
      <c r="F6" s="1029"/>
      <c r="G6" s="1029"/>
      <c r="H6" s="1029"/>
      <c r="I6" s="1029"/>
      <c r="J6" s="1029"/>
      <c r="K6" s="1029">
        <v>43830</v>
      </c>
      <c r="L6" s="1030"/>
      <c r="M6" s="1031">
        <v>44196</v>
      </c>
      <c r="N6" s="1031"/>
      <c r="O6" s="1031">
        <v>44561</v>
      </c>
      <c r="P6" s="1031"/>
      <c r="Q6" s="1031">
        <v>44926</v>
      </c>
      <c r="R6" s="1031"/>
      <c r="S6" s="1031">
        <f>H7</f>
        <v>45138</v>
      </c>
      <c r="T6" s="1031"/>
    </row>
    <row r="7" spans="1:22" x14ac:dyDescent="0.25">
      <c r="B7" s="938"/>
      <c r="C7" s="871">
        <v>43465</v>
      </c>
      <c r="D7" s="871">
        <v>43830</v>
      </c>
      <c r="E7" s="871">
        <v>44196</v>
      </c>
      <c r="F7" s="871">
        <v>44561</v>
      </c>
      <c r="G7" s="871">
        <v>44926</v>
      </c>
      <c r="H7" s="871">
        <f>EVO!H7</f>
        <v>45138</v>
      </c>
      <c r="I7" s="871">
        <v>44530</v>
      </c>
      <c r="J7" s="871"/>
      <c r="K7" s="871" t="s">
        <v>31</v>
      </c>
      <c r="L7" s="871" t="s">
        <v>352</v>
      </c>
      <c r="M7" s="871" t="s">
        <v>31</v>
      </c>
      <c r="N7" s="871" t="s">
        <v>352</v>
      </c>
      <c r="O7" s="871" t="s">
        <v>31</v>
      </c>
      <c r="P7" s="871" t="s">
        <v>352</v>
      </c>
      <c r="Q7" s="871" t="s">
        <v>31</v>
      </c>
      <c r="R7" s="871" t="s">
        <v>352</v>
      </c>
      <c r="S7" s="871" t="s">
        <v>31</v>
      </c>
      <c r="T7" s="871" t="s">
        <v>352</v>
      </c>
    </row>
    <row r="8" spans="1:22" ht="15" customHeight="1" x14ac:dyDescent="0.25">
      <c r="B8" s="910" t="s">
        <v>11</v>
      </c>
      <c r="C8" s="917">
        <v>279274</v>
      </c>
      <c r="D8" s="917">
        <v>293661</v>
      </c>
      <c r="E8" s="917">
        <v>310424</v>
      </c>
      <c r="F8" s="917">
        <v>359285</v>
      </c>
      <c r="G8" s="917">
        <v>390413</v>
      </c>
      <c r="H8" s="917">
        <v>401297</v>
      </c>
      <c r="I8" s="917" t="e">
        <v>#REF!</v>
      </c>
      <c r="J8" s="882"/>
      <c r="K8" s="918">
        <v>5.1515715748691182E-2</v>
      </c>
      <c r="L8" s="917">
        <v>14387</v>
      </c>
      <c r="M8" s="919">
        <v>5.7082826796884811E-2</v>
      </c>
      <c r="N8" s="920">
        <v>16763</v>
      </c>
      <c r="O8" s="919">
        <v>0.15740084529546694</v>
      </c>
      <c r="P8" s="920">
        <v>48861</v>
      </c>
      <c r="Q8" s="919">
        <v>8.6638740832486683E-2</v>
      </c>
      <c r="R8" s="920">
        <f>G8-F8</f>
        <v>31128</v>
      </c>
      <c r="S8" s="921">
        <f>[1]Cuadro_CCAA2!N220</f>
        <v>7.372733061844805E-2</v>
      </c>
      <c r="T8" s="920">
        <f>[1]Cuadro_CCAA2!O220</f>
        <v>27555</v>
      </c>
    </row>
    <row r="9" spans="1:22" x14ac:dyDescent="0.25">
      <c r="B9" s="939" t="s">
        <v>10</v>
      </c>
      <c r="C9" s="887">
        <v>34548</v>
      </c>
      <c r="D9" s="887">
        <v>39164</v>
      </c>
      <c r="E9" s="887">
        <v>37313</v>
      </c>
      <c r="F9" s="887">
        <v>41449</v>
      </c>
      <c r="G9" s="887">
        <v>43712</v>
      </c>
      <c r="H9" s="887">
        <v>45390</v>
      </c>
      <c r="I9" s="887" t="e">
        <v>#REF!</v>
      </c>
      <c r="J9" s="888"/>
      <c r="K9" s="889">
        <v>0.13361120759522982</v>
      </c>
      <c r="L9" s="887">
        <v>4616</v>
      </c>
      <c r="M9" s="892">
        <v>-4.726279236033093E-2</v>
      </c>
      <c r="N9" s="890">
        <v>-1851</v>
      </c>
      <c r="O9" s="892">
        <v>0.11084608581459543</v>
      </c>
      <c r="P9" s="890">
        <v>4136</v>
      </c>
      <c r="Q9" s="892">
        <v>5.4597215855629821E-2</v>
      </c>
      <c r="R9" s="890">
        <f t="shared" ref="R9:R26" si="0">G9-F9</f>
        <v>2263</v>
      </c>
      <c r="S9" s="891">
        <f>[1]Cuadro_CCAA2!N221</f>
        <v>5.0038170587827002E-2</v>
      </c>
      <c r="T9" s="890">
        <f>[1]Cuadro_CCAA2!O221</f>
        <v>2163</v>
      </c>
    </row>
    <row r="10" spans="1:22" x14ac:dyDescent="0.25">
      <c r="B10" s="939" t="s">
        <v>40</v>
      </c>
      <c r="C10" s="887">
        <v>28413</v>
      </c>
      <c r="D10" s="887">
        <v>27579</v>
      </c>
      <c r="E10" s="887">
        <v>30931</v>
      </c>
      <c r="F10" s="887">
        <v>35120</v>
      </c>
      <c r="G10" s="887">
        <v>36982</v>
      </c>
      <c r="H10" s="887">
        <v>38238</v>
      </c>
      <c r="I10" s="887" t="e">
        <v>#REF!</v>
      </c>
      <c r="J10" s="888"/>
      <c r="K10" s="889">
        <v>-2.9352761060078114E-2</v>
      </c>
      <c r="L10" s="887">
        <v>-834</v>
      </c>
      <c r="M10" s="892">
        <v>0.12154175278291457</v>
      </c>
      <c r="N10" s="890">
        <v>3352</v>
      </c>
      <c r="O10" s="892">
        <v>0.13543047428146515</v>
      </c>
      <c r="P10" s="890">
        <v>4189</v>
      </c>
      <c r="Q10" s="892">
        <v>5.3018223234624129E-2</v>
      </c>
      <c r="R10" s="890">
        <f t="shared" si="0"/>
        <v>1862</v>
      </c>
      <c r="S10" s="891">
        <f>[1]Cuadro_CCAA2!N222</f>
        <v>5.4056289108801669E-2</v>
      </c>
      <c r="T10" s="890">
        <f>[1]Cuadro_CCAA2!O222</f>
        <v>1961</v>
      </c>
    </row>
    <row r="11" spans="1:22" x14ac:dyDescent="0.25">
      <c r="B11" s="939" t="s">
        <v>41</v>
      </c>
      <c r="C11" s="887">
        <v>22115</v>
      </c>
      <c r="D11" s="887">
        <v>28653</v>
      </c>
      <c r="E11" s="887">
        <v>36929</v>
      </c>
      <c r="F11" s="887">
        <v>39491</v>
      </c>
      <c r="G11" s="887">
        <v>42042</v>
      </c>
      <c r="H11" s="887">
        <v>44984</v>
      </c>
      <c r="I11" s="887" t="e">
        <v>#REF!</v>
      </c>
      <c r="J11" s="888"/>
      <c r="K11" s="889">
        <v>0.29563644585123217</v>
      </c>
      <c r="L11" s="887">
        <v>6538</v>
      </c>
      <c r="M11" s="892">
        <v>0.28883537500436263</v>
      </c>
      <c r="N11" s="890">
        <v>8276</v>
      </c>
      <c r="O11" s="892">
        <v>6.9376370873839077E-2</v>
      </c>
      <c r="P11" s="890">
        <v>2562</v>
      </c>
      <c r="Q11" s="892">
        <v>6.4596996784077376E-2</v>
      </c>
      <c r="R11" s="890">
        <f t="shared" si="0"/>
        <v>2551</v>
      </c>
      <c r="S11" s="891">
        <f>[1]Cuadro_CCAA2!N223</f>
        <v>0.12034269774855555</v>
      </c>
      <c r="T11" s="890">
        <f>[1]Cuadro_CCAA2!O223</f>
        <v>4832</v>
      </c>
    </row>
    <row r="12" spans="1:22" x14ac:dyDescent="0.25">
      <c r="B12" s="939" t="s">
        <v>9</v>
      </c>
      <c r="C12" s="887">
        <v>22532</v>
      </c>
      <c r="D12" s="887">
        <v>24418</v>
      </c>
      <c r="E12" s="887">
        <v>26624</v>
      </c>
      <c r="F12" s="887">
        <v>28747</v>
      </c>
      <c r="G12" s="887">
        <v>38665</v>
      </c>
      <c r="H12" s="887">
        <v>43668</v>
      </c>
      <c r="I12" s="887" t="e">
        <v>#REF!</v>
      </c>
      <c r="J12" s="888"/>
      <c r="K12" s="889">
        <v>8.3703177702822762E-2</v>
      </c>
      <c r="L12" s="887">
        <v>1886</v>
      </c>
      <c r="M12" s="892">
        <v>9.0343189450405426E-2</v>
      </c>
      <c r="N12" s="890">
        <v>2206</v>
      </c>
      <c r="O12" s="892">
        <v>7.9740084134615419E-2</v>
      </c>
      <c r="P12" s="890">
        <v>2123</v>
      </c>
      <c r="Q12" s="892">
        <v>0.34500991407799075</v>
      </c>
      <c r="R12" s="890">
        <f t="shared" si="0"/>
        <v>9918</v>
      </c>
      <c r="S12" s="891">
        <f>[1]Cuadro_CCAA2!N224</f>
        <v>0.27863668306394951</v>
      </c>
      <c r="T12" s="890">
        <f>[1]Cuadro_CCAA2!O224</f>
        <v>9516</v>
      </c>
      <c r="V12" s="922"/>
    </row>
    <row r="13" spans="1:22" x14ac:dyDescent="0.25">
      <c r="B13" s="939" t="s">
        <v>8</v>
      </c>
      <c r="C13" s="887">
        <v>18016</v>
      </c>
      <c r="D13" s="887">
        <v>26271</v>
      </c>
      <c r="E13" s="887">
        <v>26136</v>
      </c>
      <c r="F13" s="887">
        <v>26969</v>
      </c>
      <c r="G13" s="887">
        <v>27567</v>
      </c>
      <c r="H13" s="887">
        <v>27788</v>
      </c>
      <c r="I13" s="887"/>
      <c r="J13" s="888"/>
      <c r="K13" s="889">
        <v>0.45820381882770866</v>
      </c>
      <c r="L13" s="887">
        <v>8255</v>
      </c>
      <c r="M13" s="892">
        <v>-5.1387461459403427E-3</v>
      </c>
      <c r="N13" s="890">
        <v>-135</v>
      </c>
      <c r="O13" s="892">
        <v>3.1871747780838788E-2</v>
      </c>
      <c r="P13" s="890">
        <v>833</v>
      </c>
      <c r="Q13" s="892">
        <v>2.2173606733657092E-2</v>
      </c>
      <c r="R13" s="890">
        <f t="shared" si="0"/>
        <v>598</v>
      </c>
      <c r="S13" s="891">
        <f>[1]Cuadro_CCAA2!N225</f>
        <v>3.3318459021270286E-2</v>
      </c>
      <c r="T13" s="890">
        <f>[1]Cuadro_CCAA2!O225</f>
        <v>896</v>
      </c>
      <c r="V13" s="922"/>
    </row>
    <row r="14" spans="1:22" x14ac:dyDescent="0.25">
      <c r="B14" s="939" t="s">
        <v>7</v>
      </c>
      <c r="C14" s="887">
        <v>125565</v>
      </c>
      <c r="D14" s="887">
        <v>139852</v>
      </c>
      <c r="E14" s="887">
        <v>141310</v>
      </c>
      <c r="F14" s="887">
        <v>148050</v>
      </c>
      <c r="G14" s="887">
        <v>153910</v>
      </c>
      <c r="H14" s="887">
        <v>163568</v>
      </c>
      <c r="I14" s="887"/>
      <c r="J14" s="888"/>
      <c r="K14" s="889">
        <v>0.11378170668578025</v>
      </c>
      <c r="L14" s="887">
        <v>14287</v>
      </c>
      <c r="M14" s="892">
        <v>1.0425306752853025E-2</v>
      </c>
      <c r="N14" s="890">
        <v>1458</v>
      </c>
      <c r="O14" s="892">
        <v>4.7696553676314535E-2</v>
      </c>
      <c r="P14" s="890">
        <v>6740</v>
      </c>
      <c r="Q14" s="892">
        <v>3.9581222559945894E-2</v>
      </c>
      <c r="R14" s="890">
        <f t="shared" si="0"/>
        <v>5860</v>
      </c>
      <c r="S14" s="891">
        <f>[1]Cuadro_CCAA2!N226</f>
        <v>8.1806096601167999E-2</v>
      </c>
      <c r="T14" s="890">
        <f>[1]Cuadro_CCAA2!O226</f>
        <v>12369</v>
      </c>
      <c r="V14" s="922"/>
    </row>
    <row r="15" spans="1:22" x14ac:dyDescent="0.25">
      <c r="B15" s="939" t="s">
        <v>43</v>
      </c>
      <c r="C15" s="887">
        <v>69490</v>
      </c>
      <c r="D15" s="887">
        <v>75685</v>
      </c>
      <c r="E15" s="887">
        <v>73889</v>
      </c>
      <c r="F15" s="887">
        <v>80243</v>
      </c>
      <c r="G15" s="887">
        <v>85666</v>
      </c>
      <c r="H15" s="887">
        <v>93014</v>
      </c>
      <c r="I15" s="887"/>
      <c r="J15" s="888"/>
      <c r="K15" s="889">
        <v>8.9149517916246923E-2</v>
      </c>
      <c r="L15" s="887">
        <v>6195</v>
      </c>
      <c r="M15" s="892">
        <v>-2.372993327607853E-2</v>
      </c>
      <c r="N15" s="890">
        <v>-1796</v>
      </c>
      <c r="O15" s="892">
        <v>8.5993855648337281E-2</v>
      </c>
      <c r="P15" s="890">
        <v>6354</v>
      </c>
      <c r="Q15" s="892">
        <v>6.7582219009757916E-2</v>
      </c>
      <c r="R15" s="890">
        <f t="shared" si="0"/>
        <v>5423</v>
      </c>
      <c r="S15" s="891">
        <f>[1]Cuadro_CCAA2!N227</f>
        <v>0.14057633353770682</v>
      </c>
      <c r="T15" s="890">
        <f>[1]Cuadro_CCAA2!O227</f>
        <v>11464</v>
      </c>
      <c r="V15" s="922"/>
    </row>
    <row r="16" spans="1:22" x14ac:dyDescent="0.25">
      <c r="B16" s="939" t="s">
        <v>44</v>
      </c>
      <c r="C16" s="887">
        <v>192995</v>
      </c>
      <c r="D16" s="887">
        <v>203003</v>
      </c>
      <c r="E16" s="887">
        <v>193486</v>
      </c>
      <c r="F16" s="887">
        <v>203102</v>
      </c>
      <c r="G16" s="887">
        <v>227045</v>
      </c>
      <c r="H16" s="887">
        <v>240103</v>
      </c>
      <c r="I16" s="887"/>
      <c r="J16" s="888"/>
      <c r="K16" s="889">
        <v>5.1856265706365479E-2</v>
      </c>
      <c r="L16" s="887">
        <v>10008</v>
      </c>
      <c r="M16" s="892">
        <v>-4.6881080575163936E-2</v>
      </c>
      <c r="N16" s="890">
        <v>-9517</v>
      </c>
      <c r="O16" s="892">
        <v>4.9698686209854959E-2</v>
      </c>
      <c r="P16" s="890">
        <v>9616</v>
      </c>
      <c r="Q16" s="892">
        <v>0.11788657915727074</v>
      </c>
      <c r="R16" s="890">
        <f t="shared" si="0"/>
        <v>23943</v>
      </c>
      <c r="S16" s="891">
        <f>[1]Cuadro_CCAA2!N228</f>
        <v>0.10881592315507538</v>
      </c>
      <c r="T16" s="890">
        <f>[1]Cuadro_CCAA2!O228</f>
        <v>23563</v>
      </c>
      <c r="V16" s="922"/>
    </row>
    <row r="17" spans="2:24" x14ac:dyDescent="0.25">
      <c r="B17" s="939" t="s">
        <v>6</v>
      </c>
      <c r="C17" s="887">
        <v>77342</v>
      </c>
      <c r="D17" s="887">
        <v>94194</v>
      </c>
      <c r="E17" s="887">
        <v>109857</v>
      </c>
      <c r="F17" s="887">
        <v>128089</v>
      </c>
      <c r="G17" s="887">
        <v>169532</v>
      </c>
      <c r="H17" s="887">
        <v>191077</v>
      </c>
      <c r="I17" s="887"/>
      <c r="J17" s="888"/>
      <c r="K17" s="889">
        <v>0.21788937446665457</v>
      </c>
      <c r="L17" s="887">
        <v>16852</v>
      </c>
      <c r="M17" s="892">
        <v>0.1662844767182623</v>
      </c>
      <c r="N17" s="890">
        <v>15663</v>
      </c>
      <c r="O17" s="892">
        <v>0.16596120411079851</v>
      </c>
      <c r="P17" s="890">
        <v>18232</v>
      </c>
      <c r="Q17" s="892">
        <v>0.32354847020431099</v>
      </c>
      <c r="R17" s="890">
        <f t="shared" si="0"/>
        <v>41443</v>
      </c>
      <c r="S17" s="891">
        <f>[1]Cuadro_CCAA2!N229</f>
        <v>0.37603070696595875</v>
      </c>
      <c r="T17" s="890">
        <f>[1]Cuadro_CCAA2!O229</f>
        <v>52216</v>
      </c>
      <c r="V17" s="922"/>
    </row>
    <row r="18" spans="2:24" x14ac:dyDescent="0.25">
      <c r="B18" s="939" t="s">
        <v>5</v>
      </c>
      <c r="C18" s="887">
        <v>31925</v>
      </c>
      <c r="D18" s="887">
        <v>31136</v>
      </c>
      <c r="E18" s="887">
        <v>31717</v>
      </c>
      <c r="F18" s="887">
        <v>33614</v>
      </c>
      <c r="G18" s="887">
        <v>36559</v>
      </c>
      <c r="H18" s="887">
        <v>39050</v>
      </c>
      <c r="I18" s="887"/>
      <c r="J18" s="888"/>
      <c r="K18" s="889">
        <v>-2.4714173844949117E-2</v>
      </c>
      <c r="L18" s="887">
        <v>-789</v>
      </c>
      <c r="M18" s="892">
        <v>1.8660071942446121E-2</v>
      </c>
      <c r="N18" s="890">
        <v>581</v>
      </c>
      <c r="O18" s="892">
        <v>5.9810196424630258E-2</v>
      </c>
      <c r="P18" s="890">
        <v>1897</v>
      </c>
      <c r="Q18" s="892">
        <v>8.7612304396977425E-2</v>
      </c>
      <c r="R18" s="890">
        <f t="shared" si="0"/>
        <v>2945</v>
      </c>
      <c r="S18" s="891">
        <f>[1]Cuadro_CCAA2!N230</f>
        <v>0.16348359800971313</v>
      </c>
      <c r="T18" s="890">
        <f>[1]Cuadro_CCAA2!O230</f>
        <v>5487</v>
      </c>
      <c r="V18" s="922"/>
    </row>
    <row r="19" spans="2:24" x14ac:dyDescent="0.25">
      <c r="B19" s="939" t="s">
        <v>38</v>
      </c>
      <c r="C19" s="887">
        <v>70220</v>
      </c>
      <c r="D19" s="887">
        <v>72627</v>
      </c>
      <c r="E19" s="887">
        <v>73730</v>
      </c>
      <c r="F19" s="887">
        <v>77158</v>
      </c>
      <c r="G19" s="887">
        <v>82694</v>
      </c>
      <c r="H19" s="887">
        <v>87989</v>
      </c>
      <c r="I19" s="887"/>
      <c r="J19" s="888"/>
      <c r="K19" s="889">
        <v>3.4277983480489826E-2</v>
      </c>
      <c r="L19" s="887">
        <v>2407</v>
      </c>
      <c r="M19" s="892">
        <v>1.518718933729879E-2</v>
      </c>
      <c r="N19" s="890">
        <v>1103</v>
      </c>
      <c r="O19" s="892">
        <v>4.6493964464939586E-2</v>
      </c>
      <c r="P19" s="890">
        <v>3428</v>
      </c>
      <c r="Q19" s="892">
        <v>7.1748878923766801E-2</v>
      </c>
      <c r="R19" s="890">
        <f t="shared" si="0"/>
        <v>5536</v>
      </c>
      <c r="S19" s="891">
        <f>[1]Cuadro_CCAA2!N231</f>
        <v>0.11652666040656801</v>
      </c>
      <c r="T19" s="890">
        <f>[1]Cuadro_CCAA2!O231</f>
        <v>9183</v>
      </c>
      <c r="V19" s="922"/>
    </row>
    <row r="20" spans="2:24" x14ac:dyDescent="0.25">
      <c r="B20" s="939" t="s">
        <v>45</v>
      </c>
      <c r="C20" s="887">
        <v>187101</v>
      </c>
      <c r="D20" s="887">
        <v>187165</v>
      </c>
      <c r="E20" s="887">
        <v>169910</v>
      </c>
      <c r="F20" s="887">
        <v>198080</v>
      </c>
      <c r="G20" s="887">
        <v>218173</v>
      </c>
      <c r="H20" s="887">
        <v>229514</v>
      </c>
      <c r="I20" s="887"/>
      <c r="J20" s="888"/>
      <c r="K20" s="889">
        <v>3.4206123965141444E-4</v>
      </c>
      <c r="L20" s="887">
        <v>64</v>
      </c>
      <c r="M20" s="892">
        <v>-9.2191381935725181E-2</v>
      </c>
      <c r="N20" s="890">
        <v>-17255</v>
      </c>
      <c r="O20" s="892">
        <v>0.16579365546465774</v>
      </c>
      <c r="P20" s="890">
        <v>28170</v>
      </c>
      <c r="Q20" s="892">
        <v>0.10143881260096932</v>
      </c>
      <c r="R20" s="890">
        <f t="shared" si="0"/>
        <v>20093</v>
      </c>
      <c r="S20" s="891">
        <f>[1]Cuadro_CCAA2!N232</f>
        <v>0.10493604278898694</v>
      </c>
      <c r="T20" s="890">
        <f>[1]Cuadro_CCAA2!O232</f>
        <v>21797</v>
      </c>
      <c r="V20" s="922"/>
    </row>
    <row r="21" spans="2:24" x14ac:dyDescent="0.25">
      <c r="B21" s="939" t="s">
        <v>46</v>
      </c>
      <c r="C21" s="887">
        <v>43902</v>
      </c>
      <c r="D21" s="887">
        <v>44054</v>
      </c>
      <c r="E21" s="887">
        <v>44045</v>
      </c>
      <c r="F21" s="887">
        <v>46064</v>
      </c>
      <c r="G21" s="887">
        <v>47227</v>
      </c>
      <c r="H21" s="887">
        <v>49376</v>
      </c>
      <c r="I21" s="887"/>
      <c r="J21" s="888"/>
      <c r="K21" s="889">
        <v>3.4622568447906232E-3</v>
      </c>
      <c r="L21" s="887">
        <v>152</v>
      </c>
      <c r="M21" s="892">
        <v>-2.0429472919603064E-4</v>
      </c>
      <c r="N21" s="890">
        <v>-9</v>
      </c>
      <c r="O21" s="892">
        <v>4.5839482347598937E-2</v>
      </c>
      <c r="P21" s="890">
        <v>2019</v>
      </c>
      <c r="Q21" s="892">
        <v>2.5247481764501645E-2</v>
      </c>
      <c r="R21" s="890">
        <f t="shared" si="0"/>
        <v>1163</v>
      </c>
      <c r="S21" s="891">
        <f>[1]Cuadro_CCAA2!N233</f>
        <v>6.3931564998168433E-2</v>
      </c>
      <c r="T21" s="890">
        <f>[1]Cuadro_CCAA2!O233</f>
        <v>2967</v>
      </c>
      <c r="V21" s="922"/>
    </row>
    <row r="22" spans="2:24" x14ac:dyDescent="0.25">
      <c r="B22" s="939" t="s">
        <v>47</v>
      </c>
      <c r="C22" s="887">
        <v>17706</v>
      </c>
      <c r="D22" s="887">
        <v>17755</v>
      </c>
      <c r="E22" s="887">
        <v>17268</v>
      </c>
      <c r="F22" s="887">
        <v>18123</v>
      </c>
      <c r="G22" s="887">
        <v>20187</v>
      </c>
      <c r="H22" s="887">
        <v>21200</v>
      </c>
      <c r="I22" s="887"/>
      <c r="J22" s="888"/>
      <c r="K22" s="889">
        <v>2.7674234722692148E-3</v>
      </c>
      <c r="L22" s="887">
        <v>49</v>
      </c>
      <c r="M22" s="892">
        <v>-2.7428893269501597E-2</v>
      </c>
      <c r="N22" s="890">
        <v>-487</v>
      </c>
      <c r="O22" s="892">
        <v>4.9513551077136952E-2</v>
      </c>
      <c r="P22" s="890">
        <v>855</v>
      </c>
      <c r="Q22" s="892">
        <v>0.11388842906803509</v>
      </c>
      <c r="R22" s="890">
        <f t="shared" si="0"/>
        <v>2064</v>
      </c>
      <c r="S22" s="891">
        <f>[1]Cuadro_CCAA2!N234</f>
        <v>0.11555462007998307</v>
      </c>
      <c r="T22" s="890">
        <f>[1]Cuadro_CCAA2!O234</f>
        <v>2196</v>
      </c>
      <c r="V22" s="922"/>
    </row>
    <row r="23" spans="2:24" x14ac:dyDescent="0.25">
      <c r="B23" s="939" t="s">
        <v>48</v>
      </c>
      <c r="C23" s="887">
        <v>84144</v>
      </c>
      <c r="D23" s="887">
        <v>89779</v>
      </c>
      <c r="E23" s="887">
        <v>88748</v>
      </c>
      <c r="F23" s="887">
        <v>89865</v>
      </c>
      <c r="G23" s="887">
        <v>89904</v>
      </c>
      <c r="H23" s="887">
        <v>93055</v>
      </c>
      <c r="I23" s="887"/>
      <c r="J23" s="888"/>
      <c r="K23" s="889">
        <v>6.6968530138809657E-2</v>
      </c>
      <c r="L23" s="887">
        <v>5635</v>
      </c>
      <c r="M23" s="892">
        <v>-1.1483754552846448E-2</v>
      </c>
      <c r="N23" s="890">
        <v>-1031</v>
      </c>
      <c r="O23" s="892">
        <v>1.2586199125614206E-2</v>
      </c>
      <c r="P23" s="890">
        <v>1117</v>
      </c>
      <c r="Q23" s="892">
        <v>4.3398430979801894E-4</v>
      </c>
      <c r="R23" s="890">
        <f t="shared" si="0"/>
        <v>39</v>
      </c>
      <c r="S23" s="891">
        <f>[1]Cuadro_CCAA2!N235</f>
        <v>3.6143370931643881E-2</v>
      </c>
      <c r="T23" s="890">
        <f>[1]Cuadro_CCAA2!O235</f>
        <v>3246</v>
      </c>
      <c r="V23" s="922"/>
    </row>
    <row r="24" spans="2:24" x14ac:dyDescent="0.25">
      <c r="B24" s="939" t="s">
        <v>49</v>
      </c>
      <c r="C24" s="887">
        <v>11661</v>
      </c>
      <c r="D24" s="887">
        <v>12152</v>
      </c>
      <c r="E24" s="887">
        <v>11213</v>
      </c>
      <c r="F24" s="887">
        <v>11764</v>
      </c>
      <c r="G24" s="887">
        <v>12841</v>
      </c>
      <c r="H24" s="887">
        <v>13733</v>
      </c>
      <c r="I24" s="887"/>
      <c r="J24" s="888"/>
      <c r="K24" s="889">
        <v>4.2106165851985233E-2</v>
      </c>
      <c r="L24" s="887">
        <v>491</v>
      </c>
      <c r="M24" s="892">
        <v>-7.7271231073074431E-2</v>
      </c>
      <c r="N24" s="890">
        <v>-939</v>
      </c>
      <c r="O24" s="892">
        <v>4.9139391777401231E-2</v>
      </c>
      <c r="P24" s="890">
        <v>551</v>
      </c>
      <c r="Q24" s="892">
        <v>9.1550493029581848E-2</v>
      </c>
      <c r="R24" s="890">
        <f t="shared" si="0"/>
        <v>1077</v>
      </c>
      <c r="S24" s="891">
        <f>[1]Cuadro_CCAA2!N236</f>
        <v>0.10482703137570404</v>
      </c>
      <c r="T24" s="890">
        <f>[1]Cuadro_CCAA2!O236</f>
        <v>1303</v>
      </c>
      <c r="V24" s="922"/>
    </row>
    <row r="25" spans="2:24" x14ac:dyDescent="0.25">
      <c r="B25" s="940" t="s">
        <v>4</v>
      </c>
      <c r="C25" s="903">
        <v>3710</v>
      </c>
      <c r="D25" s="903">
        <v>3873</v>
      </c>
      <c r="E25" s="903">
        <v>3677</v>
      </c>
      <c r="F25" s="903">
        <v>3992</v>
      </c>
      <c r="G25" s="903">
        <v>4310</v>
      </c>
      <c r="H25" s="903">
        <v>4419</v>
      </c>
      <c r="I25" s="903" t="e">
        <v>#REF!</v>
      </c>
      <c r="J25" s="904"/>
      <c r="K25" s="906">
        <v>4.3935309973045733E-2</v>
      </c>
      <c r="L25" s="903">
        <v>163</v>
      </c>
      <c r="M25" s="909">
        <v>-5.060676478182291E-2</v>
      </c>
      <c r="N25" s="907">
        <v>-196</v>
      </c>
      <c r="O25" s="909">
        <v>8.5667663856404674E-2</v>
      </c>
      <c r="P25" s="907">
        <v>315</v>
      </c>
      <c r="Q25" s="909">
        <v>7.965931863727449E-2</v>
      </c>
      <c r="R25" s="907">
        <f t="shared" si="0"/>
        <v>318</v>
      </c>
      <c r="S25" s="908">
        <f>[1]Cuadro_CCAA2!P239</f>
        <v>8.0968688845401093E-2</v>
      </c>
      <c r="T25" s="907">
        <f>[1]Cuadro_CCAA2!O237+[1]Cuadro_CCAA2!O238</f>
        <v>331</v>
      </c>
      <c r="V25" s="922"/>
      <c r="W25" s="922"/>
      <c r="X25" s="930"/>
    </row>
    <row r="26" spans="2:24" x14ac:dyDescent="0.25">
      <c r="B26" s="872" t="s">
        <v>3</v>
      </c>
      <c r="C26" s="873">
        <v>1320659</v>
      </c>
      <c r="D26" s="873">
        <v>1411021</v>
      </c>
      <c r="E26" s="873">
        <v>1427207</v>
      </c>
      <c r="F26" s="873">
        <v>1569205</v>
      </c>
      <c r="G26" s="873">
        <v>1727429</v>
      </c>
      <c r="H26" s="873">
        <v>1827463</v>
      </c>
      <c r="I26" s="873" t="e">
        <v>#REF!</v>
      </c>
      <c r="J26" s="874"/>
      <c r="K26" s="875">
        <v>6.842190149008931E-2</v>
      </c>
      <c r="L26" s="876">
        <v>90362</v>
      </c>
      <c r="M26" s="877">
        <v>1.1471126227037054E-2</v>
      </c>
      <c r="N26" s="873">
        <v>16186</v>
      </c>
      <c r="O26" s="878">
        <v>9.9493626362538778E-2</v>
      </c>
      <c r="P26" s="879">
        <v>141998</v>
      </c>
      <c r="Q26" s="878">
        <v>0.10083067540569912</v>
      </c>
      <c r="R26" s="879">
        <f t="shared" si="0"/>
        <v>158224</v>
      </c>
      <c r="S26" s="878">
        <f>[1]Cuadro_CCAA2!N238</f>
        <v>8.7937743190661388E-2</v>
      </c>
      <c r="T26" s="879">
        <f>[1]Cuadro_CCAA2!O238</f>
        <v>226</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5" width="11.28515625" style="261" bestFit="1" customWidth="1"/>
    <col min="6" max="6" width="7" style="261" customWidth="1"/>
    <col min="7" max="7" width="11.28515625" style="261" bestFit="1" customWidth="1"/>
    <col min="8" max="8" width="7" style="261" customWidth="1"/>
    <col min="9" max="9" width="0.42578125" style="261" customWidth="1"/>
    <col min="10" max="10" width="11.28515625" style="261" bestFit="1" customWidth="1"/>
    <col min="11" max="11" width="6.7109375" style="261" customWidth="1"/>
    <col min="12" max="12" width="11.28515625" style="261" bestFit="1" customWidth="1"/>
    <col min="13" max="13" width="6.7109375" style="261" bestFit="1" customWidth="1"/>
    <col min="14" max="14" width="11.28515625" style="261" bestFit="1" customWidth="1"/>
    <col min="15" max="15" width="6.7109375" style="261" bestFit="1" customWidth="1"/>
    <col min="16" max="16" width="0.42578125" style="261" customWidth="1"/>
    <col min="17" max="17" width="10.140625" style="261" bestFit="1" customWidth="1"/>
    <col min="18" max="18" width="6.85546875" style="261" customWidth="1"/>
    <col min="19" max="19" width="10.140625" style="261" bestFit="1" customWidth="1"/>
    <col min="20" max="20" width="6.7109375" style="261" bestFit="1" customWidth="1"/>
    <col min="21" max="21" width="10.140625" style="261" bestFit="1" customWidth="1"/>
    <col min="22" max="22" width="6.7109375" style="261" bestFit="1" customWidth="1"/>
    <col min="23" max="23" width="0.42578125" style="261" customWidth="1"/>
    <col min="24" max="24" width="10.140625" style="261" bestFit="1" customWidth="1"/>
    <col min="25" max="25" width="7" style="261" customWidth="1"/>
    <col min="26" max="26" width="10.140625" style="261" bestFit="1" customWidth="1"/>
    <col min="27" max="27" width="6.7109375" style="261" bestFit="1" customWidth="1"/>
    <col min="28" max="28" width="10.140625" style="261" bestFit="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402</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223</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33.75" customHeight="1" x14ac:dyDescent="0.2">
      <c r="A8" s="209"/>
      <c r="B8" s="1038"/>
      <c r="C8" s="211"/>
      <c r="D8" s="1042"/>
      <c r="E8" s="1043"/>
      <c r="F8" s="1043"/>
      <c r="G8" s="1043"/>
      <c r="H8" s="1043"/>
      <c r="I8" s="501"/>
      <c r="J8" s="1046" t="s">
        <v>224</v>
      </c>
      <c r="K8" s="1044"/>
      <c r="L8" s="1044"/>
      <c r="M8" s="1044"/>
      <c r="N8" s="1044"/>
      <c r="O8" s="1045"/>
      <c r="P8" s="211"/>
      <c r="Q8" s="1046" t="s">
        <v>225</v>
      </c>
      <c r="R8" s="1044"/>
      <c r="S8" s="1044"/>
      <c r="T8" s="1044"/>
      <c r="U8" s="1044"/>
      <c r="V8" s="1045"/>
      <c r="W8" s="211"/>
      <c r="X8" s="1046" t="s">
        <v>226</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221</v>
      </c>
      <c r="L9" s="1049" t="s">
        <v>27</v>
      </c>
      <c r="M9" s="1050"/>
      <c r="N9" s="1050" t="s">
        <v>26</v>
      </c>
      <c r="O9" s="1051"/>
      <c r="P9" s="211"/>
      <c r="Q9" s="1052" t="s">
        <v>12</v>
      </c>
      <c r="R9" s="1054" t="s">
        <v>221</v>
      </c>
      <c r="S9" s="1049" t="s">
        <v>27</v>
      </c>
      <c r="T9" s="1050"/>
      <c r="U9" s="1050" t="s">
        <v>26</v>
      </c>
      <c r="V9" s="1051"/>
      <c r="W9" s="211"/>
      <c r="X9" s="1052" t="s">
        <v>12</v>
      </c>
      <c r="Y9" s="1054" t="s">
        <v>221</v>
      </c>
      <c r="Z9" s="1049" t="s">
        <v>27</v>
      </c>
      <c r="AA9" s="1050"/>
      <c r="AB9" s="1050" t="s">
        <v>26</v>
      </c>
      <c r="AC9" s="1051"/>
      <c r="AD9" s="430"/>
      <c r="AE9" s="430"/>
      <c r="AF9" s="431"/>
      <c r="AG9" s="431"/>
      <c r="AH9" s="431"/>
      <c r="AI9" s="431"/>
      <c r="AJ9" s="431"/>
      <c r="AK9" s="431"/>
      <c r="AL9" s="432"/>
    </row>
    <row r="10" spans="1:53" s="219" customFormat="1" ht="36.75" customHeight="1" x14ac:dyDescent="0.2">
      <c r="A10" s="214"/>
      <c r="B10" s="1039"/>
      <c r="C10" s="216"/>
      <c r="D10" s="1048"/>
      <c r="E10" s="408" t="s">
        <v>12</v>
      </c>
      <c r="F10" s="408" t="s">
        <v>221</v>
      </c>
      <c r="G10" s="408" t="s">
        <v>12</v>
      </c>
      <c r="H10" s="218" t="s">
        <v>221</v>
      </c>
      <c r="I10" s="216"/>
      <c r="J10" s="1053"/>
      <c r="K10" s="1055"/>
      <c r="L10" s="408" t="s">
        <v>12</v>
      </c>
      <c r="M10" s="408" t="s">
        <v>222</v>
      </c>
      <c r="N10" s="408" t="s">
        <v>12</v>
      </c>
      <c r="O10" s="218" t="s">
        <v>222</v>
      </c>
      <c r="P10" s="216"/>
      <c r="Q10" s="1053"/>
      <c r="R10" s="1055"/>
      <c r="S10" s="408" t="s">
        <v>12</v>
      </c>
      <c r="T10" s="408" t="s">
        <v>222</v>
      </c>
      <c r="U10" s="408" t="s">
        <v>12</v>
      </c>
      <c r="V10" s="218" t="s">
        <v>222</v>
      </c>
      <c r="W10" s="216"/>
      <c r="X10" s="1053"/>
      <c r="Y10" s="1055"/>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8500187</v>
      </c>
      <c r="E12" s="739">
        <f>L12+S12+Z12</f>
        <v>4312592</v>
      </c>
      <c r="F12" s="748">
        <f>E12/$D12*100</f>
        <v>50.735260294861753</v>
      </c>
      <c r="G12" s="739">
        <f>N12+U12+AB12</f>
        <v>4187595</v>
      </c>
      <c r="H12" s="230">
        <f>G12/$D12*100</f>
        <v>49.264739705138247</v>
      </c>
      <c r="I12" s="226"/>
      <c r="J12" s="227">
        <f>L12+N12</f>
        <v>6973199</v>
      </c>
      <c r="K12" s="751">
        <f>J12/$D12*100</f>
        <v>82.035830505846519</v>
      </c>
      <c r="L12" s="745">
        <v>3455026</v>
      </c>
      <c r="M12" s="748">
        <v>49.547216421042911</v>
      </c>
      <c r="N12" s="745">
        <v>3518173</v>
      </c>
      <c r="O12" s="228">
        <v>50.452783578957096</v>
      </c>
      <c r="P12" s="226"/>
      <c r="Q12" s="227">
        <v>1106846</v>
      </c>
      <c r="R12" s="751">
        <v>13.021431175572962</v>
      </c>
      <c r="S12" s="745">
        <v>592822</v>
      </c>
      <c r="T12" s="748">
        <v>53.559573779911574</v>
      </c>
      <c r="U12" s="745">
        <v>514024</v>
      </c>
      <c r="V12" s="228">
        <v>46.440426220088433</v>
      </c>
      <c r="W12" s="226"/>
      <c r="X12" s="227">
        <v>420142</v>
      </c>
      <c r="Y12" s="751">
        <v>4.9427383185805214</v>
      </c>
      <c r="Z12" s="745">
        <v>264744</v>
      </c>
      <c r="AA12" s="748">
        <v>63.01298132536143</v>
      </c>
      <c r="AB12" s="745">
        <v>155398</v>
      </c>
      <c r="AC12" s="228">
        <f t="shared" ref="AC12:AC29" si="0">AB12/$X12*100</f>
        <v>36.98701867463857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1326315</v>
      </c>
      <c r="E13" s="740">
        <f t="shared" ref="E13:E29" si="2">L13+S13+Z13</f>
        <v>670839</v>
      </c>
      <c r="F13" s="577">
        <f t="shared" ref="F13:H28" si="3">E13/$D13*100</f>
        <v>50.579161059024436</v>
      </c>
      <c r="G13" s="740">
        <f t="shared" ref="G13:G29" si="4">N13+U13+AB13</f>
        <v>655476</v>
      </c>
      <c r="H13" s="237">
        <f t="shared" si="3"/>
        <v>49.420838940975557</v>
      </c>
      <c r="I13" s="226"/>
      <c r="J13" s="234">
        <f t="shared" ref="J13:J29" si="5">L13+N13</f>
        <v>1033381</v>
      </c>
      <c r="K13" s="752">
        <f t="shared" ref="K13:K29" si="6">J13/$D13*100</f>
        <v>77.913693202595155</v>
      </c>
      <c r="L13" s="746">
        <v>505920</v>
      </c>
      <c r="M13" s="749">
        <v>48.957741626757219</v>
      </c>
      <c r="N13" s="746">
        <v>527461</v>
      </c>
      <c r="O13" s="235">
        <v>51.042258373242788</v>
      </c>
      <c r="P13" s="226"/>
      <c r="Q13" s="234">
        <v>195961</v>
      </c>
      <c r="R13" s="752">
        <v>14.77484609613855</v>
      </c>
      <c r="S13" s="746">
        <v>104323</v>
      </c>
      <c r="T13" s="749">
        <v>53.236613407769916</v>
      </c>
      <c r="U13" s="746">
        <v>91638</v>
      </c>
      <c r="V13" s="235">
        <v>46.763386592230091</v>
      </c>
      <c r="W13" s="226"/>
      <c r="X13" s="234">
        <v>96973</v>
      </c>
      <c r="Y13" s="752">
        <v>7.3114607012662907</v>
      </c>
      <c r="Z13" s="746">
        <v>60596</v>
      </c>
      <c r="AA13" s="749">
        <v>62.487496519649795</v>
      </c>
      <c r="AB13" s="746">
        <v>36377</v>
      </c>
      <c r="AC13" s="235">
        <f t="shared" si="0"/>
        <v>37.512503480350205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1004686</v>
      </c>
      <c r="E14" s="740">
        <f t="shared" si="2"/>
        <v>525552</v>
      </c>
      <c r="F14" s="577">
        <f t="shared" si="3"/>
        <v>52.310074988603404</v>
      </c>
      <c r="G14" s="740">
        <f t="shared" si="4"/>
        <v>479134</v>
      </c>
      <c r="H14" s="237">
        <f t="shared" si="3"/>
        <v>47.689925011396596</v>
      </c>
      <c r="I14" s="226"/>
      <c r="J14" s="234">
        <f t="shared" si="5"/>
        <v>731830</v>
      </c>
      <c r="K14" s="752">
        <f t="shared" si="6"/>
        <v>72.841663962670921</v>
      </c>
      <c r="L14" s="746">
        <v>367339</v>
      </c>
      <c r="M14" s="749">
        <v>50.194580708634518</v>
      </c>
      <c r="N14" s="746">
        <v>364491</v>
      </c>
      <c r="O14" s="235">
        <v>49.805419291365482</v>
      </c>
      <c r="P14" s="226"/>
      <c r="Q14" s="234">
        <v>187640</v>
      </c>
      <c r="R14" s="752">
        <v>18.676482005323056</v>
      </c>
      <c r="S14" s="746">
        <v>102668</v>
      </c>
      <c r="T14" s="749">
        <v>54.715412492005967</v>
      </c>
      <c r="U14" s="746">
        <v>84972</v>
      </c>
      <c r="V14" s="235">
        <v>45.284587507994026</v>
      </c>
      <c r="W14" s="226"/>
      <c r="X14" s="234">
        <v>85216</v>
      </c>
      <c r="Y14" s="752">
        <v>8.4818540320060194</v>
      </c>
      <c r="Z14" s="746">
        <v>55545</v>
      </c>
      <c r="AA14" s="749">
        <v>65.181421329327833</v>
      </c>
      <c r="AB14" s="746">
        <v>29671</v>
      </c>
      <c r="AC14" s="235">
        <f t="shared" si="0"/>
        <v>34.818578670672174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1176659</v>
      </c>
      <c r="E15" s="740">
        <f t="shared" si="2"/>
        <v>590963</v>
      </c>
      <c r="F15" s="577">
        <f t="shared" si="3"/>
        <v>50.2238116565632</v>
      </c>
      <c r="G15" s="740">
        <f t="shared" si="4"/>
        <v>585696</v>
      </c>
      <c r="H15" s="237">
        <f t="shared" si="3"/>
        <v>49.7761883434368</v>
      </c>
      <c r="I15" s="226"/>
      <c r="J15" s="234">
        <f t="shared" si="5"/>
        <v>984374</v>
      </c>
      <c r="K15" s="752">
        <f t="shared" si="6"/>
        <v>83.658392108503818</v>
      </c>
      <c r="L15" s="746">
        <v>484292</v>
      </c>
      <c r="M15" s="749">
        <v>49.197967439205023</v>
      </c>
      <c r="N15" s="746">
        <v>500082</v>
      </c>
      <c r="O15" s="235">
        <v>50.802032560794984</v>
      </c>
      <c r="P15" s="226"/>
      <c r="Q15" s="234">
        <v>141017</v>
      </c>
      <c r="R15" s="752">
        <v>11.984525678212634</v>
      </c>
      <c r="S15" s="746">
        <v>74671</v>
      </c>
      <c r="T15" s="749">
        <v>52.951771772197674</v>
      </c>
      <c r="U15" s="746">
        <v>66346</v>
      </c>
      <c r="V15" s="235">
        <v>47.048228227802319</v>
      </c>
      <c r="W15" s="226"/>
      <c r="X15" s="234">
        <v>51268</v>
      </c>
      <c r="Y15" s="752">
        <v>4.3570822132835429</v>
      </c>
      <c r="Z15" s="746">
        <v>32000</v>
      </c>
      <c r="AA15" s="749">
        <v>62.41710228602637</v>
      </c>
      <c r="AB15" s="746">
        <v>19268</v>
      </c>
      <c r="AC15" s="235">
        <f t="shared" si="0"/>
        <v>37.58289771397363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2177701</v>
      </c>
      <c r="E16" s="740">
        <f t="shared" si="2"/>
        <v>1102286</v>
      </c>
      <c r="F16" s="577">
        <f t="shared" si="3"/>
        <v>50.616957975406173</v>
      </c>
      <c r="G16" s="740">
        <f t="shared" si="4"/>
        <v>1075415</v>
      </c>
      <c r="H16" s="237">
        <f t="shared" si="3"/>
        <v>49.383042024593827</v>
      </c>
      <c r="I16" s="226"/>
      <c r="J16" s="234">
        <f t="shared" si="5"/>
        <v>1804834</v>
      </c>
      <c r="K16" s="752">
        <f t="shared" si="6"/>
        <v>82.877952482916612</v>
      </c>
      <c r="L16" s="746">
        <v>896471</v>
      </c>
      <c r="M16" s="749">
        <v>49.670551419133282</v>
      </c>
      <c r="N16" s="746">
        <v>908363</v>
      </c>
      <c r="O16" s="235">
        <v>50.329448580866718</v>
      </c>
      <c r="P16" s="226"/>
      <c r="Q16" s="234">
        <v>277418</v>
      </c>
      <c r="R16" s="752">
        <v>12.739030748482</v>
      </c>
      <c r="S16" s="746">
        <v>146526</v>
      </c>
      <c r="T16" s="749">
        <v>52.81776957515374</v>
      </c>
      <c r="U16" s="746">
        <v>130892</v>
      </c>
      <c r="V16" s="235">
        <v>47.18223042484626</v>
      </c>
      <c r="W16" s="226"/>
      <c r="X16" s="234">
        <v>95449</v>
      </c>
      <c r="Y16" s="752">
        <v>4.3830167686013821</v>
      </c>
      <c r="Z16" s="746">
        <v>59289</v>
      </c>
      <c r="AA16" s="749">
        <v>62.115894351957593</v>
      </c>
      <c r="AB16" s="746">
        <v>36160</v>
      </c>
      <c r="AC16" s="235">
        <f t="shared" si="0"/>
        <v>37.884105648042407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585402</v>
      </c>
      <c r="E17" s="741">
        <f t="shared" si="2"/>
        <v>301684</v>
      </c>
      <c r="F17" s="578">
        <f t="shared" si="3"/>
        <v>51.534501077891768</v>
      </c>
      <c r="G17" s="741">
        <f t="shared" si="4"/>
        <v>283718</v>
      </c>
      <c r="H17" s="237">
        <f t="shared" si="3"/>
        <v>48.465498922108225</v>
      </c>
      <c r="I17" s="226"/>
      <c r="J17" s="238">
        <f t="shared" si="5"/>
        <v>450337</v>
      </c>
      <c r="K17" s="753">
        <f t="shared" si="6"/>
        <v>76.927820540414956</v>
      </c>
      <c r="L17" s="741">
        <v>224677</v>
      </c>
      <c r="M17" s="578">
        <v>49.890859511876663</v>
      </c>
      <c r="N17" s="741">
        <v>225660</v>
      </c>
      <c r="O17" s="235">
        <v>50.109140488123337</v>
      </c>
      <c r="P17" s="226"/>
      <c r="Q17" s="238">
        <v>94037</v>
      </c>
      <c r="R17" s="753">
        <v>16.063662235523623</v>
      </c>
      <c r="S17" s="741">
        <v>50383</v>
      </c>
      <c r="T17" s="578">
        <v>53.57784701766326</v>
      </c>
      <c r="U17" s="741">
        <v>43654</v>
      </c>
      <c r="V17" s="235">
        <v>46.42215298233674</v>
      </c>
      <c r="W17" s="226"/>
      <c r="X17" s="238">
        <v>41028</v>
      </c>
      <c r="Y17" s="753">
        <v>7.0085172240614142</v>
      </c>
      <c r="Z17" s="741">
        <v>26624</v>
      </c>
      <c r="AA17" s="578">
        <v>64.892268694550054</v>
      </c>
      <c r="AB17" s="741">
        <v>14404</v>
      </c>
      <c r="AC17" s="235">
        <f t="shared" si="0"/>
        <v>35.107731305449938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2372640</v>
      </c>
      <c r="E18" s="740">
        <f t="shared" si="2"/>
        <v>1204757</v>
      </c>
      <c r="F18" s="577">
        <f t="shared" si="3"/>
        <v>50.777066895947129</v>
      </c>
      <c r="G18" s="740">
        <f t="shared" si="4"/>
        <v>1167883</v>
      </c>
      <c r="H18" s="237">
        <f t="shared" si="3"/>
        <v>49.222933104052871</v>
      </c>
      <c r="I18" s="226"/>
      <c r="J18" s="234">
        <f t="shared" si="5"/>
        <v>1750539</v>
      </c>
      <c r="K18" s="752">
        <f t="shared" si="6"/>
        <v>73.780219502326531</v>
      </c>
      <c r="L18" s="746">
        <v>860399</v>
      </c>
      <c r="M18" s="749">
        <v>49.150518783071959</v>
      </c>
      <c r="N18" s="746">
        <v>890140</v>
      </c>
      <c r="O18" s="235">
        <v>50.849481216928041</v>
      </c>
      <c r="P18" s="226"/>
      <c r="Q18" s="234">
        <v>403248</v>
      </c>
      <c r="R18" s="752">
        <v>16.995751567873761</v>
      </c>
      <c r="S18" s="746">
        <v>207868</v>
      </c>
      <c r="T18" s="749">
        <v>51.548426774590325</v>
      </c>
      <c r="U18" s="746">
        <v>195380</v>
      </c>
      <c r="V18" s="235">
        <v>48.451573225409675</v>
      </c>
      <c r="W18" s="226"/>
      <c r="X18" s="234">
        <v>218853</v>
      </c>
      <c r="Y18" s="752">
        <v>9.2240289297997169</v>
      </c>
      <c r="Z18" s="746">
        <v>136490</v>
      </c>
      <c r="AA18" s="749">
        <v>62.366063065162457</v>
      </c>
      <c r="AB18" s="746">
        <v>82363</v>
      </c>
      <c r="AC18" s="235">
        <f t="shared" si="0"/>
        <v>37.633936934837543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2053328</v>
      </c>
      <c r="E19" s="740">
        <f t="shared" si="2"/>
        <v>1025325</v>
      </c>
      <c r="F19" s="577">
        <f t="shared" si="3"/>
        <v>49.934788791659201</v>
      </c>
      <c r="G19" s="740">
        <f t="shared" si="4"/>
        <v>1028003</v>
      </c>
      <c r="H19" s="237">
        <f t="shared" si="3"/>
        <v>50.065211208340799</v>
      </c>
      <c r="I19" s="226"/>
      <c r="J19" s="234">
        <f t="shared" si="5"/>
        <v>1657821</v>
      </c>
      <c r="K19" s="752">
        <f t="shared" si="6"/>
        <v>80.738245424014082</v>
      </c>
      <c r="L19" s="746">
        <v>806769</v>
      </c>
      <c r="M19" s="749">
        <v>48.664421550939458</v>
      </c>
      <c r="N19" s="746">
        <v>851052</v>
      </c>
      <c r="O19" s="235">
        <v>51.335578449060549</v>
      </c>
      <c r="P19" s="226"/>
      <c r="Q19" s="234">
        <v>263299</v>
      </c>
      <c r="R19" s="752">
        <v>12.823036553341696</v>
      </c>
      <c r="S19" s="746">
        <v>137473</v>
      </c>
      <c r="T19" s="749">
        <v>52.21174406283351</v>
      </c>
      <c r="U19" s="746">
        <v>125826</v>
      </c>
      <c r="V19" s="235">
        <v>47.78825593716649</v>
      </c>
      <c r="W19" s="226"/>
      <c r="X19" s="234">
        <v>132208</v>
      </c>
      <c r="Y19" s="752">
        <v>6.4387180226442142</v>
      </c>
      <c r="Z19" s="746">
        <v>81083</v>
      </c>
      <c r="AA19" s="749">
        <v>61.329874137722371</v>
      </c>
      <c r="AB19" s="746">
        <v>51125</v>
      </c>
      <c r="AC19" s="235">
        <f t="shared" si="0"/>
        <v>38.670125862277622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7792611</v>
      </c>
      <c r="E20" s="740">
        <f t="shared" si="2"/>
        <v>3958825</v>
      </c>
      <c r="F20" s="577">
        <f t="shared" si="3"/>
        <v>50.802292068730239</v>
      </c>
      <c r="G20" s="740">
        <f t="shared" si="4"/>
        <v>3833786</v>
      </c>
      <c r="H20" s="237">
        <f t="shared" si="3"/>
        <v>49.197707931269761</v>
      </c>
      <c r="I20" s="226"/>
      <c r="J20" s="234">
        <f t="shared" si="5"/>
        <v>6290816</v>
      </c>
      <c r="K20" s="752">
        <f t="shared" si="6"/>
        <v>80.727961398304117</v>
      </c>
      <c r="L20" s="746">
        <v>3102706</v>
      </c>
      <c r="M20" s="749">
        <v>49.32120093800232</v>
      </c>
      <c r="N20" s="746">
        <v>3188110</v>
      </c>
      <c r="O20" s="235">
        <v>50.67879906199768</v>
      </c>
      <c r="P20" s="226"/>
      <c r="Q20" s="234">
        <v>1048523</v>
      </c>
      <c r="R20" s="752">
        <v>13.455348919636819</v>
      </c>
      <c r="S20" s="746">
        <v>569613</v>
      </c>
      <c r="T20" s="749">
        <v>54.325274695929416</v>
      </c>
      <c r="U20" s="746">
        <v>478910</v>
      </c>
      <c r="V20" s="235">
        <v>45.674725304070584</v>
      </c>
      <c r="W20" s="226"/>
      <c r="X20" s="234">
        <v>453272</v>
      </c>
      <c r="Y20" s="752">
        <v>5.816689682059069</v>
      </c>
      <c r="Z20" s="746">
        <v>286506</v>
      </c>
      <c r="AA20" s="749">
        <v>63.208404666513708</v>
      </c>
      <c r="AB20" s="746">
        <v>166766</v>
      </c>
      <c r="AC20" s="235">
        <f t="shared" si="0"/>
        <v>36.791595333486292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5097967</v>
      </c>
      <c r="E21" s="740">
        <f t="shared" si="2"/>
        <v>2588006</v>
      </c>
      <c r="F21" s="577">
        <f t="shared" si="3"/>
        <v>50.765452189078509</v>
      </c>
      <c r="G21" s="740">
        <f t="shared" si="4"/>
        <v>2509961</v>
      </c>
      <c r="H21" s="237">
        <f t="shared" si="3"/>
        <v>49.234547810921491</v>
      </c>
      <c r="I21" s="226"/>
      <c r="J21" s="234">
        <f t="shared" si="5"/>
        <v>4079746</v>
      </c>
      <c r="K21" s="752">
        <f t="shared" si="6"/>
        <v>80.02692053518588</v>
      </c>
      <c r="L21" s="746">
        <v>2016669</v>
      </c>
      <c r="M21" s="749">
        <v>49.431239101649957</v>
      </c>
      <c r="N21" s="746">
        <v>2063077</v>
      </c>
      <c r="O21" s="235">
        <v>50.568760898350043</v>
      </c>
      <c r="P21" s="226"/>
      <c r="Q21" s="234">
        <v>729753</v>
      </c>
      <c r="R21" s="752">
        <v>14.314588540883062</v>
      </c>
      <c r="S21" s="746">
        <v>392358</v>
      </c>
      <c r="T21" s="749">
        <v>53.765863244138771</v>
      </c>
      <c r="U21" s="746">
        <v>337395</v>
      </c>
      <c r="V21" s="235">
        <v>46.234136755861229</v>
      </c>
      <c r="W21" s="226"/>
      <c r="X21" s="234">
        <v>288468</v>
      </c>
      <c r="Y21" s="752">
        <v>5.6584909239310495</v>
      </c>
      <c r="Z21" s="746">
        <v>178979</v>
      </c>
      <c r="AA21" s="749">
        <v>62.044663532870189</v>
      </c>
      <c r="AB21" s="746">
        <v>109489</v>
      </c>
      <c r="AC21" s="235">
        <f t="shared" si="0"/>
        <v>37.955336467129804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1054776</v>
      </c>
      <c r="E22" s="740">
        <f t="shared" si="2"/>
        <v>533313</v>
      </c>
      <c r="F22" s="577">
        <f t="shared" si="3"/>
        <v>50.561730642335434</v>
      </c>
      <c r="G22" s="740">
        <f t="shared" si="4"/>
        <v>521463</v>
      </c>
      <c r="H22" s="237">
        <f t="shared" si="3"/>
        <v>49.438269357664566</v>
      </c>
      <c r="I22" s="226"/>
      <c r="J22" s="234">
        <f t="shared" si="5"/>
        <v>828053</v>
      </c>
      <c r="K22" s="752">
        <f t="shared" si="6"/>
        <v>78.505104401313645</v>
      </c>
      <c r="L22" s="746">
        <v>407146</v>
      </c>
      <c r="M22" s="749">
        <v>49.169074926363407</v>
      </c>
      <c r="N22" s="746">
        <v>420907</v>
      </c>
      <c r="O22" s="235">
        <v>50.830925073636593</v>
      </c>
      <c r="P22" s="226"/>
      <c r="Q22" s="234">
        <v>152621</v>
      </c>
      <c r="R22" s="752">
        <v>14.469517698544527</v>
      </c>
      <c r="S22" s="746">
        <v>79669</v>
      </c>
      <c r="T22" s="749">
        <v>52.200549072539168</v>
      </c>
      <c r="U22" s="746">
        <v>72952</v>
      </c>
      <c r="V22" s="235">
        <v>47.799450927460832</v>
      </c>
      <c r="W22" s="226"/>
      <c r="X22" s="234">
        <v>74102</v>
      </c>
      <c r="Y22" s="752">
        <v>7.0253779001418311</v>
      </c>
      <c r="Z22" s="746">
        <v>46498</v>
      </c>
      <c r="AA22" s="749">
        <v>62.748643761301992</v>
      </c>
      <c r="AB22" s="746">
        <v>27604</v>
      </c>
      <c r="AC22" s="235">
        <f t="shared" si="0"/>
        <v>37.251356238698015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2690464</v>
      </c>
      <c r="E23" s="740">
        <f t="shared" si="2"/>
        <v>1395756</v>
      </c>
      <c r="F23" s="577">
        <f t="shared" si="3"/>
        <v>51.877891694518119</v>
      </c>
      <c r="G23" s="740">
        <f t="shared" si="4"/>
        <v>1294708</v>
      </c>
      <c r="H23" s="237">
        <f t="shared" si="3"/>
        <v>48.122108305481881</v>
      </c>
      <c r="I23" s="226"/>
      <c r="J23" s="234">
        <f t="shared" si="5"/>
        <v>1987834</v>
      </c>
      <c r="K23" s="752">
        <f t="shared" si="6"/>
        <v>73.884430343613587</v>
      </c>
      <c r="L23" s="746">
        <v>994395</v>
      </c>
      <c r="M23" s="749">
        <v>50.024046273481595</v>
      </c>
      <c r="N23" s="746">
        <v>993439</v>
      </c>
      <c r="O23" s="235">
        <v>49.975953726518412</v>
      </c>
      <c r="P23" s="226"/>
      <c r="Q23" s="234">
        <v>464829</v>
      </c>
      <c r="R23" s="752">
        <v>17.276908369708718</v>
      </c>
      <c r="S23" s="746">
        <v>250613</v>
      </c>
      <c r="T23" s="749">
        <v>53.915095658833678</v>
      </c>
      <c r="U23" s="746">
        <v>214216</v>
      </c>
      <c r="V23" s="235">
        <v>46.084904341166322</v>
      </c>
      <c r="W23" s="226"/>
      <c r="X23" s="234">
        <v>237801</v>
      </c>
      <c r="Y23" s="752">
        <v>8.8386612866776897</v>
      </c>
      <c r="Z23" s="746">
        <v>150748</v>
      </c>
      <c r="AA23" s="749">
        <v>63.392500452058655</v>
      </c>
      <c r="AB23" s="746">
        <v>87053</v>
      </c>
      <c r="AC23" s="235">
        <f t="shared" si="0"/>
        <v>36.607499547941345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6750336</v>
      </c>
      <c r="E24" s="740">
        <f t="shared" si="2"/>
        <v>3520182</v>
      </c>
      <c r="F24" s="577">
        <f t="shared" si="3"/>
        <v>52.148248620513115</v>
      </c>
      <c r="G24" s="740">
        <f t="shared" si="4"/>
        <v>3230154</v>
      </c>
      <c r="H24" s="237">
        <f t="shared" si="3"/>
        <v>47.851751379486892</v>
      </c>
      <c r="I24" s="226"/>
      <c r="J24" s="234">
        <f t="shared" si="5"/>
        <v>5514027</v>
      </c>
      <c r="K24" s="752">
        <f t="shared" si="6"/>
        <v>81.685222780021618</v>
      </c>
      <c r="L24" s="746">
        <v>2796320</v>
      </c>
      <c r="M24" s="749">
        <v>50.712845620813972</v>
      </c>
      <c r="N24" s="746">
        <v>2717707</v>
      </c>
      <c r="O24" s="235">
        <v>49.287154379186028</v>
      </c>
      <c r="P24" s="226"/>
      <c r="Q24" s="234">
        <v>866035</v>
      </c>
      <c r="R24" s="752">
        <v>12.829509523674082</v>
      </c>
      <c r="S24" s="746">
        <v>485204</v>
      </c>
      <c r="T24" s="749">
        <v>56.025911192965637</v>
      </c>
      <c r="U24" s="746">
        <v>380831</v>
      </c>
      <c r="V24" s="235">
        <v>43.974088807034356</v>
      </c>
      <c r="W24" s="226"/>
      <c r="X24" s="234">
        <v>370274</v>
      </c>
      <c r="Y24" s="752">
        <v>5.4852676963043026</v>
      </c>
      <c r="Z24" s="746">
        <v>238658</v>
      </c>
      <c r="AA24" s="749">
        <v>64.454431042957381</v>
      </c>
      <c r="AB24" s="746">
        <v>131616</v>
      </c>
      <c r="AC24" s="235">
        <f t="shared" si="0"/>
        <v>35.545568957042626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1531878</v>
      </c>
      <c r="E25" s="740">
        <f t="shared" si="2"/>
        <v>764470</v>
      </c>
      <c r="F25" s="577">
        <f t="shared" si="3"/>
        <v>49.904104634964405</v>
      </c>
      <c r="G25" s="740">
        <f t="shared" si="4"/>
        <v>767408</v>
      </c>
      <c r="H25" s="237">
        <f t="shared" si="3"/>
        <v>50.095895365035595</v>
      </c>
      <c r="I25" s="226"/>
      <c r="J25" s="234">
        <f t="shared" si="5"/>
        <v>1285039</v>
      </c>
      <c r="K25" s="752">
        <f t="shared" si="6"/>
        <v>83.886510544573383</v>
      </c>
      <c r="L25" s="746">
        <v>626571</v>
      </c>
      <c r="M25" s="749">
        <v>48.758909262676077</v>
      </c>
      <c r="N25" s="746">
        <v>658468</v>
      </c>
      <c r="O25" s="235">
        <v>51.241090737323923</v>
      </c>
      <c r="P25" s="226"/>
      <c r="Q25" s="234">
        <v>175195</v>
      </c>
      <c r="R25" s="752">
        <v>11.436615709606118</v>
      </c>
      <c r="S25" s="746">
        <v>93660</v>
      </c>
      <c r="T25" s="749">
        <v>53.460429806786728</v>
      </c>
      <c r="U25" s="746">
        <v>81535</v>
      </c>
      <c r="V25" s="235">
        <v>46.539570193213272</v>
      </c>
      <c r="W25" s="226"/>
      <c r="X25" s="234">
        <v>71644</v>
      </c>
      <c r="Y25" s="752">
        <v>4.6768737458204894</v>
      </c>
      <c r="Z25" s="746">
        <v>44239</v>
      </c>
      <c r="AA25" s="749">
        <v>61.748366925353139</v>
      </c>
      <c r="AB25" s="746">
        <v>27405</v>
      </c>
      <c r="AC25" s="235">
        <f t="shared" si="0"/>
        <v>38.251633074646861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664117</v>
      </c>
      <c r="E26" s="742">
        <f t="shared" si="2"/>
        <v>335497</v>
      </c>
      <c r="F26" s="579">
        <f t="shared" si="3"/>
        <v>50.517755154588727</v>
      </c>
      <c r="G26" s="742">
        <f t="shared" si="4"/>
        <v>328620</v>
      </c>
      <c r="H26" s="237">
        <f t="shared" si="3"/>
        <v>49.48224484541128</v>
      </c>
      <c r="I26" s="226"/>
      <c r="J26" s="238">
        <f t="shared" si="5"/>
        <v>529501</v>
      </c>
      <c r="K26" s="753">
        <f t="shared" si="6"/>
        <v>79.730077682095171</v>
      </c>
      <c r="L26" s="741">
        <v>260559</v>
      </c>
      <c r="M26" s="578">
        <v>49.208405649847684</v>
      </c>
      <c r="N26" s="741">
        <v>268942</v>
      </c>
      <c r="O26" s="235">
        <v>50.791594350152316</v>
      </c>
      <c r="P26" s="226"/>
      <c r="Q26" s="238">
        <v>93138</v>
      </c>
      <c r="R26" s="753">
        <v>14.024336073312382</v>
      </c>
      <c r="S26" s="741">
        <v>48824</v>
      </c>
      <c r="T26" s="578">
        <v>52.421138525628642</v>
      </c>
      <c r="U26" s="741">
        <v>44314</v>
      </c>
      <c r="V26" s="235">
        <v>47.578861474371365</v>
      </c>
      <c r="W26" s="226"/>
      <c r="X26" s="238">
        <v>41478</v>
      </c>
      <c r="Y26" s="753">
        <v>6.2455862445924435</v>
      </c>
      <c r="Z26" s="741">
        <v>26114</v>
      </c>
      <c r="AA26" s="578">
        <v>62.958676888953178</v>
      </c>
      <c r="AB26" s="741">
        <v>15364</v>
      </c>
      <c r="AC26" s="235">
        <f t="shared" si="0"/>
        <v>37.041323111046822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2208174</v>
      </c>
      <c r="E27" s="742">
        <f t="shared" si="2"/>
        <v>1134581</v>
      </c>
      <c r="F27" s="579">
        <f t="shared" si="3"/>
        <v>51.380960014926359</v>
      </c>
      <c r="G27" s="742">
        <f t="shared" si="4"/>
        <v>1073593</v>
      </c>
      <c r="H27" s="237">
        <f t="shared" si="3"/>
        <v>48.619039985073641</v>
      </c>
      <c r="I27" s="226"/>
      <c r="J27" s="238">
        <f t="shared" si="5"/>
        <v>1695657</v>
      </c>
      <c r="K27" s="753">
        <f t="shared" si="6"/>
        <v>76.790008396077482</v>
      </c>
      <c r="L27" s="741">
        <v>841099</v>
      </c>
      <c r="M27" s="578">
        <v>49.603133180826077</v>
      </c>
      <c r="N27" s="741">
        <v>854558</v>
      </c>
      <c r="O27" s="235">
        <v>50.396866819173923</v>
      </c>
      <c r="P27" s="226"/>
      <c r="Q27" s="238">
        <v>353210</v>
      </c>
      <c r="R27" s="753">
        <v>15.995569189746822</v>
      </c>
      <c r="S27" s="741">
        <v>190823</v>
      </c>
      <c r="T27" s="578">
        <v>54.025367345205396</v>
      </c>
      <c r="U27" s="741">
        <v>162387</v>
      </c>
      <c r="V27" s="235">
        <v>45.974632654794604</v>
      </c>
      <c r="W27" s="226"/>
      <c r="X27" s="238">
        <v>159307</v>
      </c>
      <c r="Y27" s="753">
        <v>7.2144224141756945</v>
      </c>
      <c r="Z27" s="741">
        <v>102659</v>
      </c>
      <c r="AA27" s="578">
        <v>64.440985016352073</v>
      </c>
      <c r="AB27" s="741">
        <v>56648</v>
      </c>
      <c r="AC27" s="235">
        <f t="shared" si="0"/>
        <v>35.559014983647927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319892</v>
      </c>
      <c r="E28" s="742">
        <f t="shared" si="2"/>
        <v>162041</v>
      </c>
      <c r="F28" s="579">
        <f t="shared" si="3"/>
        <v>50.654908531629431</v>
      </c>
      <c r="G28" s="742">
        <f t="shared" si="4"/>
        <v>157851</v>
      </c>
      <c r="H28" s="243">
        <f t="shared" si="3"/>
        <v>49.345091468370576</v>
      </c>
      <c r="I28" s="226"/>
      <c r="J28" s="238">
        <f t="shared" si="5"/>
        <v>251041</v>
      </c>
      <c r="K28" s="753">
        <f t="shared" si="6"/>
        <v>78.476798419466562</v>
      </c>
      <c r="L28" s="741">
        <v>123897</v>
      </c>
      <c r="M28" s="578">
        <v>49.353292888412646</v>
      </c>
      <c r="N28" s="741">
        <v>127144</v>
      </c>
      <c r="O28" s="242">
        <v>50.646707111587354</v>
      </c>
      <c r="P28" s="226"/>
      <c r="Q28" s="238">
        <v>46710</v>
      </c>
      <c r="R28" s="753">
        <v>14.601803108549136</v>
      </c>
      <c r="S28" s="741">
        <v>24276</v>
      </c>
      <c r="T28" s="578">
        <v>51.971740526653818</v>
      </c>
      <c r="U28" s="741">
        <v>22434</v>
      </c>
      <c r="V28" s="242">
        <v>48.028259473346182</v>
      </c>
      <c r="W28" s="226"/>
      <c r="X28" s="238">
        <v>22141</v>
      </c>
      <c r="Y28" s="753">
        <v>6.9213984719842943</v>
      </c>
      <c r="Z28" s="741">
        <v>13868</v>
      </c>
      <c r="AA28" s="578">
        <v>62.634930671604714</v>
      </c>
      <c r="AB28" s="741">
        <v>8273</v>
      </c>
      <c r="AC28" s="242">
        <f t="shared" si="0"/>
        <v>37.365069328395286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168287</v>
      </c>
      <c r="E29" s="743">
        <f t="shared" si="2"/>
        <v>83370</v>
      </c>
      <c r="F29" s="580">
        <f t="shared" ref="F29:H29" si="7">E29/$D29*100</f>
        <v>49.540368537082486</v>
      </c>
      <c r="G29" s="743">
        <f t="shared" si="4"/>
        <v>84917</v>
      </c>
      <c r="H29" s="248">
        <f t="shared" si="7"/>
        <v>50.459631462917521</v>
      </c>
      <c r="I29" s="226"/>
      <c r="J29" s="245">
        <f t="shared" si="5"/>
        <v>148381</v>
      </c>
      <c r="K29" s="754">
        <f t="shared" si="6"/>
        <v>88.171397671834427</v>
      </c>
      <c r="L29" s="747">
        <v>72450</v>
      </c>
      <c r="M29" s="750">
        <v>48.827006153078898</v>
      </c>
      <c r="N29" s="747">
        <v>75931</v>
      </c>
      <c r="O29" s="246">
        <v>51.172993846921102</v>
      </c>
      <c r="P29" s="226"/>
      <c r="Q29" s="245">
        <v>15047</v>
      </c>
      <c r="R29" s="754">
        <v>8.9412729444342105</v>
      </c>
      <c r="S29" s="747">
        <v>7767</v>
      </c>
      <c r="T29" s="750">
        <v>51.618262776633216</v>
      </c>
      <c r="U29" s="747">
        <v>7280</v>
      </c>
      <c r="V29" s="246">
        <v>48.381737223366784</v>
      </c>
      <c r="W29" s="226"/>
      <c r="X29" s="245">
        <v>4859</v>
      </c>
      <c r="Y29" s="754">
        <v>2.8873293837313638</v>
      </c>
      <c r="Z29" s="747">
        <v>3153</v>
      </c>
      <c r="AA29" s="750">
        <v>64.889895040131719</v>
      </c>
      <c r="AB29" s="747">
        <v>1706</v>
      </c>
      <c r="AC29" s="246">
        <f t="shared" si="0"/>
        <v>35.110104959868288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47475420</v>
      </c>
      <c r="E31" s="744">
        <f>L31+S31+Z31</f>
        <v>24210039</v>
      </c>
      <c r="F31" s="409">
        <f>E31/$D31*100</f>
        <v>50.994891672364353</v>
      </c>
      <c r="G31" s="744">
        <f>N31+U31+AB31</f>
        <v>23265381</v>
      </c>
      <c r="H31" s="255">
        <f>G31/$D31*100</f>
        <v>49.005108327635647</v>
      </c>
      <c r="I31" s="211"/>
      <c r="J31" s="253">
        <f>L31+N31</f>
        <v>37996410</v>
      </c>
      <c r="K31" s="755">
        <f>J31/$D31*100</f>
        <v>80.033857520375804</v>
      </c>
      <c r="L31" s="744">
        <f>SUM(L12:L29)</f>
        <v>18842705</v>
      </c>
      <c r="M31" s="409">
        <f t="shared" ref="M31:O31" si="8">L31/$J31*100</f>
        <v>49.59075081040551</v>
      </c>
      <c r="N31" s="744">
        <f>SUM(N12:N29)</f>
        <v>19153705</v>
      </c>
      <c r="O31" s="254">
        <f t="shared" si="8"/>
        <v>50.409249189594497</v>
      </c>
      <c r="P31" s="211"/>
      <c r="Q31" s="253">
        <f>SUM(Q12:Q29)</f>
        <v>6614527</v>
      </c>
      <c r="R31" s="755">
        <f>Q31/$D31*100</f>
        <v>13.932529717483277</v>
      </c>
      <c r="S31" s="744">
        <f>SUM(S12:S29)</f>
        <v>3559541</v>
      </c>
      <c r="T31" s="409">
        <f>S31/$Q31*100</f>
        <v>53.81399153711218</v>
      </c>
      <c r="U31" s="744">
        <f>SUM(U12:U29)</f>
        <v>3054986</v>
      </c>
      <c r="V31" s="254">
        <f>U31/$Q31*100</f>
        <v>46.18600846288782</v>
      </c>
      <c r="W31" s="211"/>
      <c r="X31" s="253">
        <f>SUM(X12:X29)</f>
        <v>2864483</v>
      </c>
      <c r="Y31" s="755">
        <f>X31/$D31*100</f>
        <v>6.0336127621409146</v>
      </c>
      <c r="Z31" s="744">
        <f>SUM(Z12:Z29)</f>
        <v>1807793</v>
      </c>
      <c r="AA31" s="409">
        <f>Z31/$X31*100</f>
        <v>63.110620659993444</v>
      </c>
      <c r="AB31" s="744">
        <f>SUM(AB12:AB29)</f>
        <v>1056690</v>
      </c>
      <c r="AC31" s="254">
        <f>AB31/$X31*100</f>
        <v>36.889379340006556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97" customFormat="1" ht="5.25" customHeight="1" x14ac:dyDescent="0.2">
      <c r="B32" s="257" t="s">
        <v>42</v>
      </c>
      <c r="C32" s="613"/>
      <c r="I32" s="613"/>
    </row>
    <row r="33" spans="2:15" s="297" customFormat="1" ht="5.25" customHeight="1" x14ac:dyDescent="0.2">
      <c r="B33" s="257" t="s">
        <v>50</v>
      </c>
      <c r="C33" s="993"/>
      <c r="I33" s="993"/>
    </row>
    <row r="34" spans="2:15" s="251" customFormat="1" ht="13.5" customHeight="1" x14ac:dyDescent="0.2">
      <c r="B34" s="1058" t="s">
        <v>487</v>
      </c>
      <c r="C34" s="1058"/>
      <c r="D34" s="1058"/>
      <c r="E34" s="1058"/>
      <c r="F34" s="1058"/>
      <c r="G34" s="1058"/>
      <c r="H34" s="1058"/>
      <c r="I34" s="1058"/>
      <c r="J34" s="1058"/>
      <c r="K34" s="1058"/>
      <c r="L34" s="1058"/>
      <c r="M34" s="1058"/>
      <c r="N34" s="1058"/>
      <c r="O34" s="1058"/>
    </row>
    <row r="35" spans="2:15" s="439" customFormat="1" ht="29.25" customHeight="1" x14ac:dyDescent="0.2">
      <c r="B35" s="1056"/>
      <c r="C35" s="1056"/>
      <c r="D35" s="1056"/>
      <c r="E35" s="996"/>
      <c r="F35" s="996"/>
      <c r="G35" s="996"/>
      <c r="H35" s="700"/>
      <c r="I35" s="700"/>
      <c r="J35" s="700"/>
      <c r="K35" s="700"/>
      <c r="L35" s="700"/>
      <c r="M35" s="700"/>
      <c r="N35" s="700"/>
    </row>
    <row r="36" spans="2:15" s="439" customFormat="1" ht="4.5" customHeight="1" x14ac:dyDescent="0.2">
      <c r="B36" s="1057"/>
      <c r="C36" s="1057"/>
      <c r="D36" s="1057"/>
      <c r="E36" s="995"/>
      <c r="F36" s="995"/>
      <c r="G36" s="995"/>
      <c r="H36" s="700"/>
      <c r="I36" s="700"/>
      <c r="J36" s="700"/>
      <c r="K36" s="700"/>
      <c r="L36" s="700"/>
      <c r="M36" s="700"/>
      <c r="N36" s="700"/>
    </row>
    <row r="37" spans="2:15" s="439" customFormat="1" x14ac:dyDescent="0.2"/>
    <row r="38" spans="2:15" s="439" customFormat="1" x14ac:dyDescent="0.2"/>
    <row r="39" spans="2:15" s="439" customFormat="1" x14ac:dyDescent="0.2"/>
    <row r="40" spans="2:15" s="439" customFormat="1" x14ac:dyDescent="0.2"/>
    <row r="41" spans="2:15" s="439" customFormat="1" x14ac:dyDescent="0.2"/>
    <row r="42" spans="2:15" s="439" customFormat="1" x14ac:dyDescent="0.2"/>
    <row r="43" spans="2:15" s="297" customFormat="1" x14ac:dyDescent="0.2"/>
    <row r="44" spans="2:15" s="297" customFormat="1" x14ac:dyDescent="0.2"/>
    <row r="45" spans="2:15" s="297" customFormat="1" x14ac:dyDescent="0.2"/>
    <row r="46" spans="2:15" s="297" customFormat="1" x14ac:dyDescent="0.2"/>
  </sheetData>
  <mergeCells count="30">
    <mergeCell ref="B35:D35"/>
    <mergeCell ref="B36:D36"/>
    <mergeCell ref="R9:R10"/>
    <mergeCell ref="S9:T9"/>
    <mergeCell ref="K9:K10"/>
    <mergeCell ref="L9:M9"/>
    <mergeCell ref="N9:O9"/>
    <mergeCell ref="Q9:Q10"/>
    <mergeCell ref="B34:O34"/>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59"/>
      <c r="C3" s="1059"/>
      <c r="D3" s="1059"/>
      <c r="E3" s="1059"/>
      <c r="F3" s="1059"/>
    </row>
    <row r="4" spans="2:19" s="7" customFormat="1" ht="23.25" customHeight="1" x14ac:dyDescent="0.2">
      <c r="B4" s="1032" t="s">
        <v>403</v>
      </c>
      <c r="C4" s="1032"/>
      <c r="D4" s="1032"/>
      <c r="E4" s="1032"/>
      <c r="F4" s="1032"/>
      <c r="G4" s="1032"/>
      <c r="H4" s="1032"/>
      <c r="I4" s="1032"/>
      <c r="J4" s="1032"/>
      <c r="K4" s="1032"/>
      <c r="L4" s="1032"/>
      <c r="M4" s="1032"/>
    </row>
    <row r="5" spans="2:19" s="7" customFormat="1" ht="15.75" customHeight="1" x14ac:dyDescent="0.2">
      <c r="B5" s="1064" t="str">
        <f>porsaad!B6</f>
        <v>Situación a 31 de julio de 2023</v>
      </c>
      <c r="C5" s="1064"/>
      <c r="D5" s="1064"/>
      <c r="E5" s="1064"/>
      <c r="F5" s="1064"/>
      <c r="G5" s="1064"/>
      <c r="H5" s="1064"/>
      <c r="I5" s="1064"/>
      <c r="J5" s="1064"/>
      <c r="K5" s="1064"/>
      <c r="L5" s="1064"/>
      <c r="M5" s="1064"/>
      <c r="N5" s="43"/>
      <c r="O5" s="43"/>
      <c r="P5" s="43"/>
      <c r="Q5" s="43"/>
      <c r="R5" s="43"/>
      <c r="S5" s="43"/>
    </row>
    <row r="6" spans="2:19" s="7" customFormat="1" ht="10.5" customHeight="1" x14ac:dyDescent="0.2">
      <c r="B6" s="42"/>
    </row>
    <row r="7" spans="2:19" s="40" customFormat="1" ht="36.75" customHeight="1" x14ac:dyDescent="0.2">
      <c r="B7" s="1062" t="s">
        <v>15</v>
      </c>
      <c r="C7" s="23"/>
      <c r="D7" s="1060" t="s">
        <v>14</v>
      </c>
      <c r="E7" s="1061"/>
      <c r="F7" s="21"/>
      <c r="G7" s="144"/>
      <c r="H7" s="144"/>
      <c r="I7" s="144"/>
      <c r="J7" s="144"/>
      <c r="K7" s="144"/>
      <c r="L7" s="144"/>
      <c r="M7" s="144"/>
    </row>
    <row r="8" spans="2:19" s="36" customFormat="1" ht="30.75" customHeight="1" x14ac:dyDescent="0.2">
      <c r="B8" s="1063"/>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431318</v>
      </c>
      <c r="D10" s="137">
        <v>431318</v>
      </c>
      <c r="E10" s="185">
        <f t="shared" ref="E10:E27" si="1">D10*100/$D$29</f>
        <v>20.895580233887021</v>
      </c>
      <c r="F10" s="29"/>
      <c r="G10" s="147"/>
      <c r="H10" s="147"/>
      <c r="I10" s="147"/>
      <c r="J10" s="147"/>
      <c r="K10" s="147"/>
      <c r="L10" s="147"/>
      <c r="M10" s="146"/>
    </row>
    <row r="11" spans="2:19" s="28" customFormat="1" ht="18" customHeight="1" x14ac:dyDescent="0.2">
      <c r="B11" s="32" t="s">
        <v>10</v>
      </c>
      <c r="C11" s="30">
        <f t="shared" si="0"/>
        <v>52709</v>
      </c>
      <c r="D11" s="138">
        <v>52709</v>
      </c>
      <c r="E11" s="186">
        <f t="shared" si="1"/>
        <v>2.5535339089672839</v>
      </c>
      <c r="F11" s="29"/>
      <c r="G11" s="147"/>
      <c r="H11" s="147"/>
      <c r="I11" s="147"/>
      <c r="J11" s="147"/>
      <c r="K11" s="147"/>
      <c r="L11" s="147"/>
      <c r="M11" s="147"/>
    </row>
    <row r="12" spans="2:19" s="28" customFormat="1" ht="18" customHeight="1" x14ac:dyDescent="0.2">
      <c r="B12" s="32" t="s">
        <v>40</v>
      </c>
      <c r="C12" s="30">
        <f t="shared" si="0"/>
        <v>46011</v>
      </c>
      <c r="D12" s="138">
        <v>46011</v>
      </c>
      <c r="E12" s="186">
        <f t="shared" si="1"/>
        <v>2.2290434021797738</v>
      </c>
      <c r="F12" s="29"/>
      <c r="G12" s="147"/>
      <c r="H12" s="147"/>
      <c r="I12" s="147"/>
      <c r="J12" s="147"/>
      <c r="K12" s="147"/>
      <c r="L12" s="147"/>
      <c r="M12" s="147"/>
    </row>
    <row r="13" spans="2:19" s="28" customFormat="1" ht="18" customHeight="1" x14ac:dyDescent="0.2">
      <c r="B13" s="32" t="s">
        <v>41</v>
      </c>
      <c r="C13" s="30">
        <f t="shared" si="0"/>
        <v>42419</v>
      </c>
      <c r="D13" s="138">
        <v>42419</v>
      </c>
      <c r="E13" s="186">
        <f t="shared" si="1"/>
        <v>2.0550257998535963</v>
      </c>
      <c r="F13" s="29"/>
      <c r="G13" s="147"/>
      <c r="H13" s="147"/>
      <c r="I13" s="147"/>
      <c r="J13" s="147"/>
      <c r="K13" s="147"/>
      <c r="L13" s="147"/>
      <c r="M13" s="147"/>
    </row>
    <row r="14" spans="2:19" s="28" customFormat="1" ht="18" customHeight="1" x14ac:dyDescent="0.2">
      <c r="B14" s="32" t="s">
        <v>9</v>
      </c>
      <c r="C14" s="30">
        <f t="shared" si="0"/>
        <v>59710</v>
      </c>
      <c r="D14" s="138">
        <v>59710</v>
      </c>
      <c r="E14" s="186">
        <f t="shared" si="1"/>
        <v>2.8927035175100366</v>
      </c>
      <c r="F14" s="29"/>
      <c r="G14" s="147"/>
      <c r="H14" s="147"/>
      <c r="I14" s="147"/>
      <c r="J14" s="147"/>
      <c r="K14" s="147"/>
      <c r="L14" s="147"/>
      <c r="M14" s="149"/>
    </row>
    <row r="15" spans="2:19" s="28" customFormat="1" ht="18" customHeight="1" x14ac:dyDescent="0.2">
      <c r="B15" s="32" t="s">
        <v>8</v>
      </c>
      <c r="C15" s="30">
        <f t="shared" si="0"/>
        <v>23599</v>
      </c>
      <c r="D15" s="138">
        <v>23599</v>
      </c>
      <c r="E15" s="186">
        <f t="shared" si="1"/>
        <v>1.1432743310956182</v>
      </c>
      <c r="F15" s="29"/>
      <c r="G15" s="147"/>
      <c r="H15" s="147"/>
      <c r="I15" s="147"/>
      <c r="J15" s="147"/>
      <c r="K15" s="147"/>
      <c r="L15" s="147"/>
      <c r="M15" s="149"/>
    </row>
    <row r="16" spans="2:19" s="28" customFormat="1" ht="18" customHeight="1" x14ac:dyDescent="0.2">
      <c r="B16" s="32" t="s">
        <v>7</v>
      </c>
      <c r="C16" s="30">
        <f t="shared" si="0"/>
        <v>152778</v>
      </c>
      <c r="D16" s="138">
        <v>152778</v>
      </c>
      <c r="E16" s="186">
        <f t="shared" si="1"/>
        <v>7.4014647127474191</v>
      </c>
      <c r="F16" s="29"/>
      <c r="G16" s="147"/>
      <c r="H16" s="147"/>
      <c r="I16" s="147"/>
      <c r="J16" s="147"/>
      <c r="K16" s="147"/>
      <c r="L16" s="147"/>
      <c r="M16" s="147"/>
    </row>
    <row r="17" spans="2:13" s="28" customFormat="1" ht="18" customHeight="1" x14ac:dyDescent="0.2">
      <c r="B17" s="32" t="s">
        <v>43</v>
      </c>
      <c r="C17" s="30">
        <f t="shared" si="0"/>
        <v>95149</v>
      </c>
      <c r="D17" s="138">
        <v>95149</v>
      </c>
      <c r="E17" s="186">
        <f t="shared" si="1"/>
        <v>4.609577072308868</v>
      </c>
      <c r="F17" s="29"/>
      <c r="G17" s="147"/>
      <c r="H17" s="147"/>
      <c r="I17" s="147"/>
      <c r="J17" s="147"/>
      <c r="K17" s="147"/>
      <c r="L17" s="147"/>
      <c r="M17" s="147"/>
    </row>
    <row r="18" spans="2:13" s="28" customFormat="1" ht="18" customHeight="1" x14ac:dyDescent="0.2">
      <c r="B18" s="32" t="s">
        <v>44</v>
      </c>
      <c r="C18" s="30">
        <f t="shared" si="0"/>
        <v>370884</v>
      </c>
      <c r="D18" s="138">
        <v>370884</v>
      </c>
      <c r="E18" s="186">
        <f t="shared" si="1"/>
        <v>17.96780189898162</v>
      </c>
      <c r="F18" s="29"/>
      <c r="G18" s="147"/>
      <c r="H18" s="147"/>
      <c r="I18" s="147"/>
      <c r="J18" s="147"/>
      <c r="K18" s="147"/>
      <c r="L18" s="147"/>
      <c r="M18" s="147"/>
    </row>
    <row r="19" spans="2:13" s="28" customFormat="1" ht="18" customHeight="1" x14ac:dyDescent="0.2">
      <c r="B19" s="32" t="s">
        <v>6</v>
      </c>
      <c r="C19" s="30">
        <f t="shared" si="0"/>
        <v>200158</v>
      </c>
      <c r="D19" s="138">
        <v>200158</v>
      </c>
      <c r="E19" s="186">
        <f t="shared" si="1"/>
        <v>9.6968305251678775</v>
      </c>
      <c r="F19" s="29"/>
      <c r="G19" s="147"/>
      <c r="H19" s="147"/>
      <c r="I19" s="147"/>
      <c r="J19" s="147"/>
      <c r="K19" s="147"/>
      <c r="L19" s="147"/>
      <c r="M19" s="147"/>
    </row>
    <row r="20" spans="2:13" s="28" customFormat="1" ht="18" customHeight="1" x14ac:dyDescent="0.2">
      <c r="B20" s="32" t="s">
        <v>5</v>
      </c>
      <c r="C20" s="30">
        <f t="shared" si="0"/>
        <v>57979</v>
      </c>
      <c r="D20" s="138">
        <v>57979</v>
      </c>
      <c r="E20" s="186">
        <f t="shared" si="1"/>
        <v>2.8088436985716703</v>
      </c>
      <c r="F20" s="29"/>
      <c r="G20" s="147"/>
      <c r="H20" s="147"/>
      <c r="I20" s="147"/>
      <c r="J20" s="147"/>
      <c r="K20" s="147"/>
      <c r="L20" s="147"/>
      <c r="M20" s="147"/>
    </row>
    <row r="21" spans="2:13" s="28" customFormat="1" ht="18" customHeight="1" x14ac:dyDescent="0.2">
      <c r="B21" s="32" t="s">
        <v>38</v>
      </c>
      <c r="C21" s="30">
        <f t="shared" si="0"/>
        <v>83324</v>
      </c>
      <c r="D21" s="138">
        <v>83324</v>
      </c>
      <c r="E21" s="186">
        <f t="shared" si="1"/>
        <v>4.0367045368113601</v>
      </c>
      <c r="F21" s="29"/>
      <c r="G21" s="147"/>
      <c r="H21" s="147"/>
      <c r="I21" s="147"/>
      <c r="J21" s="147"/>
      <c r="K21" s="147"/>
      <c r="L21" s="147"/>
      <c r="M21" s="147"/>
    </row>
    <row r="22" spans="2:13" s="28" customFormat="1" ht="18" customHeight="1" x14ac:dyDescent="0.2">
      <c r="B22" s="32" t="s">
        <v>45</v>
      </c>
      <c r="C22" s="30">
        <f t="shared" si="0"/>
        <v>234175</v>
      </c>
      <c r="D22" s="138">
        <v>234175</v>
      </c>
      <c r="E22" s="186">
        <f t="shared" si="1"/>
        <v>11.344814038065866</v>
      </c>
      <c r="F22" s="29"/>
      <c r="G22" s="147"/>
      <c r="H22" s="147"/>
      <c r="I22" s="147"/>
      <c r="J22" s="147"/>
      <c r="K22" s="147"/>
      <c r="L22" s="147"/>
      <c r="M22" s="147"/>
    </row>
    <row r="23" spans="2:13" s="33" customFormat="1" ht="18" customHeight="1" x14ac:dyDescent="0.2">
      <c r="B23" s="32" t="s">
        <v>46</v>
      </c>
      <c r="C23" s="30">
        <f t="shared" si="0"/>
        <v>60408</v>
      </c>
      <c r="D23" s="138">
        <v>60408</v>
      </c>
      <c r="E23" s="186">
        <f t="shared" si="1"/>
        <v>2.9265187420155132</v>
      </c>
      <c r="F23" s="34"/>
      <c r="G23" s="147"/>
      <c r="H23" s="147"/>
      <c r="I23" s="147"/>
      <c r="J23" s="147"/>
      <c r="K23" s="147"/>
      <c r="L23" s="147"/>
      <c r="M23" s="147"/>
    </row>
    <row r="24" spans="2:13" s="28" customFormat="1" ht="18" customHeight="1" x14ac:dyDescent="0.2">
      <c r="B24" s="32" t="s">
        <v>47</v>
      </c>
      <c r="C24" s="30">
        <f t="shared" si="0"/>
        <v>21797</v>
      </c>
      <c r="D24" s="138">
        <v>21797</v>
      </c>
      <c r="E24" s="186">
        <f t="shared" si="1"/>
        <v>1.0559748546502474</v>
      </c>
      <c r="F24" s="29"/>
      <c r="G24" s="147"/>
      <c r="H24" s="147"/>
      <c r="I24" s="147"/>
      <c r="J24" s="147"/>
      <c r="K24" s="147"/>
      <c r="L24" s="147"/>
      <c r="M24" s="147"/>
    </row>
    <row r="25" spans="2:13" s="28" customFormat="1" ht="18" customHeight="1" x14ac:dyDescent="0.2">
      <c r="B25" s="32" t="s">
        <v>48</v>
      </c>
      <c r="C25" s="30">
        <f t="shared" si="0"/>
        <v>112012</v>
      </c>
      <c r="D25" s="138">
        <v>112012</v>
      </c>
      <c r="E25" s="186">
        <f t="shared" si="1"/>
        <v>5.426519953162523</v>
      </c>
      <c r="F25" s="29"/>
      <c r="G25" s="147"/>
      <c r="H25" s="147"/>
      <c r="I25" s="147"/>
      <c r="J25" s="147"/>
      <c r="K25" s="147"/>
      <c r="L25" s="147"/>
      <c r="M25" s="147"/>
    </row>
    <row r="26" spans="2:13" s="28" customFormat="1" ht="18" customHeight="1" x14ac:dyDescent="0.2">
      <c r="B26" s="32" t="s">
        <v>49</v>
      </c>
      <c r="C26" s="30">
        <f t="shared" si="0"/>
        <v>14594</v>
      </c>
      <c r="D26" s="138">
        <v>14594</v>
      </c>
      <c r="E26" s="187">
        <f t="shared" si="1"/>
        <v>0.70701917827066618</v>
      </c>
      <c r="F26" s="29"/>
      <c r="G26" s="147"/>
      <c r="H26" s="147"/>
      <c r="I26" s="147"/>
      <c r="J26" s="147"/>
      <c r="K26" s="147"/>
      <c r="L26" s="147"/>
      <c r="M26" s="147"/>
    </row>
    <row r="27" spans="2:13" s="28" customFormat="1" ht="18" customHeight="1" x14ac:dyDescent="0.2">
      <c r="B27" s="31" t="s">
        <v>4</v>
      </c>
      <c r="C27" s="30">
        <f t="shared" si="0"/>
        <v>5135</v>
      </c>
      <c r="D27" s="139">
        <v>5135</v>
      </c>
      <c r="E27" s="188">
        <f t="shared" si="1"/>
        <v>0.24876959575304033</v>
      </c>
      <c r="F27" s="29"/>
      <c r="G27" s="147"/>
      <c r="H27" s="147"/>
      <c r="I27" s="147"/>
      <c r="J27" s="147"/>
      <c r="K27" s="147"/>
      <c r="L27" s="147"/>
      <c r="M27" s="147"/>
    </row>
    <row r="28" spans="2:13" s="25" customFormat="1" ht="3.75" customHeight="1" x14ac:dyDescent="0.2">
      <c r="B28" s="26"/>
      <c r="C28" s="27"/>
      <c r="D28" s="26"/>
      <c r="E28" s="193"/>
      <c r="F28"/>
      <c r="G28" s="146"/>
      <c r="H28" s="146"/>
      <c r="I28" s="146"/>
      <c r="J28" s="146"/>
      <c r="K28" s="146"/>
      <c r="L28" s="146"/>
      <c r="M28" s="146"/>
    </row>
    <row r="29" spans="2:13" s="20" customFormat="1" ht="18" customHeight="1" x14ac:dyDescent="0.2">
      <c r="B29" s="24" t="s">
        <v>3</v>
      </c>
      <c r="C29" s="23"/>
      <c r="D29" s="22">
        <f>SUM(D10:D28)</f>
        <v>2064159</v>
      </c>
      <c r="E29" s="190">
        <f>D29*100/$D$29</f>
        <v>100</v>
      </c>
      <c r="F29" s="21"/>
      <c r="G29" s="135"/>
      <c r="H29" s="135"/>
      <c r="I29" s="135"/>
      <c r="J29" s="135"/>
      <c r="K29" s="135"/>
      <c r="L29" s="135"/>
      <c r="M29" s="135"/>
    </row>
    <row r="30" spans="2:13" s="19" customFormat="1" ht="23.25" customHeight="1" x14ac:dyDescent="0.2">
      <c r="B30" s="1058"/>
      <c r="C30" s="1058"/>
      <c r="D30" s="1058"/>
      <c r="E30" s="1058"/>
      <c r="F30" s="1058"/>
      <c r="G30" s="1058"/>
      <c r="H30" s="1058"/>
      <c r="I30" s="1058"/>
      <c r="J30" s="1058"/>
      <c r="K30" s="1058"/>
      <c r="L30" s="1058"/>
      <c r="M30" s="1058"/>
    </row>
    <row r="31" spans="2:13" ht="24" customHeight="1" x14ac:dyDescent="0.2">
      <c r="D31" s="18"/>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4.5703125" style="261" customWidth="1"/>
    <col min="8" max="8" width="9.28515625" style="261" customWidth="1"/>
    <col min="9" max="9" width="0.42578125" style="261" customWidth="1"/>
    <col min="10" max="10" width="10.85546875" style="261" customWidth="1"/>
    <col min="11" max="11" width="8.140625" style="261" customWidth="1"/>
    <col min="12" max="12" width="11.5703125" style="261" customWidth="1"/>
    <col min="13" max="13" width="4.140625" style="261" customWidth="1"/>
    <col min="14" max="14" width="6.140625" style="261" customWidth="1"/>
    <col min="15" max="15" width="3.7109375" style="259" customWidth="1"/>
    <col min="16" max="16" width="3.140625" style="261" customWidth="1"/>
    <col min="17" max="17" width="7" style="261" customWidth="1"/>
    <col min="18" max="18" width="5.7109375" style="261" customWidth="1"/>
    <col min="19" max="20" width="11.42578125" style="261"/>
    <col min="21" max="21" width="17.140625" style="261" customWidth="1"/>
    <col min="22" max="16384" width="11.42578125" style="261"/>
  </cols>
  <sheetData>
    <row r="1" spans="1:21" s="201" customFormat="1" ht="15" customHeight="1" x14ac:dyDescent="0.2">
      <c r="B1" s="202"/>
      <c r="C1" s="203"/>
      <c r="F1" s="203"/>
      <c r="I1" s="203"/>
      <c r="O1" s="204"/>
    </row>
    <row r="2" spans="1:21" s="205" customFormat="1" ht="52.5" customHeight="1" x14ac:dyDescent="0.2">
      <c r="B2" s="1034"/>
      <c r="C2" s="1034"/>
      <c r="D2" s="1034"/>
      <c r="E2" s="1034"/>
      <c r="F2" s="1034"/>
      <c r="G2" s="1034"/>
      <c r="H2" s="1034"/>
      <c r="I2" s="1034"/>
      <c r="O2" s="207"/>
    </row>
    <row r="3" spans="1:21" s="208" customFormat="1" ht="4.5" customHeight="1" x14ac:dyDescent="0.2">
      <c r="B3" s="1035"/>
      <c r="C3" s="1035"/>
      <c r="D3" s="1035"/>
      <c r="E3" s="1035"/>
      <c r="F3" s="1035"/>
      <c r="G3" s="1035"/>
      <c r="H3" s="1035"/>
      <c r="I3" s="1035"/>
      <c r="O3" s="207"/>
    </row>
    <row r="4" spans="1:21" s="208" customFormat="1" ht="17.25" customHeight="1" x14ac:dyDescent="0.2">
      <c r="A4" s="1035" t="s">
        <v>404</v>
      </c>
      <c r="B4" s="1035"/>
      <c r="C4" s="1035"/>
      <c r="D4" s="1035"/>
      <c r="E4" s="1035"/>
      <c r="F4" s="1035"/>
      <c r="G4" s="1035"/>
      <c r="H4" s="1035"/>
      <c r="I4" s="1035"/>
      <c r="J4" s="1035"/>
      <c r="K4" s="1035"/>
      <c r="L4" s="1035"/>
      <c r="M4" s="1035"/>
      <c r="N4" s="1035"/>
      <c r="O4" s="1035"/>
      <c r="P4" s="1035"/>
      <c r="Q4" s="1035"/>
      <c r="R4" s="1035"/>
      <c r="S4" s="1035"/>
      <c r="T4" s="1035"/>
      <c r="U4" s="1035"/>
    </row>
    <row r="5" spans="1:21"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row>
    <row r="6" spans="1:21" s="208" customFormat="1" ht="6" customHeight="1" x14ac:dyDescent="0.2">
      <c r="O6" s="207"/>
    </row>
    <row r="7" spans="1:21" s="213" customFormat="1" ht="39.75" customHeight="1" x14ac:dyDescent="0.2">
      <c r="A7" s="209"/>
      <c r="B7" s="1037" t="s">
        <v>15</v>
      </c>
      <c r="C7" s="211"/>
      <c r="D7" s="1046" t="s">
        <v>115</v>
      </c>
      <c r="E7" s="1045"/>
      <c r="F7" s="211"/>
      <c r="G7" s="1046" t="s">
        <v>117</v>
      </c>
      <c r="H7" s="1045"/>
      <c r="I7" s="211"/>
      <c r="J7" s="1046" t="s">
        <v>16</v>
      </c>
      <c r="K7" s="1044"/>
      <c r="L7" s="1045"/>
      <c r="M7" s="430"/>
      <c r="N7" s="430"/>
      <c r="O7" s="431"/>
      <c r="P7" s="431"/>
      <c r="Q7" s="431"/>
      <c r="R7" s="431"/>
      <c r="S7" s="431"/>
      <c r="T7" s="431"/>
      <c r="U7" s="432"/>
    </row>
    <row r="8" spans="1:21" s="219" customFormat="1" ht="26.25" customHeight="1" x14ac:dyDescent="0.2">
      <c r="A8" s="214"/>
      <c r="B8" s="1039"/>
      <c r="C8" s="216"/>
      <c r="D8" s="217" t="s">
        <v>12</v>
      </c>
      <c r="E8" s="218" t="s">
        <v>13</v>
      </c>
      <c r="F8" s="216"/>
      <c r="G8" s="217" t="s">
        <v>12</v>
      </c>
      <c r="H8" s="218" t="s">
        <v>13</v>
      </c>
      <c r="I8" s="216"/>
      <c r="J8" s="217" t="s">
        <v>12</v>
      </c>
      <c r="K8" s="408" t="s">
        <v>119</v>
      </c>
      <c r="L8" s="218" t="s">
        <v>118</v>
      </c>
      <c r="M8" s="433"/>
      <c r="N8" s="434"/>
      <c r="O8" s="309"/>
      <c r="P8" s="309"/>
      <c r="Q8" s="309"/>
      <c r="R8" s="309"/>
      <c r="S8" s="435"/>
      <c r="T8" s="435"/>
      <c r="U8" s="435"/>
    </row>
    <row r="9" spans="1:21" s="223" customFormat="1" ht="4.5" customHeight="1" x14ac:dyDescent="0.2">
      <c r="A9" s="220"/>
      <c r="B9" s="221"/>
      <c r="C9" s="222"/>
      <c r="D9" s="221"/>
      <c r="E9" s="221"/>
      <c r="F9" s="222"/>
      <c r="G9" s="221"/>
      <c r="H9" s="221"/>
      <c r="I9" s="222"/>
      <c r="J9" s="221"/>
      <c r="K9" s="221"/>
      <c r="L9" s="221"/>
      <c r="M9" s="430"/>
      <c r="N9" s="434"/>
      <c r="O9" s="309"/>
      <c r="P9" s="309"/>
      <c r="Q9" s="309"/>
      <c r="R9" s="309"/>
      <c r="S9" s="231"/>
      <c r="T9" s="231"/>
      <c r="U9" s="231"/>
    </row>
    <row r="10" spans="1:21" s="232" customFormat="1" ht="18" customHeight="1" x14ac:dyDescent="0.15">
      <c r="A10" s="224"/>
      <c r="B10" s="225" t="s">
        <v>11</v>
      </c>
      <c r="C10" s="226"/>
      <c r="D10" s="404">
        <v>8500187</v>
      </c>
      <c r="E10" s="185">
        <v>17.904395579860061</v>
      </c>
      <c r="F10" s="226"/>
      <c r="G10" s="227">
        <v>1055830</v>
      </c>
      <c r="H10" s="228">
        <v>16.278233638280728</v>
      </c>
      <c r="I10" s="226"/>
      <c r="J10" s="229">
        <v>431318</v>
      </c>
      <c r="K10" s="576">
        <f t="shared" ref="K10:K27" si="0">J10*100/D10</f>
        <v>5.0742177789735683</v>
      </c>
      <c r="L10" s="230">
        <f>J10*100/G10</f>
        <v>40.851083981322752</v>
      </c>
      <c r="M10" s="304"/>
      <c r="N10" s="305">
        <f>_xlfn.RANK.EQ(L10,L$10:L$29,0)</f>
        <v>1</v>
      </c>
      <c r="O10" s="305">
        <v>1</v>
      </c>
      <c r="P10" s="305">
        <f>MATCH(O10,N$10:N$29,0)</f>
        <v>1</v>
      </c>
      <c r="Q10" s="306" t="str">
        <f>INDEX(B$10:B$29,P10,1)</f>
        <v>Andalucía</v>
      </c>
      <c r="R10" s="436">
        <f>INDEX(L$10:L$29,P10,1)</f>
        <v>40.851083981322752</v>
      </c>
      <c r="S10" s="231"/>
      <c r="T10" s="231"/>
      <c r="U10" s="231"/>
    </row>
    <row r="11" spans="1:21" s="232" customFormat="1" ht="18" customHeight="1" x14ac:dyDescent="0.15">
      <c r="A11" s="224"/>
      <c r="B11" s="233" t="s">
        <v>10</v>
      </c>
      <c r="C11" s="226"/>
      <c r="D11" s="405">
        <v>1326315</v>
      </c>
      <c r="E11" s="186">
        <v>2.793687765163531</v>
      </c>
      <c r="F11" s="226"/>
      <c r="G11" s="234">
        <v>194402</v>
      </c>
      <c r="H11" s="235">
        <v>2.9971881607352038</v>
      </c>
      <c r="I11" s="226"/>
      <c r="J11" s="236">
        <v>52709</v>
      </c>
      <c r="K11" s="577">
        <f t="shared" si="0"/>
        <v>3.9740936353731957</v>
      </c>
      <c r="L11" s="237">
        <f>J11*100/G11</f>
        <v>27.113404183084537</v>
      </c>
      <c r="M11" s="304"/>
      <c r="N11" s="305">
        <f t="shared" ref="N11:N26" si="1">_xlfn.RANK.EQ(L11,L$10:L$29,0)</f>
        <v>13</v>
      </c>
      <c r="O11" s="305">
        <v>2</v>
      </c>
      <c r="P11" s="305">
        <f t="shared" ref="P11:P27" si="2">MATCH(O11,N$10:N$29,0)</f>
        <v>11</v>
      </c>
      <c r="Q11" s="306" t="str">
        <f t="shared" ref="Q11:Q28" si="3">INDEX(B$10:B$29,P11,1)</f>
        <v>Extremadura</v>
      </c>
      <c r="R11" s="436">
        <f t="shared" ref="R11:R28" si="4">INDEX(L$10:L$29,P11,1)</f>
        <v>36.345001379102833</v>
      </c>
      <c r="S11" s="231"/>
      <c r="T11" s="231"/>
      <c r="U11" s="231"/>
    </row>
    <row r="12" spans="1:21" s="232" customFormat="1" ht="18" customHeight="1" x14ac:dyDescent="0.15">
      <c r="A12" s="224"/>
      <c r="B12" s="233" t="s">
        <v>40</v>
      </c>
      <c r="C12" s="226"/>
      <c r="D12" s="405">
        <v>1004686</v>
      </c>
      <c r="E12" s="186">
        <v>2.1162235110294971</v>
      </c>
      <c r="F12" s="226"/>
      <c r="G12" s="234">
        <v>193502</v>
      </c>
      <c r="H12" s="235">
        <v>2.9833124323750959</v>
      </c>
      <c r="I12" s="226"/>
      <c r="J12" s="236">
        <v>46011</v>
      </c>
      <c r="K12" s="577">
        <f t="shared" si="0"/>
        <v>4.5796398078603664</v>
      </c>
      <c r="L12" s="237">
        <f>J12*100/G12</f>
        <v>23.7780488056971</v>
      </c>
      <c r="M12" s="304"/>
      <c r="N12" s="305">
        <f t="shared" si="1"/>
        <v>16</v>
      </c>
      <c r="O12" s="305">
        <v>3</v>
      </c>
      <c r="P12" s="305">
        <f t="shared" si="2"/>
        <v>7</v>
      </c>
      <c r="Q12" s="306" t="str">
        <f t="shared" si="3"/>
        <v>Castilla y León</v>
      </c>
      <c r="R12" s="437">
        <f t="shared" si="4"/>
        <v>36.292242128818003</v>
      </c>
      <c r="S12" s="231"/>
      <c r="T12" s="231"/>
      <c r="U12" s="231"/>
    </row>
    <row r="13" spans="1:21" s="232" customFormat="1" ht="18" customHeight="1" x14ac:dyDescent="0.15">
      <c r="A13" s="224"/>
      <c r="B13" s="233" t="s">
        <v>41</v>
      </c>
      <c r="C13" s="226"/>
      <c r="D13" s="405">
        <v>1176659</v>
      </c>
      <c r="E13" s="186">
        <v>2.4784593796115968</v>
      </c>
      <c r="F13" s="226"/>
      <c r="G13" s="234">
        <v>122308</v>
      </c>
      <c r="H13" s="235">
        <v>1.8856806491867435</v>
      </c>
      <c r="I13" s="226"/>
      <c r="J13" s="236">
        <v>42419</v>
      </c>
      <c r="K13" s="577">
        <f t="shared" si="0"/>
        <v>3.6050376532198367</v>
      </c>
      <c r="L13" s="237">
        <f t="shared" ref="L13:L27" si="5">J13*100/G13</f>
        <v>34.68211400726036</v>
      </c>
      <c r="M13" s="304"/>
      <c r="N13" s="305">
        <f t="shared" si="1"/>
        <v>4</v>
      </c>
      <c r="O13" s="305">
        <v>4</v>
      </c>
      <c r="P13" s="305">
        <f t="shared" si="2"/>
        <v>4</v>
      </c>
      <c r="Q13" s="306" t="str">
        <f t="shared" si="3"/>
        <v>Balears, Illes</v>
      </c>
      <c r="R13" s="436">
        <f t="shared" si="4"/>
        <v>34.68211400726036</v>
      </c>
      <c r="S13" s="231"/>
      <c r="T13" s="231"/>
      <c r="U13" s="231"/>
    </row>
    <row r="14" spans="1:21" s="232" customFormat="1" ht="18" customHeight="1" x14ac:dyDescent="0.15">
      <c r="A14" s="224"/>
      <c r="B14" s="233" t="s">
        <v>9</v>
      </c>
      <c r="C14" s="226"/>
      <c r="D14" s="405">
        <v>2177701</v>
      </c>
      <c r="E14" s="186">
        <v>4.5870073397981521</v>
      </c>
      <c r="F14" s="226"/>
      <c r="G14" s="234">
        <v>246866</v>
      </c>
      <c r="H14" s="235">
        <v>3.8060506192737567</v>
      </c>
      <c r="I14" s="226"/>
      <c r="J14" s="236">
        <v>59710</v>
      </c>
      <c r="K14" s="577">
        <f t="shared" si="0"/>
        <v>2.7418823796287919</v>
      </c>
      <c r="L14" s="237">
        <f t="shared" si="5"/>
        <v>24.187210875535715</v>
      </c>
      <c r="M14" s="304"/>
      <c r="N14" s="305">
        <f t="shared" si="1"/>
        <v>15</v>
      </c>
      <c r="O14" s="305">
        <v>5</v>
      </c>
      <c r="P14" s="305">
        <f t="shared" si="2"/>
        <v>9</v>
      </c>
      <c r="Q14" s="306" t="str">
        <f t="shared" si="3"/>
        <v>Cataluña</v>
      </c>
      <c r="R14" s="436">
        <f t="shared" si="4"/>
        <v>34.671517834773603</v>
      </c>
      <c r="S14" s="231"/>
      <c r="T14" s="231"/>
      <c r="U14" s="231"/>
    </row>
    <row r="15" spans="1:21" s="232" customFormat="1" ht="18" customHeight="1" x14ac:dyDescent="0.15">
      <c r="A15" s="224"/>
      <c r="B15" s="233" t="s">
        <v>8</v>
      </c>
      <c r="C15" s="226"/>
      <c r="D15" s="406">
        <v>585402</v>
      </c>
      <c r="E15" s="186">
        <v>1.2330633409878207</v>
      </c>
      <c r="F15" s="226"/>
      <c r="G15" s="238">
        <v>99678</v>
      </c>
      <c r="H15" s="235">
        <v>1.5367831683098099</v>
      </c>
      <c r="I15" s="226"/>
      <c r="J15" s="238">
        <v>23599</v>
      </c>
      <c r="K15" s="578">
        <f t="shared" si="0"/>
        <v>4.0312469038370216</v>
      </c>
      <c r="L15" s="237">
        <f t="shared" si="5"/>
        <v>23.675234254298843</v>
      </c>
      <c r="M15" s="304"/>
      <c r="N15" s="305">
        <f t="shared" si="1"/>
        <v>17</v>
      </c>
      <c r="O15" s="305">
        <v>6</v>
      </c>
      <c r="P15" s="305">
        <f t="shared" si="2"/>
        <v>16</v>
      </c>
      <c r="Q15" s="306" t="str">
        <f t="shared" si="3"/>
        <v>País Vasco</v>
      </c>
      <c r="R15" s="436">
        <f t="shared" si="4"/>
        <v>33.275898947168287</v>
      </c>
      <c r="S15" s="231"/>
      <c r="T15" s="231"/>
      <c r="U15" s="231"/>
    </row>
    <row r="16" spans="1:21" s="232" customFormat="1" ht="18" customHeight="1" x14ac:dyDescent="0.15">
      <c r="A16" s="224"/>
      <c r="B16" s="233" t="s">
        <v>7</v>
      </c>
      <c r="C16" s="226"/>
      <c r="D16" s="405">
        <v>2372640</v>
      </c>
      <c r="E16" s="186">
        <v>4.9976177145984177</v>
      </c>
      <c r="F16" s="226"/>
      <c r="G16" s="234">
        <v>420966</v>
      </c>
      <c r="H16" s="235">
        <v>6.4902331831568389</v>
      </c>
      <c r="I16" s="226"/>
      <c r="J16" s="236">
        <v>152778</v>
      </c>
      <c r="K16" s="577">
        <f t="shared" si="0"/>
        <v>6.4391563827635041</v>
      </c>
      <c r="L16" s="237">
        <f t="shared" si="5"/>
        <v>36.292242128818003</v>
      </c>
      <c r="M16" s="304"/>
      <c r="N16" s="305">
        <f t="shared" si="1"/>
        <v>3</v>
      </c>
      <c r="O16" s="305">
        <v>7</v>
      </c>
      <c r="P16" s="305">
        <f t="shared" si="2"/>
        <v>8</v>
      </c>
      <c r="Q16" s="306" t="str">
        <f t="shared" si="3"/>
        <v>Castilla - La Mancha</v>
      </c>
      <c r="R16" s="436">
        <f t="shared" si="4"/>
        <v>32.817355614189388</v>
      </c>
      <c r="S16" s="231"/>
      <c r="T16" s="231"/>
      <c r="U16" s="231"/>
    </row>
    <row r="17" spans="1:21" s="232" customFormat="1" ht="18" customHeight="1" x14ac:dyDescent="0.15">
      <c r="A17" s="224"/>
      <c r="B17" s="233" t="s">
        <v>43</v>
      </c>
      <c r="C17" s="226"/>
      <c r="D17" s="405">
        <v>2053328</v>
      </c>
      <c r="E17" s="186">
        <v>4.3250338806902606</v>
      </c>
      <c r="F17" s="226"/>
      <c r="G17" s="234">
        <v>289935</v>
      </c>
      <c r="H17" s="235">
        <v>4.4700658912087397</v>
      </c>
      <c r="I17" s="226"/>
      <c r="J17" s="236">
        <v>95149</v>
      </c>
      <c r="K17" s="577">
        <f t="shared" si="0"/>
        <v>4.6338919062127433</v>
      </c>
      <c r="L17" s="237">
        <f t="shared" si="5"/>
        <v>32.817355614189388</v>
      </c>
      <c r="M17" s="304"/>
      <c r="N17" s="305">
        <f t="shared" si="1"/>
        <v>7</v>
      </c>
      <c r="O17" s="305">
        <v>8</v>
      </c>
      <c r="P17" s="305">
        <f t="shared" si="2"/>
        <v>17</v>
      </c>
      <c r="Q17" s="306" t="str">
        <f t="shared" si="3"/>
        <v>Rioja, La</v>
      </c>
      <c r="R17" s="436">
        <f t="shared" si="4"/>
        <v>32.336974585096719</v>
      </c>
      <c r="S17" s="231"/>
      <c r="T17" s="231"/>
      <c r="U17" s="231"/>
    </row>
    <row r="18" spans="1:21" s="232" customFormat="1" ht="18" customHeight="1" x14ac:dyDescent="0.15">
      <c r="A18" s="224"/>
      <c r="B18" s="233" t="s">
        <v>44</v>
      </c>
      <c r="C18" s="226"/>
      <c r="D18" s="405">
        <v>7792611</v>
      </c>
      <c r="E18" s="186">
        <v>16.413990650319683</v>
      </c>
      <c r="F18" s="226"/>
      <c r="G18" s="234">
        <v>1069708</v>
      </c>
      <c r="H18" s="235">
        <v>16.492197369593594</v>
      </c>
      <c r="I18" s="226"/>
      <c r="J18" s="236">
        <v>370884</v>
      </c>
      <c r="K18" s="577">
        <f t="shared" si="0"/>
        <v>4.7594317232054824</v>
      </c>
      <c r="L18" s="237">
        <f t="shared" si="5"/>
        <v>34.671517834773603</v>
      </c>
      <c r="M18" s="304"/>
      <c r="N18" s="305">
        <f t="shared" si="1"/>
        <v>5</v>
      </c>
      <c r="O18" s="305">
        <v>9</v>
      </c>
      <c r="P18" s="305">
        <f t="shared" si="2"/>
        <v>20</v>
      </c>
      <c r="Q18" s="306" t="str">
        <f t="shared" si="3"/>
        <v>TOTAL</v>
      </c>
      <c r="R18" s="436">
        <f t="shared" si="4"/>
        <v>31.824121751190923</v>
      </c>
      <c r="S18" s="231"/>
      <c r="T18" s="231"/>
      <c r="U18" s="231"/>
    </row>
    <row r="19" spans="1:21" s="232" customFormat="1" ht="18" customHeight="1" x14ac:dyDescent="0.15">
      <c r="A19" s="224"/>
      <c r="B19" s="233" t="s">
        <v>6</v>
      </c>
      <c r="C19" s="226"/>
      <c r="D19" s="405">
        <v>5097967</v>
      </c>
      <c r="E19" s="186">
        <v>10.738118799159649</v>
      </c>
      <c r="F19" s="226"/>
      <c r="G19" s="234">
        <v>656267</v>
      </c>
      <c r="H19" s="235">
        <v>10.11798069300321</v>
      </c>
      <c r="I19" s="226"/>
      <c r="J19" s="236">
        <v>200158</v>
      </c>
      <c r="K19" s="577">
        <f t="shared" si="0"/>
        <v>3.9262317704292711</v>
      </c>
      <c r="L19" s="237">
        <f t="shared" si="5"/>
        <v>30.499476584987512</v>
      </c>
      <c r="M19" s="304"/>
      <c r="N19" s="305">
        <f t="shared" si="1"/>
        <v>10</v>
      </c>
      <c r="O19" s="305">
        <v>10</v>
      </c>
      <c r="P19" s="305">
        <f t="shared" si="2"/>
        <v>10</v>
      </c>
      <c r="Q19" s="306" t="str">
        <f t="shared" si="3"/>
        <v>Comunitat Valenciana</v>
      </c>
      <c r="R19" s="437">
        <f t="shared" si="4"/>
        <v>30.499476584987512</v>
      </c>
      <c r="S19" s="231"/>
      <c r="T19" s="231"/>
      <c r="U19" s="231"/>
    </row>
    <row r="20" spans="1:21" s="232" customFormat="1" ht="18" customHeight="1" x14ac:dyDescent="0.15">
      <c r="A20" s="224"/>
      <c r="B20" s="233" t="s">
        <v>5</v>
      </c>
      <c r="C20" s="226"/>
      <c r="D20" s="405">
        <v>1054776</v>
      </c>
      <c r="E20" s="186">
        <v>2.221730739822839</v>
      </c>
      <c r="F20" s="226"/>
      <c r="G20" s="234">
        <v>159524</v>
      </c>
      <c r="H20" s="235">
        <v>2.4594574343531583</v>
      </c>
      <c r="I20" s="226"/>
      <c r="J20" s="236">
        <v>57979</v>
      </c>
      <c r="K20" s="577">
        <f t="shared" si="0"/>
        <v>5.4968069049731882</v>
      </c>
      <c r="L20" s="237">
        <f t="shared" si="5"/>
        <v>36.345001379102833</v>
      </c>
      <c r="M20" s="304"/>
      <c r="N20" s="305">
        <f t="shared" si="1"/>
        <v>2</v>
      </c>
      <c r="O20" s="305">
        <v>11</v>
      </c>
      <c r="P20" s="305">
        <f t="shared" si="2"/>
        <v>14</v>
      </c>
      <c r="Q20" s="306" t="str">
        <f t="shared" si="3"/>
        <v>Murcia, Región de</v>
      </c>
      <c r="R20" s="436">
        <f t="shared" si="4"/>
        <v>29.990616761740217</v>
      </c>
      <c r="S20" s="231"/>
      <c r="T20" s="231"/>
      <c r="U20" s="231"/>
    </row>
    <row r="21" spans="1:21" s="232" customFormat="1" ht="18" customHeight="1" x14ac:dyDescent="0.15">
      <c r="A21" s="224"/>
      <c r="B21" s="233" t="s">
        <v>38</v>
      </c>
      <c r="C21" s="226"/>
      <c r="D21" s="405">
        <v>2690464</v>
      </c>
      <c r="E21" s="186">
        <v>5.6670672950339354</v>
      </c>
      <c r="F21" s="226"/>
      <c r="G21" s="234">
        <v>485558</v>
      </c>
      <c r="H21" s="235">
        <v>7.4860787900858226</v>
      </c>
      <c r="I21" s="226"/>
      <c r="J21" s="236">
        <v>83324</v>
      </c>
      <c r="K21" s="577">
        <f t="shared" si="0"/>
        <v>3.0970122625688359</v>
      </c>
      <c r="L21" s="237">
        <f t="shared" si="5"/>
        <v>17.160462807738725</v>
      </c>
      <c r="M21" s="304"/>
      <c r="N21" s="305">
        <f t="shared" si="1"/>
        <v>19</v>
      </c>
      <c r="O21" s="305">
        <v>12</v>
      </c>
      <c r="P21" s="305">
        <f t="shared" si="2"/>
        <v>13</v>
      </c>
      <c r="Q21" s="306" t="str">
        <f t="shared" si="3"/>
        <v>Madrid, Comunidad de</v>
      </c>
      <c r="R21" s="436">
        <f t="shared" si="4"/>
        <v>29.141575729519385</v>
      </c>
      <c r="S21" s="231"/>
      <c r="T21" s="231"/>
      <c r="U21" s="231"/>
    </row>
    <row r="22" spans="1:21" s="232" customFormat="1" ht="18" customHeight="1" x14ac:dyDescent="0.15">
      <c r="A22" s="224"/>
      <c r="B22" s="233" t="s">
        <v>45</v>
      </c>
      <c r="C22" s="226"/>
      <c r="D22" s="405">
        <v>6750336</v>
      </c>
      <c r="E22" s="186">
        <v>14.218591431102663</v>
      </c>
      <c r="F22" s="226"/>
      <c r="G22" s="234">
        <v>803577</v>
      </c>
      <c r="H22" s="235">
        <v>12.389129076033749</v>
      </c>
      <c r="I22" s="226"/>
      <c r="J22" s="236">
        <v>234175</v>
      </c>
      <c r="K22" s="577">
        <f t="shared" si="0"/>
        <v>3.4690865758385954</v>
      </c>
      <c r="L22" s="237">
        <f t="shared" si="5"/>
        <v>29.141575729519385</v>
      </c>
      <c r="M22" s="304"/>
      <c r="N22" s="305">
        <f t="shared" si="1"/>
        <v>12</v>
      </c>
      <c r="O22" s="305">
        <v>13</v>
      </c>
      <c r="P22" s="305">
        <f t="shared" si="2"/>
        <v>2</v>
      </c>
      <c r="Q22" s="306" t="str">
        <f t="shared" si="3"/>
        <v>Aragón</v>
      </c>
      <c r="R22" s="436">
        <f t="shared" si="4"/>
        <v>27.113404183084537</v>
      </c>
      <c r="S22" s="231"/>
      <c r="T22" s="231"/>
      <c r="U22" s="231"/>
    </row>
    <row r="23" spans="1:21" s="240" customFormat="1" ht="18" customHeight="1" x14ac:dyDescent="0.15">
      <c r="A23" s="239"/>
      <c r="B23" s="233" t="s">
        <v>46</v>
      </c>
      <c r="C23" s="226"/>
      <c r="D23" s="405">
        <v>1531878</v>
      </c>
      <c r="E23" s="186">
        <v>3.2266760357254345</v>
      </c>
      <c r="F23" s="226"/>
      <c r="G23" s="234">
        <v>201423</v>
      </c>
      <c r="H23" s="235">
        <v>3.1054342594200008</v>
      </c>
      <c r="I23" s="226"/>
      <c r="J23" s="236">
        <v>60408</v>
      </c>
      <c r="K23" s="577">
        <f t="shared" si="0"/>
        <v>3.9433949700955298</v>
      </c>
      <c r="L23" s="237">
        <f t="shared" si="5"/>
        <v>29.990616761740217</v>
      </c>
      <c r="M23" s="304"/>
      <c r="N23" s="305">
        <f t="shared" si="1"/>
        <v>11</v>
      </c>
      <c r="O23" s="305">
        <v>14</v>
      </c>
      <c r="P23" s="305">
        <f t="shared" si="2"/>
        <v>15</v>
      </c>
      <c r="Q23" s="306" t="str">
        <f t="shared" si="3"/>
        <v>Navarra, Comunidad Foral de</v>
      </c>
      <c r="R23" s="436">
        <f t="shared" si="4"/>
        <v>26.394052044609666</v>
      </c>
      <c r="S23" s="231"/>
      <c r="T23" s="231"/>
      <c r="U23" s="231"/>
    </row>
    <row r="24" spans="1:21" s="232" customFormat="1" ht="18" customHeight="1" x14ac:dyDescent="0.15">
      <c r="B24" s="233" t="s">
        <v>47</v>
      </c>
      <c r="C24" s="226"/>
      <c r="D24" s="406">
        <v>664117</v>
      </c>
      <c r="E24" s="186">
        <v>1.3988649284198011</v>
      </c>
      <c r="F24" s="226"/>
      <c r="G24" s="238">
        <v>82583</v>
      </c>
      <c r="H24" s="235">
        <v>1.2732214168475393</v>
      </c>
      <c r="I24" s="226"/>
      <c r="J24" s="241">
        <v>21797</v>
      </c>
      <c r="K24" s="579">
        <f t="shared" si="0"/>
        <v>3.2821024006312141</v>
      </c>
      <c r="L24" s="237">
        <f t="shared" si="5"/>
        <v>26.394052044609666</v>
      </c>
      <c r="M24" s="304"/>
      <c r="N24" s="305">
        <f t="shared" si="1"/>
        <v>14</v>
      </c>
      <c r="O24" s="305">
        <v>15</v>
      </c>
      <c r="P24" s="305">
        <f t="shared" si="2"/>
        <v>5</v>
      </c>
      <c r="Q24" s="306" t="str">
        <f t="shared" si="3"/>
        <v>Canarias</v>
      </c>
      <c r="R24" s="436">
        <f t="shared" si="4"/>
        <v>24.187210875535715</v>
      </c>
      <c r="S24" s="231"/>
      <c r="T24" s="231"/>
      <c r="U24" s="231"/>
    </row>
    <row r="25" spans="1:21" s="232" customFormat="1" ht="18" customHeight="1" x14ac:dyDescent="0.15">
      <c r="B25" s="233" t="s">
        <v>48</v>
      </c>
      <c r="C25" s="226"/>
      <c r="D25" s="406">
        <v>2208174</v>
      </c>
      <c r="E25" s="186">
        <v>4.6511942390399073</v>
      </c>
      <c r="F25" s="226"/>
      <c r="G25" s="238">
        <v>336616</v>
      </c>
      <c r="H25" s="235">
        <v>5.1897690862956214</v>
      </c>
      <c r="I25" s="226"/>
      <c r="J25" s="241">
        <v>112012</v>
      </c>
      <c r="K25" s="579">
        <f t="shared" si="0"/>
        <v>5.0726075028507713</v>
      </c>
      <c r="L25" s="237">
        <f t="shared" si="5"/>
        <v>33.275898947168287</v>
      </c>
      <c r="M25" s="304"/>
      <c r="N25" s="305">
        <f t="shared" si="1"/>
        <v>6</v>
      </c>
      <c r="O25" s="305">
        <v>16</v>
      </c>
      <c r="P25" s="305">
        <f t="shared" si="2"/>
        <v>3</v>
      </c>
      <c r="Q25" s="306" t="str">
        <f t="shared" si="3"/>
        <v>Asturias, Principado de</v>
      </c>
      <c r="R25" s="437">
        <f t="shared" si="4"/>
        <v>23.7780488056971</v>
      </c>
      <c r="S25" s="231"/>
      <c r="T25" s="231"/>
      <c r="U25" s="231"/>
    </row>
    <row r="26" spans="1:21" s="232" customFormat="1" ht="18" customHeight="1" x14ac:dyDescent="0.15">
      <c r="B26" s="233" t="s">
        <v>49</v>
      </c>
      <c r="C26" s="226"/>
      <c r="D26" s="406">
        <v>319892</v>
      </c>
      <c r="E26" s="187">
        <v>0.67380551872948147</v>
      </c>
      <c r="F26" s="226"/>
      <c r="G26" s="238">
        <v>45131</v>
      </c>
      <c r="H26" s="242">
        <v>0.69580610735558523</v>
      </c>
      <c r="I26" s="226"/>
      <c r="J26" s="241">
        <v>14594</v>
      </c>
      <c r="K26" s="579">
        <f t="shared" si="0"/>
        <v>4.5621647305965762</v>
      </c>
      <c r="L26" s="243">
        <f t="shared" si="5"/>
        <v>32.336974585096719</v>
      </c>
      <c r="M26" s="304"/>
      <c r="N26" s="305">
        <f t="shared" si="1"/>
        <v>8</v>
      </c>
      <c r="O26" s="305">
        <v>17</v>
      </c>
      <c r="P26" s="305">
        <f t="shared" si="2"/>
        <v>6</v>
      </c>
      <c r="Q26" s="306" t="str">
        <f t="shared" si="3"/>
        <v>Cantabria</v>
      </c>
      <c r="R26" s="436">
        <f t="shared" si="4"/>
        <v>23.675234254298843</v>
      </c>
      <c r="S26" s="231"/>
      <c r="T26" s="231"/>
      <c r="U26" s="231"/>
    </row>
    <row r="27" spans="1:21" s="232" customFormat="1" ht="18" customHeight="1" x14ac:dyDescent="0.15">
      <c r="B27" s="244" t="s">
        <v>4</v>
      </c>
      <c r="C27" s="226"/>
      <c r="D27" s="407">
        <v>168287</v>
      </c>
      <c r="E27" s="188">
        <v>0.35447185090726951</v>
      </c>
      <c r="F27" s="226"/>
      <c r="G27" s="245">
        <v>22272</v>
      </c>
      <c r="H27" s="246">
        <v>0.34337802448480192</v>
      </c>
      <c r="I27" s="226"/>
      <c r="J27" s="247">
        <v>5135</v>
      </c>
      <c r="K27" s="580">
        <f t="shared" si="0"/>
        <v>3.0513349218893913</v>
      </c>
      <c r="L27" s="248">
        <f t="shared" si="5"/>
        <v>23.055854885057471</v>
      </c>
      <c r="M27" s="304"/>
      <c r="N27" s="305">
        <f>_xlfn.RANK.EQ(L27,L$10:L$29,0)</f>
        <v>18</v>
      </c>
      <c r="O27" s="305">
        <v>18</v>
      </c>
      <c r="P27" s="305">
        <f t="shared" si="2"/>
        <v>18</v>
      </c>
      <c r="Q27" s="306" t="str">
        <f t="shared" si="3"/>
        <v>Ceuta y Melilla</v>
      </c>
      <c r="R27" s="436">
        <f t="shared" si="4"/>
        <v>23.055854885057471</v>
      </c>
      <c r="S27" s="231"/>
      <c r="T27" s="231"/>
      <c r="U27" s="231"/>
    </row>
    <row r="28" spans="1:21" s="223" customFormat="1" ht="3.75" customHeight="1" x14ac:dyDescent="0.15">
      <c r="A28" s="220"/>
      <c r="B28" s="221"/>
      <c r="C28" s="222"/>
      <c r="D28" s="221"/>
      <c r="E28" s="249"/>
      <c r="F28" s="222"/>
      <c r="G28" s="221"/>
      <c r="H28" s="249"/>
      <c r="I28" s="222"/>
      <c r="J28" s="221"/>
      <c r="K28" s="221"/>
      <c r="L28" s="250"/>
      <c r="M28" s="304"/>
      <c r="N28" s="309"/>
      <c r="O28" s="309"/>
      <c r="P28" s="305">
        <f>MATCH(O29,N$10:N$29,0)</f>
        <v>12</v>
      </c>
      <c r="Q28" s="306" t="str">
        <f t="shared" si="3"/>
        <v>Galicia</v>
      </c>
      <c r="R28" s="436">
        <f t="shared" si="4"/>
        <v>17.160462807738725</v>
      </c>
      <c r="S28" s="231"/>
      <c r="T28" s="231"/>
      <c r="U28" s="231"/>
    </row>
    <row r="29" spans="1:21" s="251" customFormat="1" ht="18" customHeight="1" x14ac:dyDescent="0.15">
      <c r="B29" s="252" t="s">
        <v>3</v>
      </c>
      <c r="C29" s="211"/>
      <c r="D29" s="253">
        <f>SUM(D10:D27)</f>
        <v>47475420</v>
      </c>
      <c r="E29" s="254">
        <f>SUM(E10:E27)</f>
        <v>100</v>
      </c>
      <c r="F29" s="211"/>
      <c r="G29" s="253">
        <f>SUM(G10:G27)</f>
        <v>6486146</v>
      </c>
      <c r="H29" s="254">
        <f>SUM(H10:H27)</f>
        <v>99.999999999999986</v>
      </c>
      <c r="I29" s="211"/>
      <c r="J29" s="253">
        <f>SUM(J10:J27)</f>
        <v>2064159</v>
      </c>
      <c r="K29" s="409">
        <f>J29*100/D29</f>
        <v>4.3478477915519234</v>
      </c>
      <c r="L29" s="255">
        <f>J29*100/G29</f>
        <v>31.824121751190923</v>
      </c>
      <c r="M29" s="304"/>
      <c r="N29" s="305">
        <f>_xlfn.RANK.EQ(L29,L$10:L$29,0)</f>
        <v>9</v>
      </c>
      <c r="O29" s="305">
        <v>19</v>
      </c>
      <c r="P29" s="309"/>
      <c r="Q29" s="309"/>
      <c r="R29" s="438"/>
      <c r="S29" s="439"/>
      <c r="T29" s="439"/>
      <c r="U29" s="439"/>
    </row>
    <row r="30" spans="1:21" s="256" customFormat="1" ht="5.25" customHeight="1" x14ac:dyDescent="0.2">
      <c r="B30" s="257" t="s">
        <v>42</v>
      </c>
      <c r="C30" s="258"/>
      <c r="D30" s="258"/>
      <c r="E30" s="258"/>
      <c r="F30" s="258"/>
      <c r="G30" s="258"/>
      <c r="H30" s="258"/>
      <c r="I30" s="258"/>
      <c r="O30" s="259"/>
    </row>
    <row r="31" spans="1:21" s="251" customFormat="1" ht="5.25" customHeight="1" x14ac:dyDescent="0.2">
      <c r="B31" s="257" t="s">
        <v>50</v>
      </c>
      <c r="C31" s="260"/>
      <c r="D31" s="260"/>
      <c r="E31" s="260"/>
      <c r="F31" s="260"/>
      <c r="G31" s="260"/>
      <c r="H31" s="260"/>
      <c r="I31" s="260"/>
      <c r="O31" s="259"/>
    </row>
    <row r="32" spans="1:21" s="251" customFormat="1" ht="13.5" customHeight="1" x14ac:dyDescent="0.2">
      <c r="B32" s="1058" t="s">
        <v>488</v>
      </c>
      <c r="C32" s="1058"/>
      <c r="D32" s="1058"/>
      <c r="E32" s="1058"/>
      <c r="F32" s="1058"/>
      <c r="G32" s="1058"/>
      <c r="H32" s="1058"/>
      <c r="I32" s="1058"/>
      <c r="J32" s="1058"/>
      <c r="K32" s="1058"/>
      <c r="L32" s="1058"/>
      <c r="M32" s="1058"/>
      <c r="O32" s="259"/>
    </row>
    <row r="33" spans="2:19" ht="24.75" customHeight="1" x14ac:dyDescent="0.2">
      <c r="B33" s="1065" t="s">
        <v>251</v>
      </c>
      <c r="C33" s="1065"/>
      <c r="D33" s="1065"/>
      <c r="E33" s="1065"/>
      <c r="F33" s="1065"/>
      <c r="G33" s="1065"/>
      <c r="H33" s="1065"/>
      <c r="I33" s="1065"/>
      <c r="J33" s="1065"/>
      <c r="K33" s="1065"/>
      <c r="L33" s="1065"/>
      <c r="M33" s="1065"/>
      <c r="N33" s="1065"/>
      <c r="O33" s="1065"/>
      <c r="P33" s="1065"/>
      <c r="Q33" s="1065"/>
      <c r="R33" s="262"/>
      <c r="S33" s="262"/>
    </row>
    <row r="34" spans="2:19" ht="4.5" customHeight="1" x14ac:dyDescent="0.2">
      <c r="B34" s="1066"/>
      <c r="C34" s="1066"/>
      <c r="D34" s="1066"/>
      <c r="E34" s="1066"/>
      <c r="F34" s="1066"/>
      <c r="G34" s="1066"/>
      <c r="H34" s="1066"/>
      <c r="I34" s="1066"/>
      <c r="J34" s="1066"/>
      <c r="K34" s="1066"/>
      <c r="L34" s="1066"/>
      <c r="M34" s="1066"/>
      <c r="N34" s="1066"/>
      <c r="O34" s="1066"/>
      <c r="P34" s="1066"/>
      <c r="Q34" s="581"/>
      <c r="R34" s="262"/>
      <c r="S34" s="262"/>
    </row>
    <row r="37" spans="2:19" x14ac:dyDescent="0.2">
      <c r="L37" s="263"/>
      <c r="M37" s="263"/>
      <c r="N37" s="263"/>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8.42578125" style="261" bestFit="1" customWidth="1"/>
    <col min="14" max="14" width="8.42578125" style="261" customWidth="1"/>
    <col min="15" max="15" width="8.42578125" style="261" bestFit="1" customWidth="1"/>
    <col min="16" max="16" width="0.42578125" style="261" customWidth="1"/>
    <col min="17" max="17" width="8.5703125" style="261" bestFit="1" customWidth="1"/>
    <col min="18" max="18" width="6.85546875" style="261" customWidth="1"/>
    <col min="19" max="19" width="8.42578125" style="261" customWidth="1"/>
    <col min="20" max="20" width="6.85546875" style="261" bestFit="1" customWidth="1"/>
    <col min="21" max="21" width="8.42578125" style="261" customWidth="1"/>
    <col min="22" max="22" width="6.85546875" style="261" bestFit="1" customWidth="1"/>
    <col min="23" max="23" width="0.42578125" style="261" customWidth="1"/>
    <col min="24" max="24" width="10.28515625" style="261" bestFit="1" customWidth="1"/>
    <col min="25" max="25" width="7" style="261" customWidth="1"/>
    <col min="26" max="26" width="8.42578125" style="261" customWidth="1"/>
    <col min="27" max="27" width="6.85546875" style="261" bestFit="1" customWidth="1"/>
    <col min="28" max="28" width="8.42578125" style="261" customWidth="1"/>
    <col min="29" max="29" width="6.855468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405</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16</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33.75" customHeight="1" x14ac:dyDescent="0.2">
      <c r="A8" s="209"/>
      <c r="B8" s="1038"/>
      <c r="C8" s="211"/>
      <c r="D8" s="1042"/>
      <c r="E8" s="1043"/>
      <c r="F8" s="1043"/>
      <c r="G8" s="1043"/>
      <c r="H8" s="1043"/>
      <c r="I8" s="501"/>
      <c r="J8" s="1046" t="s">
        <v>180</v>
      </c>
      <c r="K8" s="1044"/>
      <c r="L8" s="1044"/>
      <c r="M8" s="1044"/>
      <c r="N8" s="1044"/>
      <c r="O8" s="1045"/>
      <c r="P8" s="211"/>
      <c r="Q8" s="1046" t="s">
        <v>181</v>
      </c>
      <c r="R8" s="1044"/>
      <c r="S8" s="1044"/>
      <c r="T8" s="1044"/>
      <c r="U8" s="1044"/>
      <c r="V8" s="1045"/>
      <c r="W8" s="211"/>
      <c r="X8" s="1046" t="s">
        <v>182</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221</v>
      </c>
      <c r="L9" s="1049" t="s">
        <v>27</v>
      </c>
      <c r="M9" s="1050"/>
      <c r="N9" s="1050" t="s">
        <v>26</v>
      </c>
      <c r="O9" s="1051"/>
      <c r="P9" s="211"/>
      <c r="Q9" s="1052" t="s">
        <v>12</v>
      </c>
      <c r="R9" s="1054" t="s">
        <v>221</v>
      </c>
      <c r="S9" s="1049" t="s">
        <v>27</v>
      </c>
      <c r="T9" s="1050"/>
      <c r="U9" s="1050" t="s">
        <v>26</v>
      </c>
      <c r="V9" s="1051"/>
      <c r="W9" s="211"/>
      <c r="X9" s="1052" t="s">
        <v>12</v>
      </c>
      <c r="Y9" s="1054" t="s">
        <v>221</v>
      </c>
      <c r="Z9" s="1049" t="s">
        <v>27</v>
      </c>
      <c r="AA9" s="1050"/>
      <c r="AB9" s="1050" t="s">
        <v>26</v>
      </c>
      <c r="AC9" s="1051"/>
      <c r="AD9" s="430"/>
      <c r="AE9" s="430"/>
      <c r="AF9" s="431"/>
      <c r="AG9" s="431"/>
      <c r="AH9" s="431"/>
      <c r="AI9" s="431"/>
      <c r="AJ9" s="431"/>
      <c r="AK9" s="431"/>
      <c r="AL9" s="432"/>
    </row>
    <row r="10" spans="1:53" s="219" customFormat="1" ht="36.75" customHeight="1" x14ac:dyDescent="0.2">
      <c r="A10" s="214"/>
      <c r="B10" s="1039"/>
      <c r="C10" s="216"/>
      <c r="D10" s="1048"/>
      <c r="E10" s="408" t="s">
        <v>12</v>
      </c>
      <c r="F10" s="408" t="s">
        <v>221</v>
      </c>
      <c r="G10" s="408" t="s">
        <v>12</v>
      </c>
      <c r="H10" s="218" t="s">
        <v>221</v>
      </c>
      <c r="I10" s="216"/>
      <c r="J10" s="1053"/>
      <c r="K10" s="1055"/>
      <c r="L10" s="408" t="s">
        <v>12</v>
      </c>
      <c r="M10" s="408" t="s">
        <v>222</v>
      </c>
      <c r="N10" s="408" t="s">
        <v>12</v>
      </c>
      <c r="O10" s="218" t="s">
        <v>222</v>
      </c>
      <c r="P10" s="216"/>
      <c r="Q10" s="1053"/>
      <c r="R10" s="1055"/>
      <c r="S10" s="408" t="s">
        <v>12</v>
      </c>
      <c r="T10" s="408" t="s">
        <v>222</v>
      </c>
      <c r="U10" s="408" t="s">
        <v>12</v>
      </c>
      <c r="V10" s="218" t="s">
        <v>222</v>
      </c>
      <c r="W10" s="216"/>
      <c r="X10" s="1053"/>
      <c r="Y10" s="1055"/>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431318</v>
      </c>
      <c r="E12" s="739">
        <f>L12+S12+Z12</f>
        <v>267521</v>
      </c>
      <c r="F12" s="748">
        <f>E12/$D12*100</f>
        <v>62.024075044398799</v>
      </c>
      <c r="G12" s="739">
        <f>N12+U12+AB12</f>
        <v>163797</v>
      </c>
      <c r="H12" s="230">
        <f>G12/$D12*100</f>
        <v>37.975924955601201</v>
      </c>
      <c r="I12" s="226"/>
      <c r="J12" s="227">
        <v>120841</v>
      </c>
      <c r="K12" s="751">
        <v>28.016683746099165</v>
      </c>
      <c r="L12" s="745">
        <v>51301</v>
      </c>
      <c r="M12" s="748">
        <v>42.453306410903586</v>
      </c>
      <c r="N12" s="745">
        <v>69540</v>
      </c>
      <c r="O12" s="228">
        <v>57.546693589096421</v>
      </c>
      <c r="P12" s="226"/>
      <c r="Q12" s="227">
        <v>109310</v>
      </c>
      <c r="R12" s="751">
        <v>25.343250223732838</v>
      </c>
      <c r="S12" s="745">
        <v>72407</v>
      </c>
      <c r="T12" s="748">
        <v>66.240051230445516</v>
      </c>
      <c r="U12" s="745">
        <v>36903</v>
      </c>
      <c r="V12" s="228">
        <v>33.759948769554477</v>
      </c>
      <c r="W12" s="226"/>
      <c r="X12" s="227">
        <v>201167</v>
      </c>
      <c r="Y12" s="751">
        <v>46.640066030168001</v>
      </c>
      <c r="Z12" s="745">
        <v>143813</v>
      </c>
      <c r="AA12" s="748">
        <v>71.489359586810963</v>
      </c>
      <c r="AB12" s="745">
        <v>57354</v>
      </c>
      <c r="AC12" s="228">
        <f t="shared" ref="AC12:AC29" si="0">AB12/$X12*100</f>
        <v>28.510640413189041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52709</v>
      </c>
      <c r="E13" s="740">
        <f t="shared" ref="E13:E29" si="2">L13+S13+Z13</f>
        <v>33789</v>
      </c>
      <c r="F13" s="577">
        <f t="shared" ref="F13:H29" si="3">E13/$D13*100</f>
        <v>64.10480183649851</v>
      </c>
      <c r="G13" s="740">
        <f t="shared" ref="G13:G29" si="4">N13+U13+AB13</f>
        <v>18920</v>
      </c>
      <c r="H13" s="237">
        <f t="shared" si="3"/>
        <v>35.89519816350149</v>
      </c>
      <c r="I13" s="226"/>
      <c r="J13" s="234">
        <v>10248</v>
      </c>
      <c r="K13" s="752">
        <v>19.442599935494886</v>
      </c>
      <c r="L13" s="746">
        <v>4414</v>
      </c>
      <c r="M13" s="749">
        <v>43.07181889149102</v>
      </c>
      <c r="N13" s="746">
        <v>5834</v>
      </c>
      <c r="O13" s="235">
        <v>56.92818110850898</v>
      </c>
      <c r="P13" s="226"/>
      <c r="Q13" s="234">
        <v>10260</v>
      </c>
      <c r="R13" s="752">
        <v>19.465366445957997</v>
      </c>
      <c r="S13" s="746">
        <v>6318</v>
      </c>
      <c r="T13" s="749">
        <v>61.578947368421055</v>
      </c>
      <c r="U13" s="746">
        <v>3942</v>
      </c>
      <c r="V13" s="235">
        <v>38.421052631578945</v>
      </c>
      <c r="W13" s="226"/>
      <c r="X13" s="234">
        <v>32201</v>
      </c>
      <c r="Y13" s="752">
        <v>61.092033618547113</v>
      </c>
      <c r="Z13" s="746">
        <v>23057</v>
      </c>
      <c r="AA13" s="749">
        <v>71.603366355082144</v>
      </c>
      <c r="AB13" s="746">
        <v>9144</v>
      </c>
      <c r="AC13" s="235">
        <f t="shared" si="0"/>
        <v>28.396633644917863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46011</v>
      </c>
      <c r="E14" s="740">
        <f t="shared" si="2"/>
        <v>29795</v>
      </c>
      <c r="F14" s="577">
        <f t="shared" si="3"/>
        <v>64.756253939275382</v>
      </c>
      <c r="G14" s="740">
        <f t="shared" si="4"/>
        <v>16216</v>
      </c>
      <c r="H14" s="237">
        <f t="shared" si="3"/>
        <v>35.243746060724604</v>
      </c>
      <c r="I14" s="226"/>
      <c r="J14" s="234">
        <v>10155</v>
      </c>
      <c r="K14" s="752">
        <v>22.070809154332661</v>
      </c>
      <c r="L14" s="746">
        <v>4279</v>
      </c>
      <c r="M14" s="749">
        <v>42.136878385032006</v>
      </c>
      <c r="N14" s="746">
        <v>5876</v>
      </c>
      <c r="O14" s="235">
        <v>57.863121614967994</v>
      </c>
      <c r="P14" s="226"/>
      <c r="Q14" s="234">
        <v>10236</v>
      </c>
      <c r="R14" s="752">
        <v>22.246854013170765</v>
      </c>
      <c r="S14" s="746">
        <v>6255</v>
      </c>
      <c r="T14" s="749">
        <v>61.107854630715117</v>
      </c>
      <c r="U14" s="746">
        <v>3981</v>
      </c>
      <c r="V14" s="235">
        <v>38.892145369284876</v>
      </c>
      <c r="W14" s="226"/>
      <c r="X14" s="234">
        <v>25620</v>
      </c>
      <c r="Y14" s="752">
        <v>55.682336832496581</v>
      </c>
      <c r="Z14" s="746">
        <v>19261</v>
      </c>
      <c r="AA14" s="749">
        <v>75.179547228727557</v>
      </c>
      <c r="AB14" s="746">
        <v>6359</v>
      </c>
      <c r="AC14" s="235">
        <f t="shared" si="0"/>
        <v>24.820452771272443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42419</v>
      </c>
      <c r="E15" s="740">
        <f t="shared" si="2"/>
        <v>25906</v>
      </c>
      <c r="F15" s="577">
        <f t="shared" si="3"/>
        <v>61.071689573068674</v>
      </c>
      <c r="G15" s="740">
        <f t="shared" si="4"/>
        <v>16513</v>
      </c>
      <c r="H15" s="237">
        <f t="shared" si="3"/>
        <v>38.928310426931326</v>
      </c>
      <c r="I15" s="226"/>
      <c r="J15" s="234">
        <v>11907</v>
      </c>
      <c r="K15" s="752">
        <v>28.06996864612556</v>
      </c>
      <c r="L15" s="746">
        <v>5203</v>
      </c>
      <c r="M15" s="749">
        <v>43.696984966826236</v>
      </c>
      <c r="N15" s="746">
        <v>6704</v>
      </c>
      <c r="O15" s="235">
        <v>56.303015033173764</v>
      </c>
      <c r="P15" s="226"/>
      <c r="Q15" s="234">
        <v>10051</v>
      </c>
      <c r="R15" s="752">
        <v>23.694570829109594</v>
      </c>
      <c r="S15" s="746">
        <v>6003</v>
      </c>
      <c r="T15" s="749">
        <v>59.725400457665899</v>
      </c>
      <c r="U15" s="746">
        <v>4048</v>
      </c>
      <c r="V15" s="235">
        <v>40.274599542334094</v>
      </c>
      <c r="W15" s="226"/>
      <c r="X15" s="234">
        <v>20461</v>
      </c>
      <c r="Y15" s="752">
        <v>48.235460524764846</v>
      </c>
      <c r="Z15" s="746">
        <v>14700</v>
      </c>
      <c r="AA15" s="749">
        <v>71.843995894628804</v>
      </c>
      <c r="AB15" s="746">
        <v>5761</v>
      </c>
      <c r="AC15" s="235">
        <f t="shared" si="0"/>
        <v>28.156004105371196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59710</v>
      </c>
      <c r="E16" s="740">
        <f t="shared" si="2"/>
        <v>35284</v>
      </c>
      <c r="F16" s="577">
        <f t="shared" si="3"/>
        <v>59.092279350192598</v>
      </c>
      <c r="G16" s="740">
        <f t="shared" si="4"/>
        <v>24426</v>
      </c>
      <c r="H16" s="237">
        <f t="shared" si="3"/>
        <v>40.907720649807402</v>
      </c>
      <c r="I16" s="226"/>
      <c r="J16" s="234">
        <v>20916</v>
      </c>
      <c r="K16" s="752">
        <v>35.029308323563889</v>
      </c>
      <c r="L16" s="746">
        <v>8731</v>
      </c>
      <c r="M16" s="749">
        <v>41.743163128705298</v>
      </c>
      <c r="N16" s="746">
        <v>12185</v>
      </c>
      <c r="O16" s="235">
        <v>58.256836871294702</v>
      </c>
      <c r="P16" s="226"/>
      <c r="Q16" s="234">
        <v>13726</v>
      </c>
      <c r="R16" s="752">
        <v>22.987774242170492</v>
      </c>
      <c r="S16" s="746">
        <v>8279</v>
      </c>
      <c r="T16" s="749">
        <v>60.31618825586478</v>
      </c>
      <c r="U16" s="746">
        <v>5447</v>
      </c>
      <c r="V16" s="235">
        <v>39.68381174413522</v>
      </c>
      <c r="W16" s="226"/>
      <c r="X16" s="234">
        <v>25068</v>
      </c>
      <c r="Y16" s="752">
        <v>41.982917434265616</v>
      </c>
      <c r="Z16" s="746">
        <v>18274</v>
      </c>
      <c r="AA16" s="749">
        <v>72.897718206478373</v>
      </c>
      <c r="AB16" s="746">
        <v>6794</v>
      </c>
      <c r="AC16" s="235">
        <f t="shared" si="0"/>
        <v>27.10228179352162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23599</v>
      </c>
      <c r="E17" s="741">
        <f t="shared" si="2"/>
        <v>14530</v>
      </c>
      <c r="F17" s="578">
        <f t="shared" si="3"/>
        <v>61.570405525657868</v>
      </c>
      <c r="G17" s="741">
        <f t="shared" si="4"/>
        <v>9069</v>
      </c>
      <c r="H17" s="237">
        <f t="shared" si="3"/>
        <v>38.429594474342132</v>
      </c>
      <c r="I17" s="226"/>
      <c r="J17" s="238">
        <v>6515</v>
      </c>
      <c r="K17" s="753">
        <v>27.607101995847284</v>
      </c>
      <c r="L17" s="741">
        <v>2788</v>
      </c>
      <c r="M17" s="578">
        <v>42.793553338449733</v>
      </c>
      <c r="N17" s="741">
        <v>3727</v>
      </c>
      <c r="O17" s="235">
        <v>57.206446661550267</v>
      </c>
      <c r="P17" s="226"/>
      <c r="Q17" s="238">
        <v>5077</v>
      </c>
      <c r="R17" s="753">
        <v>21.513623458621129</v>
      </c>
      <c r="S17" s="741">
        <v>2899</v>
      </c>
      <c r="T17" s="578">
        <v>57.100649990151666</v>
      </c>
      <c r="U17" s="741">
        <v>2178</v>
      </c>
      <c r="V17" s="235">
        <v>42.899350009848334</v>
      </c>
      <c r="W17" s="226"/>
      <c r="X17" s="238">
        <v>12007</v>
      </c>
      <c r="Y17" s="753">
        <v>50.879274545531594</v>
      </c>
      <c r="Z17" s="741">
        <v>8843</v>
      </c>
      <c r="AA17" s="578">
        <v>73.648704922128758</v>
      </c>
      <c r="AB17" s="741">
        <v>3164</v>
      </c>
      <c r="AC17" s="235">
        <f t="shared" si="0"/>
        <v>26.351295077871239</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152778</v>
      </c>
      <c r="E18" s="740">
        <f t="shared" si="2"/>
        <v>95085</v>
      </c>
      <c r="F18" s="577">
        <f t="shared" si="3"/>
        <v>62.237364018379616</v>
      </c>
      <c r="G18" s="740">
        <f t="shared" si="4"/>
        <v>57693</v>
      </c>
      <c r="H18" s="237">
        <f t="shared" si="3"/>
        <v>37.762635981620392</v>
      </c>
      <c r="I18" s="226"/>
      <c r="J18" s="234">
        <v>31216</v>
      </c>
      <c r="K18" s="752">
        <v>20.432261189438268</v>
      </c>
      <c r="L18" s="746">
        <v>13117</v>
      </c>
      <c r="M18" s="749">
        <v>42.020117888262433</v>
      </c>
      <c r="N18" s="746">
        <v>18099</v>
      </c>
      <c r="O18" s="235">
        <v>57.979882111737567</v>
      </c>
      <c r="P18" s="226"/>
      <c r="Q18" s="234">
        <v>27949</v>
      </c>
      <c r="R18" s="752">
        <v>18.293864299833746</v>
      </c>
      <c r="S18" s="746">
        <v>16191</v>
      </c>
      <c r="T18" s="749">
        <v>57.930516297541956</v>
      </c>
      <c r="U18" s="746">
        <v>11758</v>
      </c>
      <c r="V18" s="235">
        <v>42.069483702458051</v>
      </c>
      <c r="W18" s="226"/>
      <c r="X18" s="234">
        <v>93613</v>
      </c>
      <c r="Y18" s="752">
        <v>61.273874510727985</v>
      </c>
      <c r="Z18" s="746">
        <v>65777</v>
      </c>
      <c r="AA18" s="749">
        <v>70.264813647677144</v>
      </c>
      <c r="AB18" s="746">
        <v>27836</v>
      </c>
      <c r="AC18" s="235">
        <f t="shared" si="0"/>
        <v>29.735186352322863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95149</v>
      </c>
      <c r="E19" s="740">
        <f t="shared" si="2"/>
        <v>59761</v>
      </c>
      <c r="F19" s="577">
        <f t="shared" si="3"/>
        <v>62.807806703170819</v>
      </c>
      <c r="G19" s="740">
        <f t="shared" si="4"/>
        <v>35388</v>
      </c>
      <c r="H19" s="237">
        <f t="shared" si="3"/>
        <v>37.192193296829181</v>
      </c>
      <c r="I19" s="226"/>
      <c r="J19" s="234">
        <v>21794</v>
      </c>
      <c r="K19" s="752">
        <v>22.905127747007327</v>
      </c>
      <c r="L19" s="746">
        <v>9308</v>
      </c>
      <c r="M19" s="749">
        <v>42.709002477746168</v>
      </c>
      <c r="N19" s="746">
        <v>12486</v>
      </c>
      <c r="O19" s="235">
        <v>57.290997522253825</v>
      </c>
      <c r="P19" s="226"/>
      <c r="Q19" s="234">
        <v>18957</v>
      </c>
      <c r="R19" s="752">
        <v>19.92348842342011</v>
      </c>
      <c r="S19" s="746">
        <v>11928</v>
      </c>
      <c r="T19" s="749">
        <v>62.921348314606739</v>
      </c>
      <c r="U19" s="746">
        <v>7029</v>
      </c>
      <c r="V19" s="235">
        <v>37.078651685393261</v>
      </c>
      <c r="W19" s="226"/>
      <c r="X19" s="234">
        <v>54398</v>
      </c>
      <c r="Y19" s="752">
        <v>57.171383829572562</v>
      </c>
      <c r="Z19" s="746">
        <v>38525</v>
      </c>
      <c r="AA19" s="749">
        <v>70.820618405088425</v>
      </c>
      <c r="AB19" s="746">
        <v>15873</v>
      </c>
      <c r="AC19" s="235">
        <f t="shared" si="0"/>
        <v>29.179381594911579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370884</v>
      </c>
      <c r="E20" s="740">
        <f t="shared" si="2"/>
        <v>233507</v>
      </c>
      <c r="F20" s="577">
        <f t="shared" si="3"/>
        <v>62.959577657704294</v>
      </c>
      <c r="G20" s="740">
        <f t="shared" si="4"/>
        <v>137377</v>
      </c>
      <c r="H20" s="237">
        <f t="shared" si="3"/>
        <v>37.040422342295706</v>
      </c>
      <c r="I20" s="226"/>
      <c r="J20" s="234">
        <v>92102</v>
      </c>
      <c r="K20" s="752">
        <v>24.833101454902344</v>
      </c>
      <c r="L20" s="746">
        <v>40462</v>
      </c>
      <c r="M20" s="749">
        <v>43.931727866930146</v>
      </c>
      <c r="N20" s="746">
        <v>51640</v>
      </c>
      <c r="O20" s="235">
        <v>56.068272133069854</v>
      </c>
      <c r="P20" s="226"/>
      <c r="Q20" s="234">
        <v>84461</v>
      </c>
      <c r="R20" s="752">
        <v>22.77288855814756</v>
      </c>
      <c r="S20" s="746">
        <v>52799</v>
      </c>
      <c r="T20" s="749">
        <v>62.512875765146049</v>
      </c>
      <c r="U20" s="746">
        <v>31662</v>
      </c>
      <c r="V20" s="235">
        <v>37.487124234853958</v>
      </c>
      <c r="W20" s="226"/>
      <c r="X20" s="234">
        <v>194321</v>
      </c>
      <c r="Y20" s="752">
        <v>52.394009986950095</v>
      </c>
      <c r="Z20" s="746">
        <v>140246</v>
      </c>
      <c r="AA20" s="749">
        <v>72.172333407094442</v>
      </c>
      <c r="AB20" s="746">
        <v>54075</v>
      </c>
      <c r="AC20" s="235">
        <f t="shared" si="0"/>
        <v>27.827666592905555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200158</v>
      </c>
      <c r="E21" s="740">
        <f t="shared" si="2"/>
        <v>123372</v>
      </c>
      <c r="F21" s="577">
        <f t="shared" si="3"/>
        <v>61.637306527843009</v>
      </c>
      <c r="G21" s="740">
        <f t="shared" si="4"/>
        <v>76786</v>
      </c>
      <c r="H21" s="237">
        <f t="shared" si="3"/>
        <v>38.362693472156991</v>
      </c>
      <c r="I21" s="226"/>
      <c r="J21" s="234">
        <v>53964</v>
      </c>
      <c r="K21" s="752">
        <v>26.960701046173526</v>
      </c>
      <c r="L21" s="746">
        <v>22063</v>
      </c>
      <c r="M21" s="749">
        <v>40.884663849974054</v>
      </c>
      <c r="N21" s="746">
        <v>31901</v>
      </c>
      <c r="O21" s="235">
        <v>59.115336150025946</v>
      </c>
      <c r="P21" s="226"/>
      <c r="Q21" s="234">
        <v>44245</v>
      </c>
      <c r="R21" s="752">
        <v>22.105037020753603</v>
      </c>
      <c r="S21" s="746">
        <v>27381</v>
      </c>
      <c r="T21" s="749">
        <v>61.884958752401396</v>
      </c>
      <c r="U21" s="746">
        <v>16864</v>
      </c>
      <c r="V21" s="235">
        <v>38.115041247598597</v>
      </c>
      <c r="W21" s="226"/>
      <c r="X21" s="234">
        <v>101949</v>
      </c>
      <c r="Y21" s="752">
        <v>50.934261933072875</v>
      </c>
      <c r="Z21" s="746">
        <v>73928</v>
      </c>
      <c r="AA21" s="749">
        <v>72.514688716907472</v>
      </c>
      <c r="AB21" s="746">
        <v>28021</v>
      </c>
      <c r="AC21" s="235">
        <f t="shared" si="0"/>
        <v>27.485311283092528</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57979</v>
      </c>
      <c r="E22" s="740">
        <f t="shared" si="2"/>
        <v>36839</v>
      </c>
      <c r="F22" s="577">
        <f t="shared" si="3"/>
        <v>63.538522568516186</v>
      </c>
      <c r="G22" s="740">
        <f t="shared" si="4"/>
        <v>21140</v>
      </c>
      <c r="H22" s="237">
        <f t="shared" si="3"/>
        <v>36.461477431483814</v>
      </c>
      <c r="I22" s="226"/>
      <c r="J22" s="234">
        <v>13275</v>
      </c>
      <c r="K22" s="752">
        <v>22.896221045550973</v>
      </c>
      <c r="L22" s="746">
        <v>5866</v>
      </c>
      <c r="M22" s="749">
        <v>44.188323917137481</v>
      </c>
      <c r="N22" s="746">
        <v>7409</v>
      </c>
      <c r="O22" s="235">
        <v>55.811676082862526</v>
      </c>
      <c r="P22" s="226"/>
      <c r="Q22" s="234">
        <v>13084</v>
      </c>
      <c r="R22" s="752">
        <v>22.566791424481277</v>
      </c>
      <c r="S22" s="746">
        <v>8377</v>
      </c>
      <c r="T22" s="749">
        <v>64.024763069397736</v>
      </c>
      <c r="U22" s="746">
        <v>4707</v>
      </c>
      <c r="V22" s="235">
        <v>35.975236930602264</v>
      </c>
      <c r="W22" s="226"/>
      <c r="X22" s="234">
        <v>31620</v>
      </c>
      <c r="Y22" s="752">
        <v>54.536987529967753</v>
      </c>
      <c r="Z22" s="746">
        <v>22596</v>
      </c>
      <c r="AA22" s="749">
        <v>71.461100569259955</v>
      </c>
      <c r="AB22" s="746">
        <v>9024</v>
      </c>
      <c r="AC22" s="235">
        <f t="shared" si="0"/>
        <v>28.538899430740038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83324</v>
      </c>
      <c r="E23" s="740">
        <f t="shared" si="2"/>
        <v>52216</v>
      </c>
      <c r="F23" s="577">
        <f t="shared" si="3"/>
        <v>62.666218616485047</v>
      </c>
      <c r="G23" s="740">
        <f t="shared" si="4"/>
        <v>31108</v>
      </c>
      <c r="H23" s="237">
        <f t="shared" si="3"/>
        <v>37.333781383514953</v>
      </c>
      <c r="I23" s="226"/>
      <c r="J23" s="234">
        <v>23430</v>
      </c>
      <c r="K23" s="752">
        <v>28.119149344726608</v>
      </c>
      <c r="L23" s="746">
        <v>9306</v>
      </c>
      <c r="M23" s="749">
        <v>39.718309859154935</v>
      </c>
      <c r="N23" s="746">
        <v>14124</v>
      </c>
      <c r="O23" s="235">
        <v>60.281690140845065</v>
      </c>
      <c r="P23" s="226"/>
      <c r="Q23" s="234">
        <v>15230</v>
      </c>
      <c r="R23" s="752">
        <v>18.278047141279824</v>
      </c>
      <c r="S23" s="746">
        <v>8989</v>
      </c>
      <c r="T23" s="749">
        <v>59.021667760998028</v>
      </c>
      <c r="U23" s="746">
        <v>6241</v>
      </c>
      <c r="V23" s="235">
        <v>40.978332239001972</v>
      </c>
      <c r="W23" s="226"/>
      <c r="X23" s="234">
        <v>44664</v>
      </c>
      <c r="Y23" s="752">
        <v>53.602803513993571</v>
      </c>
      <c r="Z23" s="746">
        <v>33921</v>
      </c>
      <c r="AA23" s="749">
        <v>75.947071466953247</v>
      </c>
      <c r="AB23" s="746">
        <v>10743</v>
      </c>
      <c r="AC23" s="235">
        <f t="shared" si="0"/>
        <v>24.052928533046749</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234175</v>
      </c>
      <c r="E24" s="740">
        <f t="shared" si="2"/>
        <v>155849</v>
      </c>
      <c r="F24" s="577">
        <f t="shared" si="3"/>
        <v>66.552364684530801</v>
      </c>
      <c r="G24" s="740">
        <f t="shared" si="4"/>
        <v>78326</v>
      </c>
      <c r="H24" s="237">
        <f t="shared" si="3"/>
        <v>33.447635315469199</v>
      </c>
      <c r="I24" s="226"/>
      <c r="J24" s="234">
        <v>55444</v>
      </c>
      <c r="K24" s="752">
        <v>23.676310451585351</v>
      </c>
      <c r="L24" s="746">
        <v>26408</v>
      </c>
      <c r="M24" s="749">
        <v>47.630041122574127</v>
      </c>
      <c r="N24" s="746">
        <v>29036</v>
      </c>
      <c r="O24" s="235">
        <v>52.369958877425873</v>
      </c>
      <c r="P24" s="226"/>
      <c r="Q24" s="234">
        <v>45555</v>
      </c>
      <c r="R24" s="752">
        <v>19.453400234867086</v>
      </c>
      <c r="S24" s="746">
        <v>30094</v>
      </c>
      <c r="T24" s="749">
        <v>66.060805619580734</v>
      </c>
      <c r="U24" s="746">
        <v>15461</v>
      </c>
      <c r="V24" s="235">
        <v>33.939194380419274</v>
      </c>
      <c r="W24" s="226"/>
      <c r="X24" s="234">
        <v>133176</v>
      </c>
      <c r="Y24" s="752">
        <v>56.870289313547559</v>
      </c>
      <c r="Z24" s="746">
        <v>99347</v>
      </c>
      <c r="AA24" s="749">
        <v>74.598275965639459</v>
      </c>
      <c r="AB24" s="746">
        <v>33829</v>
      </c>
      <c r="AC24" s="235">
        <f t="shared" si="0"/>
        <v>25.401724034360544</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60408</v>
      </c>
      <c r="E25" s="740">
        <f t="shared" si="2"/>
        <v>34855</v>
      </c>
      <c r="F25" s="577">
        <f t="shared" si="3"/>
        <v>57.699311349490131</v>
      </c>
      <c r="G25" s="740">
        <f t="shared" si="4"/>
        <v>25553</v>
      </c>
      <c r="H25" s="237">
        <f t="shared" si="3"/>
        <v>42.300688650509869</v>
      </c>
      <c r="I25" s="226"/>
      <c r="J25" s="234">
        <v>20782</v>
      </c>
      <c r="K25" s="752">
        <v>34.402728115481395</v>
      </c>
      <c r="L25" s="746">
        <v>7944</v>
      </c>
      <c r="M25" s="749">
        <v>38.225387354441345</v>
      </c>
      <c r="N25" s="746">
        <v>12838</v>
      </c>
      <c r="O25" s="235">
        <v>61.774612645558655</v>
      </c>
      <c r="P25" s="226"/>
      <c r="Q25" s="234">
        <v>13910</v>
      </c>
      <c r="R25" s="752">
        <v>23.026751423652499</v>
      </c>
      <c r="S25" s="746">
        <v>8757</v>
      </c>
      <c r="T25" s="749">
        <v>62.954708842559313</v>
      </c>
      <c r="U25" s="746">
        <v>5153</v>
      </c>
      <c r="V25" s="235">
        <v>37.045291157440694</v>
      </c>
      <c r="W25" s="226"/>
      <c r="X25" s="234">
        <v>25716</v>
      </c>
      <c r="Y25" s="752">
        <v>42.570520460866113</v>
      </c>
      <c r="Z25" s="746">
        <v>18154</v>
      </c>
      <c r="AA25" s="749">
        <v>70.594182610048222</v>
      </c>
      <c r="AB25" s="746">
        <v>7562</v>
      </c>
      <c r="AC25" s="235">
        <f t="shared" si="0"/>
        <v>29.405817389951782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21797</v>
      </c>
      <c r="E26" s="742">
        <f t="shared" si="2"/>
        <v>13676</v>
      </c>
      <c r="F26" s="579">
        <f t="shared" si="3"/>
        <v>62.742579254025785</v>
      </c>
      <c r="G26" s="742">
        <f t="shared" si="4"/>
        <v>8121</v>
      </c>
      <c r="H26" s="237">
        <f t="shared" si="3"/>
        <v>37.257420745974215</v>
      </c>
      <c r="I26" s="226"/>
      <c r="J26" s="238">
        <v>5213</v>
      </c>
      <c r="K26" s="753">
        <v>23.916135247969905</v>
      </c>
      <c r="L26" s="741">
        <v>2271</v>
      </c>
      <c r="M26" s="578">
        <v>43.564166506809897</v>
      </c>
      <c r="N26" s="741">
        <v>2942</v>
      </c>
      <c r="O26" s="235">
        <v>56.435833493190103</v>
      </c>
      <c r="P26" s="226"/>
      <c r="Q26" s="238">
        <v>4103</v>
      </c>
      <c r="R26" s="753">
        <v>18.823691333669771</v>
      </c>
      <c r="S26" s="741">
        <v>2300</v>
      </c>
      <c r="T26" s="578">
        <v>56.056543992200822</v>
      </c>
      <c r="U26" s="741">
        <v>1803</v>
      </c>
      <c r="V26" s="235">
        <v>43.94345600779917</v>
      </c>
      <c r="W26" s="226"/>
      <c r="X26" s="238">
        <v>12481</v>
      </c>
      <c r="Y26" s="753">
        <v>57.260173418360324</v>
      </c>
      <c r="Z26" s="741">
        <v>9105</v>
      </c>
      <c r="AA26" s="578">
        <v>72.950885345725496</v>
      </c>
      <c r="AB26" s="741">
        <v>3376</v>
      </c>
      <c r="AC26" s="235">
        <f t="shared" si="0"/>
        <v>27.049114654274497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112012</v>
      </c>
      <c r="E27" s="742">
        <f t="shared" si="2"/>
        <v>68456</v>
      </c>
      <c r="F27" s="579">
        <f t="shared" si="3"/>
        <v>61.114880548512659</v>
      </c>
      <c r="G27" s="742">
        <f t="shared" si="4"/>
        <v>43556</v>
      </c>
      <c r="H27" s="237">
        <f t="shared" si="3"/>
        <v>38.885119451487341</v>
      </c>
      <c r="I27" s="226"/>
      <c r="J27" s="238">
        <v>29549</v>
      </c>
      <c r="K27" s="753">
        <v>26.380209263293221</v>
      </c>
      <c r="L27" s="741">
        <v>12144</v>
      </c>
      <c r="M27" s="578">
        <v>41.0978374902704</v>
      </c>
      <c r="N27" s="741">
        <v>17405</v>
      </c>
      <c r="O27" s="235">
        <v>58.902162509729607</v>
      </c>
      <c r="P27" s="226"/>
      <c r="Q27" s="238">
        <v>22454</v>
      </c>
      <c r="R27" s="753">
        <v>20.046066492875763</v>
      </c>
      <c r="S27" s="741">
        <v>12856</v>
      </c>
      <c r="T27" s="578">
        <v>57.254832101184647</v>
      </c>
      <c r="U27" s="741">
        <v>9598</v>
      </c>
      <c r="V27" s="235">
        <v>42.745167898815353</v>
      </c>
      <c r="W27" s="226"/>
      <c r="X27" s="238">
        <v>60009</v>
      </c>
      <c r="Y27" s="753">
        <v>53.573724243831023</v>
      </c>
      <c r="Z27" s="741">
        <v>43456</v>
      </c>
      <c r="AA27" s="578">
        <v>72.415804296022273</v>
      </c>
      <c r="AB27" s="741">
        <v>16553</v>
      </c>
      <c r="AC27" s="235">
        <f t="shared" si="0"/>
        <v>27.584195703977738</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14594</v>
      </c>
      <c r="E28" s="742">
        <f t="shared" si="2"/>
        <v>9058</v>
      </c>
      <c r="F28" s="579">
        <f t="shared" si="3"/>
        <v>62.066602713443885</v>
      </c>
      <c r="G28" s="742">
        <f t="shared" si="4"/>
        <v>5536</v>
      </c>
      <c r="H28" s="243">
        <f t="shared" si="3"/>
        <v>37.933397286556122</v>
      </c>
      <c r="I28" s="226"/>
      <c r="J28" s="238">
        <v>3434</v>
      </c>
      <c r="K28" s="753">
        <v>23.530217897766207</v>
      </c>
      <c r="L28" s="741">
        <v>1400</v>
      </c>
      <c r="M28" s="578">
        <v>40.768782760629001</v>
      </c>
      <c r="N28" s="741">
        <v>2034</v>
      </c>
      <c r="O28" s="242">
        <v>59.231217239370991</v>
      </c>
      <c r="P28" s="226"/>
      <c r="Q28" s="238">
        <v>2735</v>
      </c>
      <c r="R28" s="753">
        <v>18.740578319857477</v>
      </c>
      <c r="S28" s="741">
        <v>1639</v>
      </c>
      <c r="T28" s="578">
        <v>59.926873857404019</v>
      </c>
      <c r="U28" s="741">
        <v>1096</v>
      </c>
      <c r="V28" s="242">
        <v>40.073126142595974</v>
      </c>
      <c r="W28" s="226"/>
      <c r="X28" s="238">
        <v>8425</v>
      </c>
      <c r="Y28" s="753">
        <v>57.729203782376317</v>
      </c>
      <c r="Z28" s="741">
        <v>6019</v>
      </c>
      <c r="AA28" s="578">
        <v>71.442136498516319</v>
      </c>
      <c r="AB28" s="741">
        <v>2406</v>
      </c>
      <c r="AC28" s="242">
        <f t="shared" si="0"/>
        <v>28.557863501483677</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5135</v>
      </c>
      <c r="E29" s="743">
        <f t="shared" si="2"/>
        <v>2860</v>
      </c>
      <c r="F29" s="580">
        <f t="shared" si="3"/>
        <v>55.696202531645568</v>
      </c>
      <c r="G29" s="743">
        <f t="shared" si="4"/>
        <v>2275</v>
      </c>
      <c r="H29" s="248">
        <f t="shared" si="3"/>
        <v>44.303797468354425</v>
      </c>
      <c r="I29" s="226"/>
      <c r="J29" s="245">
        <v>2682</v>
      </c>
      <c r="K29" s="754">
        <v>52.229795520934765</v>
      </c>
      <c r="L29" s="747">
        <v>1052</v>
      </c>
      <c r="M29" s="750">
        <v>39.224459358687547</v>
      </c>
      <c r="N29" s="747">
        <v>1630</v>
      </c>
      <c r="O29" s="246">
        <v>60.775540641312453</v>
      </c>
      <c r="P29" s="226"/>
      <c r="Q29" s="245">
        <v>987</v>
      </c>
      <c r="R29" s="754">
        <v>19.221032132424536</v>
      </c>
      <c r="S29" s="747">
        <v>681</v>
      </c>
      <c r="T29" s="750">
        <v>68.996960486322195</v>
      </c>
      <c r="U29" s="747">
        <v>306</v>
      </c>
      <c r="V29" s="246">
        <v>31.003039513677809</v>
      </c>
      <c r="W29" s="226"/>
      <c r="X29" s="245">
        <v>1466</v>
      </c>
      <c r="Y29" s="754">
        <v>28.549172346640699</v>
      </c>
      <c r="Z29" s="747">
        <v>1127</v>
      </c>
      <c r="AA29" s="750">
        <v>76.87585266030014</v>
      </c>
      <c r="AB29" s="747">
        <v>339</v>
      </c>
      <c r="AC29" s="246">
        <f t="shared" si="0"/>
        <v>23.124147339699864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2064159</v>
      </c>
      <c r="E31" s="744">
        <f>L31+S31+Z31</f>
        <v>1292359</v>
      </c>
      <c r="F31" s="409">
        <f>E31/$D31*100</f>
        <v>62.609469522454418</v>
      </c>
      <c r="G31" s="744">
        <f>N31+U31+AB31</f>
        <v>771800</v>
      </c>
      <c r="H31" s="255">
        <f>G31/$D31*100</f>
        <v>37.390530477545575</v>
      </c>
      <c r="I31" s="211"/>
      <c r="J31" s="253">
        <f>SUM(J12:J29)</f>
        <v>533467</v>
      </c>
      <c r="K31" s="755">
        <f>J31/$D31*100</f>
        <v>25.844278468858263</v>
      </c>
      <c r="L31" s="744">
        <f>SUM(L12:L29)</f>
        <v>228057</v>
      </c>
      <c r="M31" s="409">
        <f t="shared" ref="M31:O31" si="5">L31/$J31*100</f>
        <v>42.749973287944712</v>
      </c>
      <c r="N31" s="744">
        <f>SUM(N12:N29)</f>
        <v>305410</v>
      </c>
      <c r="O31" s="254">
        <f t="shared" si="5"/>
        <v>57.250026712055288</v>
      </c>
      <c r="P31" s="211"/>
      <c r="Q31" s="253">
        <f>SUM(Q12:Q29)</f>
        <v>452330</v>
      </c>
      <c r="R31" s="755">
        <f>Q31/$D31*100</f>
        <v>21.913525072438702</v>
      </c>
      <c r="S31" s="744">
        <f>SUM(S12:S29)</f>
        <v>284153</v>
      </c>
      <c r="T31" s="409">
        <f>S31/$Q31*100</f>
        <v>62.819843919262489</v>
      </c>
      <c r="U31" s="744">
        <f>SUM(U12:U29)</f>
        <v>168177</v>
      </c>
      <c r="V31" s="254">
        <f>U31/$Q31*100</f>
        <v>37.180156080737511</v>
      </c>
      <c r="W31" s="211"/>
      <c r="X31" s="253">
        <f>SUM(X12:X29)</f>
        <v>1078362</v>
      </c>
      <c r="Y31" s="755">
        <f>X31/$D31*100</f>
        <v>52.242196458703042</v>
      </c>
      <c r="Z31" s="744">
        <f>SUM(Z12:Z29)</f>
        <v>780149</v>
      </c>
      <c r="AA31" s="409">
        <f>Z31/$X31*100</f>
        <v>72.345742895242964</v>
      </c>
      <c r="AB31" s="744">
        <f>SUM(AB12:AB29)</f>
        <v>298213</v>
      </c>
      <c r="AC31" s="254">
        <f>AB31/$X31*100</f>
        <v>27.654257104757029</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29" s="297" customFormat="1" ht="8.25" customHeight="1" x14ac:dyDescent="0.2">
      <c r="B33" s="257" t="s">
        <v>50</v>
      </c>
      <c r="C33" s="993"/>
      <c r="I33" s="993"/>
    </row>
    <row r="34" spans="2:29" s="297" customFormat="1" ht="13.5" customHeight="1" x14ac:dyDescent="0.2">
      <c r="B34" s="1069"/>
      <c r="C34" s="1069"/>
      <c r="D34" s="1069"/>
      <c r="E34" s="1069"/>
      <c r="F34" s="1069"/>
      <c r="G34" s="1069"/>
      <c r="H34" s="1069"/>
    </row>
    <row r="35" spans="2:29" s="297" customFormat="1" ht="29.25" customHeight="1" x14ac:dyDescent="0.2">
      <c r="B35" s="1067"/>
      <c r="C35" s="1067"/>
      <c r="D35" s="1067"/>
      <c r="E35" s="991"/>
      <c r="F35" s="991"/>
      <c r="G35" s="991"/>
      <c r="H35" s="614"/>
      <c r="I35" s="614"/>
      <c r="J35" s="614"/>
      <c r="K35" s="614"/>
      <c r="L35" s="614"/>
      <c r="M35" s="614"/>
      <c r="N35" s="614"/>
    </row>
    <row r="36" spans="2:29" s="297" customFormat="1" ht="4.5" customHeight="1" x14ac:dyDescent="0.2">
      <c r="B36" s="1068"/>
      <c r="C36" s="1068"/>
      <c r="D36" s="1068"/>
      <c r="E36" s="990"/>
      <c r="F36" s="990"/>
      <c r="G36" s="990"/>
      <c r="H36" s="614"/>
      <c r="I36" s="614"/>
      <c r="J36" s="614"/>
      <c r="K36" s="614"/>
      <c r="L36" s="614"/>
      <c r="M36" s="614"/>
      <c r="N36" s="614"/>
    </row>
    <row r="37" spans="2:29" s="297" customFormat="1" x14ac:dyDescent="0.2">
      <c r="B37" s="297" t="s">
        <v>42</v>
      </c>
      <c r="L37" s="1010" t="e">
        <f>GETPIVOTDATA("Cuenta número de expedientes",#REF!,"CCAA",$B37,"Sexo",L$9,"TramoEdad",L$1)</f>
        <v>#REF!</v>
      </c>
      <c r="M37" s="1011" t="e">
        <f t="shared" ref="M37:M38" si="6">L37/$J37*100</f>
        <v>#REF!</v>
      </c>
      <c r="N37" s="1010" t="e">
        <f>GETPIVOTDATA("Cuenta número de expedientes",#REF!,"CCAA",$B37,"Sexo",N$9,"TramoEdad",N$1)</f>
        <v>#REF!</v>
      </c>
      <c r="O37" s="1012" t="e">
        <f t="shared" ref="O37:O38" si="7">N37/$J37*100</f>
        <v>#REF!</v>
      </c>
      <c r="P37" s="1013"/>
      <c r="Q37" s="1010" t="e">
        <f>GETPIVOTDATA("Cuenta número de expedientes",#REF!,"CCAA",$B37,"TramoEdad",Q$1)</f>
        <v>#REF!</v>
      </c>
      <c r="R37" s="1011" t="e">
        <f t="shared" ref="R37:R38" si="8">Q37/$D37*100</f>
        <v>#REF!</v>
      </c>
      <c r="S37" s="1010" t="e">
        <f>GETPIVOTDATA("Cuenta número de expedientes",#REF!,"CCAA",$B37,"Sexo",S$9,"TramoEdad",S$1)</f>
        <v>#REF!</v>
      </c>
      <c r="T37" s="1011" t="e">
        <f t="shared" ref="T37:T38" si="9">S37/$Q37*100</f>
        <v>#REF!</v>
      </c>
      <c r="U37" s="1010" t="e">
        <f>GETPIVOTDATA("Cuenta número de expedientes",#REF!,"CCAA",$B37,"Sexo",U$9,"TramoEdad",U$1)</f>
        <v>#REF!</v>
      </c>
      <c r="V37" s="1012" t="e">
        <f t="shared" ref="V37:V38" si="10">U37/$Q37*100</f>
        <v>#REF!</v>
      </c>
      <c r="W37" s="1013"/>
      <c r="X37" s="1010" t="e">
        <f>GETPIVOTDATA("Cuenta número de expedientes",#REF!,"CCAA",$B37,"TramoEdad",X$1)</f>
        <v>#REF!</v>
      </c>
      <c r="Y37" s="1011" t="e">
        <f t="shared" ref="Y37:Y38" si="11">X37/$D37*100</f>
        <v>#REF!</v>
      </c>
      <c r="Z37" s="1010" t="e">
        <f>GETPIVOTDATA("Cuenta número de expedientes",#REF!,"CCAA",$B37,"Sexo",Z$9,"TramoEdad",Z$1)</f>
        <v>#REF!</v>
      </c>
      <c r="AA37" s="1011" t="e">
        <f t="shared" ref="AA37:AA38" si="12">Z37/$X37*100</f>
        <v>#REF!</v>
      </c>
      <c r="AB37" s="1010" t="e">
        <f>GETPIVOTDATA("Cuenta número de expedientes",#REF!,"CCAA",$B37,"Sexo",AB$9,"TramoEdad",AB$1)</f>
        <v>#REF!</v>
      </c>
      <c r="AC37" s="1012" t="e">
        <f t="shared" ref="AC37:AC38" si="13">AB37/$X37*100</f>
        <v>#REF!</v>
      </c>
    </row>
    <row r="38" spans="2:29" s="297" customFormat="1" x14ac:dyDescent="0.2">
      <c r="B38" s="297" t="s">
        <v>50</v>
      </c>
      <c r="L38" s="1010" t="e">
        <f>GETPIVOTDATA("Cuenta número de expedientes",#REF!,"CCAA",$B38,"Sexo",L$9,"TramoEdad",L$1)</f>
        <v>#REF!</v>
      </c>
      <c r="M38" s="1011" t="e">
        <f t="shared" si="6"/>
        <v>#REF!</v>
      </c>
      <c r="N38" s="1010" t="e">
        <f>GETPIVOTDATA("Cuenta número de expedientes",#REF!,"CCAA",$B38,"Sexo",N$9,"TramoEdad",N$1)</f>
        <v>#REF!</v>
      </c>
      <c r="O38" s="1012" t="e">
        <f t="shared" si="7"/>
        <v>#REF!</v>
      </c>
      <c r="P38" s="1013"/>
      <c r="Q38" s="1010" t="e">
        <f>GETPIVOTDATA("Cuenta número de expedientes",#REF!,"CCAA",$B38,"TramoEdad",Q$1)</f>
        <v>#REF!</v>
      </c>
      <c r="R38" s="1011" t="e">
        <f t="shared" si="8"/>
        <v>#REF!</v>
      </c>
      <c r="S38" s="1010" t="e">
        <f>GETPIVOTDATA("Cuenta número de expedientes",#REF!,"CCAA",$B38,"Sexo",S$9,"TramoEdad",S$1)</f>
        <v>#REF!</v>
      </c>
      <c r="T38" s="1011" t="e">
        <f t="shared" si="9"/>
        <v>#REF!</v>
      </c>
      <c r="U38" s="1010" t="e">
        <f>GETPIVOTDATA("Cuenta número de expedientes",#REF!,"CCAA",$B38,"Sexo",U$9,"TramoEdad",U$1)</f>
        <v>#REF!</v>
      </c>
      <c r="V38" s="1012" t="e">
        <f t="shared" si="10"/>
        <v>#REF!</v>
      </c>
      <c r="W38" s="1013"/>
      <c r="X38" s="1010" t="e">
        <f>GETPIVOTDATA("Cuenta número de expedientes",#REF!,"CCAA",$B38,"TramoEdad",X$1)</f>
        <v>#REF!</v>
      </c>
      <c r="Y38" s="1011" t="e">
        <f t="shared" si="11"/>
        <v>#REF!</v>
      </c>
      <c r="Z38" s="1010" t="e">
        <f>GETPIVOTDATA("Cuenta número de expedientes",#REF!,"CCAA",$B38,"Sexo",Z$9,"TramoEdad",Z$1)</f>
        <v>#REF!</v>
      </c>
      <c r="AA38" s="1011" t="e">
        <f t="shared" si="12"/>
        <v>#REF!</v>
      </c>
      <c r="AB38" s="1010" t="e">
        <f>GETPIVOTDATA("Cuenta número de expedientes",#REF!,"CCAA",$B38,"Sexo",AB$9,"TramoEdad",AB$1)</f>
        <v>#REF!</v>
      </c>
      <c r="AC38" s="1012" t="e">
        <f t="shared" si="13"/>
        <v>#REF!</v>
      </c>
    </row>
    <row r="39" spans="2:29" s="297" customFormat="1" x14ac:dyDescent="0.2"/>
    <row r="40" spans="2:29" s="1014" customFormat="1" x14ac:dyDescent="0.2"/>
    <row r="41" spans="2:29" s="297" customFormat="1" x14ac:dyDescent="0.2"/>
    <row r="42" spans="2:29" s="439" customFormat="1" x14ac:dyDescent="0.2"/>
  </sheetData>
  <mergeCells count="30">
    <mergeCell ref="U9:V9"/>
    <mergeCell ref="X9:X10"/>
    <mergeCell ref="Y9:Y10"/>
    <mergeCell ref="Z9:AA9"/>
    <mergeCell ref="AB9:AC9"/>
    <mergeCell ref="B35:D35"/>
    <mergeCell ref="B36:D36"/>
    <mergeCell ref="E9:F9"/>
    <mergeCell ref="G9:H9"/>
    <mergeCell ref="L9:M9"/>
    <mergeCell ref="B34:H34"/>
    <mergeCell ref="D9:D10"/>
    <mergeCell ref="J9:J10"/>
    <mergeCell ref="K9:K1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topLeftCell="A5"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34"/>
      <c r="C2" s="1034"/>
    </row>
    <row r="3" spans="1:38" s="208" customFormat="1" ht="4.5" customHeight="1" x14ac:dyDescent="0.2">
      <c r="B3" s="1035"/>
      <c r="C3" s="1035"/>
    </row>
    <row r="4" spans="1:38" s="208" customFormat="1" ht="17.25" customHeight="1" x14ac:dyDescent="0.2">
      <c r="A4" s="1035" t="s">
        <v>406</v>
      </c>
      <c r="B4" s="1035"/>
      <c r="C4" s="1035"/>
      <c r="D4" s="1035"/>
      <c r="E4" s="1035"/>
      <c r="F4" s="1035"/>
      <c r="G4" s="1035"/>
      <c r="H4" s="1035"/>
      <c r="I4" s="1035"/>
      <c r="J4" s="1035"/>
      <c r="K4" s="1035"/>
      <c r="L4" s="1035"/>
      <c r="M4" s="1035"/>
      <c r="N4" s="1035"/>
    </row>
    <row r="5" spans="1:38" s="208" customFormat="1" ht="17.25" customHeight="1" x14ac:dyDescent="0.2">
      <c r="B5" s="1036" t="str">
        <f>porsaad!B6</f>
        <v>Situación a 31 de julio de 2023</v>
      </c>
      <c r="C5" s="1036"/>
      <c r="D5" s="1036"/>
      <c r="E5" s="1036"/>
      <c r="F5" s="1036"/>
      <c r="G5" s="1036"/>
      <c r="H5" s="1036"/>
      <c r="I5" s="1036"/>
      <c r="J5" s="1036"/>
      <c r="K5" s="1036"/>
      <c r="L5" s="1036"/>
      <c r="M5" s="1036"/>
      <c r="N5" s="1036"/>
    </row>
    <row r="6" spans="1:38" s="208" customFormat="1" ht="6" customHeight="1" x14ac:dyDescent="0.2"/>
    <row r="7" spans="1:38" s="213" customFormat="1" ht="12.75" customHeight="1" x14ac:dyDescent="0.2">
      <c r="A7" s="209"/>
      <c r="B7" s="1037" t="s">
        <v>15</v>
      </c>
      <c r="C7" s="211"/>
      <c r="D7" s="1040" t="s">
        <v>32</v>
      </c>
      <c r="E7" s="1041"/>
      <c r="F7" s="568"/>
      <c r="G7" s="1044"/>
      <c r="H7" s="1044"/>
      <c r="I7" s="568"/>
      <c r="J7" s="1044"/>
      <c r="K7" s="1044"/>
      <c r="L7" s="568"/>
      <c r="M7" s="1044"/>
      <c r="N7" s="1044"/>
      <c r="O7" s="430"/>
      <c r="P7" s="430"/>
      <c r="Q7" s="431"/>
      <c r="R7" s="431"/>
      <c r="S7" s="431"/>
      <c r="T7" s="431"/>
      <c r="U7" s="431"/>
      <c r="V7" s="431"/>
      <c r="W7" s="432"/>
    </row>
    <row r="8" spans="1:38" s="213" customFormat="1" ht="33.75" customHeight="1" x14ac:dyDescent="0.2">
      <c r="A8" s="209"/>
      <c r="B8" s="1038"/>
      <c r="C8" s="211"/>
      <c r="D8" s="1042"/>
      <c r="E8" s="1043"/>
      <c r="F8" s="501"/>
      <c r="G8" s="1046" t="s">
        <v>229</v>
      </c>
      <c r="H8" s="1045"/>
      <c r="I8" s="211"/>
      <c r="J8" s="1046" t="s">
        <v>181</v>
      </c>
      <c r="K8" s="1045"/>
      <c r="L8" s="211"/>
      <c r="M8" s="1046" t="s">
        <v>182</v>
      </c>
      <c r="N8" s="1045"/>
      <c r="O8" s="430"/>
      <c r="P8" s="430"/>
      <c r="Q8" s="431"/>
      <c r="R8" s="431"/>
      <c r="S8" s="431"/>
      <c r="T8" s="431"/>
      <c r="U8" s="431"/>
      <c r="V8" s="431"/>
      <c r="W8" s="432"/>
    </row>
    <row r="9" spans="1:38" s="213" customFormat="1" ht="6" customHeight="1" x14ac:dyDescent="0.2">
      <c r="A9" s="209"/>
      <c r="B9" s="1038"/>
      <c r="C9" s="211"/>
      <c r="D9" s="1052" t="s">
        <v>12</v>
      </c>
      <c r="E9" s="1070" t="s">
        <v>228</v>
      </c>
      <c r="F9" s="211"/>
      <c r="G9" s="1052" t="s">
        <v>12</v>
      </c>
      <c r="H9" s="1073" t="s">
        <v>228</v>
      </c>
      <c r="I9" s="211"/>
      <c r="J9" s="1052" t="s">
        <v>12</v>
      </c>
      <c r="K9" s="1073" t="s">
        <v>228</v>
      </c>
      <c r="L9" s="211"/>
      <c r="M9" s="1052" t="s">
        <v>12</v>
      </c>
      <c r="N9" s="1073" t="s">
        <v>228</v>
      </c>
      <c r="O9" s="430"/>
      <c r="P9" s="430"/>
      <c r="Q9" s="431"/>
      <c r="R9" s="431"/>
      <c r="S9" s="431"/>
      <c r="T9" s="431"/>
      <c r="U9" s="431"/>
      <c r="V9" s="431"/>
      <c r="W9" s="432"/>
    </row>
    <row r="10" spans="1:38" s="219" customFormat="1" ht="27.75" customHeight="1" x14ac:dyDescent="0.2">
      <c r="A10" s="214"/>
      <c r="B10" s="1039"/>
      <c r="C10" s="216"/>
      <c r="D10" s="1053"/>
      <c r="E10" s="1071"/>
      <c r="F10" s="216"/>
      <c r="G10" s="1053"/>
      <c r="H10" s="1074"/>
      <c r="I10" s="216"/>
      <c r="J10" s="1053"/>
      <c r="K10" s="1074"/>
      <c r="L10" s="216"/>
      <c r="M10" s="1053"/>
      <c r="N10" s="1074"/>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431318</v>
      </c>
      <c r="E12" s="762">
        <f>D12/'20pobl'!D12*100</f>
        <v>5.0742177789735683</v>
      </c>
      <c r="F12" s="226"/>
      <c r="G12" s="227">
        <v>120841</v>
      </c>
      <c r="H12" s="768">
        <v>1.7329349126563001</v>
      </c>
      <c r="I12" s="226"/>
      <c r="J12" s="227">
        <v>109310</v>
      </c>
      <c r="K12" s="768">
        <v>9.8758092815079976</v>
      </c>
      <c r="L12" s="226"/>
      <c r="M12" s="227">
        <v>201167</v>
      </c>
      <c r="N12" s="768">
        <f>M12/'20pobl'!X12*100</f>
        <v>47.880716519652879</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52709</v>
      </c>
      <c r="E13" s="763">
        <f>D13/'20pobl'!D13*100</f>
        <v>3.9740936353731957</v>
      </c>
      <c r="F13" s="226"/>
      <c r="G13" s="234">
        <v>10248</v>
      </c>
      <c r="H13" s="769">
        <v>0.99169618949835547</v>
      </c>
      <c r="I13" s="226"/>
      <c r="J13" s="234">
        <v>10260</v>
      </c>
      <c r="K13" s="769">
        <v>5.2357356821000094</v>
      </c>
      <c r="L13" s="226"/>
      <c r="M13" s="234">
        <v>32201</v>
      </c>
      <c r="N13" s="769">
        <f>M13/'20pobl'!X13*100</f>
        <v>33.206150165509989</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46011</v>
      </c>
      <c r="E14" s="763">
        <f>D14/'20pobl'!D14*100</f>
        <v>4.5796398078603664</v>
      </c>
      <c r="F14" s="226"/>
      <c r="G14" s="234">
        <v>10155</v>
      </c>
      <c r="H14" s="769">
        <v>1.3876173428255196</v>
      </c>
      <c r="I14" s="226"/>
      <c r="J14" s="234">
        <v>10236</v>
      </c>
      <c r="K14" s="769">
        <v>5.4551268386271587</v>
      </c>
      <c r="L14" s="226"/>
      <c r="M14" s="234">
        <v>25620</v>
      </c>
      <c r="N14" s="769">
        <f>M14/'20pobl'!X14*100</f>
        <v>30.064776567780697</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42419</v>
      </c>
      <c r="E15" s="763">
        <f>D15/'20pobl'!D15*100</f>
        <v>3.6050376532198372</v>
      </c>
      <c r="F15" s="226"/>
      <c r="G15" s="234">
        <v>11907</v>
      </c>
      <c r="H15" s="769">
        <v>1.2096012288012483</v>
      </c>
      <c r="I15" s="226"/>
      <c r="J15" s="234">
        <v>10051</v>
      </c>
      <c r="K15" s="769">
        <v>7.127509449215343</v>
      </c>
      <c r="L15" s="226"/>
      <c r="M15" s="234">
        <v>20461</v>
      </c>
      <c r="N15" s="769">
        <f>M15/'20pobl'!X15*100</f>
        <v>39.909885308574552</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59710</v>
      </c>
      <c r="E16" s="763">
        <f>D16/'20pobl'!D16*100</f>
        <v>2.7418823796287919</v>
      </c>
      <c r="F16" s="226"/>
      <c r="G16" s="234">
        <v>20916</v>
      </c>
      <c r="H16" s="769">
        <v>1.1588877425846367</v>
      </c>
      <c r="I16" s="226"/>
      <c r="J16" s="234">
        <v>13726</v>
      </c>
      <c r="K16" s="769">
        <v>4.947768349566358</v>
      </c>
      <c r="L16" s="226"/>
      <c r="M16" s="234">
        <v>25068</v>
      </c>
      <c r="N16" s="769">
        <f>M16/'20pobl'!X16*100</f>
        <v>26.263240054898429</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23599</v>
      </c>
      <c r="E17" s="764">
        <f>D17/'20pobl'!D17*100</f>
        <v>4.0312469038370216</v>
      </c>
      <c r="F17" s="226"/>
      <c r="G17" s="238">
        <v>6515</v>
      </c>
      <c r="H17" s="770">
        <v>1.4466943644426284</v>
      </c>
      <c r="I17" s="226"/>
      <c r="J17" s="238">
        <v>5077</v>
      </c>
      <c r="K17" s="770">
        <v>5.3989387156119406</v>
      </c>
      <c r="L17" s="226"/>
      <c r="M17" s="238">
        <v>12007</v>
      </c>
      <c r="N17" s="770">
        <f>M17/'20pobl'!X17*100</f>
        <v>29.265379740664908</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152778</v>
      </c>
      <c r="E18" s="763">
        <f>D18/'20pobl'!D18*100</f>
        <v>6.4391563827635041</v>
      </c>
      <c r="F18" s="226"/>
      <c r="G18" s="234">
        <v>31216</v>
      </c>
      <c r="H18" s="769">
        <v>1.783222196135019</v>
      </c>
      <c r="I18" s="226"/>
      <c r="J18" s="234">
        <v>27949</v>
      </c>
      <c r="K18" s="769">
        <v>6.9309705193826137</v>
      </c>
      <c r="L18" s="226"/>
      <c r="M18" s="234">
        <v>93613</v>
      </c>
      <c r="N18" s="769">
        <f>M18/'20pobl'!X18*100</f>
        <v>42.77437366634225</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95149</v>
      </c>
      <c r="E19" s="763">
        <f>D19/'20pobl'!D19*100</f>
        <v>4.6338919062127433</v>
      </c>
      <c r="F19" s="226"/>
      <c r="G19" s="234">
        <v>21794</v>
      </c>
      <c r="H19" s="769">
        <v>1.3146171993236906</v>
      </c>
      <c r="I19" s="226"/>
      <c r="J19" s="234">
        <v>18957</v>
      </c>
      <c r="K19" s="769">
        <v>7.1997994675255121</v>
      </c>
      <c r="L19" s="226"/>
      <c r="M19" s="234">
        <v>54398</v>
      </c>
      <c r="N19" s="769">
        <f>M19/'20pobl'!X19*100</f>
        <v>41.14577030134334</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370884</v>
      </c>
      <c r="E20" s="763">
        <f>D20/'20pobl'!D20*100</f>
        <v>4.7594317232054832</v>
      </c>
      <c r="F20" s="226"/>
      <c r="G20" s="234">
        <v>92102</v>
      </c>
      <c r="H20" s="769">
        <v>1.4640707978106495</v>
      </c>
      <c r="I20" s="226"/>
      <c r="J20" s="234">
        <v>84461</v>
      </c>
      <c r="K20" s="769">
        <v>8.0552357935877428</v>
      </c>
      <c r="L20" s="226"/>
      <c r="M20" s="234">
        <v>194321</v>
      </c>
      <c r="N20" s="769">
        <f>M20/'20pobl'!X20*100</f>
        <v>42.870726627720224</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200158</v>
      </c>
      <c r="E21" s="763">
        <f>D21/'20pobl'!D21*100</f>
        <v>3.9262317704292711</v>
      </c>
      <c r="F21" s="226"/>
      <c r="G21" s="234">
        <v>53964</v>
      </c>
      <c r="H21" s="769">
        <v>1.3227294052129717</v>
      </c>
      <c r="I21" s="226"/>
      <c r="J21" s="234">
        <v>44245</v>
      </c>
      <c r="K21" s="769">
        <v>6.0630103610399679</v>
      </c>
      <c r="L21" s="226"/>
      <c r="M21" s="234">
        <v>101949</v>
      </c>
      <c r="N21" s="769">
        <f>M21/'20pobl'!X21*100</f>
        <v>35.341528349764964</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57979</v>
      </c>
      <c r="E22" s="763">
        <f>D22/'20pobl'!D22*100</f>
        <v>5.4968069049731882</v>
      </c>
      <c r="F22" s="226"/>
      <c r="G22" s="234">
        <v>13275</v>
      </c>
      <c r="H22" s="769">
        <v>1.6031582519476408</v>
      </c>
      <c r="I22" s="226"/>
      <c r="J22" s="234">
        <v>13084</v>
      </c>
      <c r="K22" s="769">
        <v>8.5728700506483371</v>
      </c>
      <c r="L22" s="226"/>
      <c r="M22" s="234">
        <v>31620</v>
      </c>
      <c r="N22" s="769">
        <f>M22/'20pobl'!X22*100</f>
        <v>42.670913065774201</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83324</v>
      </c>
      <c r="E23" s="763">
        <f>D23/'20pobl'!D23*100</f>
        <v>3.0970122625688359</v>
      </c>
      <c r="F23" s="226"/>
      <c r="G23" s="234">
        <v>23430</v>
      </c>
      <c r="H23" s="769">
        <v>1.1786698486895788</v>
      </c>
      <c r="I23" s="226"/>
      <c r="J23" s="234">
        <v>15230</v>
      </c>
      <c r="K23" s="769">
        <v>3.276473713989446</v>
      </c>
      <c r="L23" s="226"/>
      <c r="M23" s="234">
        <v>44664</v>
      </c>
      <c r="N23" s="769">
        <f>M23/'20pobl'!X23*100</f>
        <v>18.782090907944038</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234175</v>
      </c>
      <c r="E24" s="763">
        <f>D24/'20pobl'!D24*100</f>
        <v>3.4690865758385954</v>
      </c>
      <c r="F24" s="226"/>
      <c r="G24" s="234">
        <v>55444</v>
      </c>
      <c r="H24" s="769">
        <v>1.0055083154289959</v>
      </c>
      <c r="I24" s="226"/>
      <c r="J24" s="234">
        <v>45555</v>
      </c>
      <c r="K24" s="769">
        <v>5.2601800158192225</v>
      </c>
      <c r="L24" s="226"/>
      <c r="M24" s="234">
        <v>133176</v>
      </c>
      <c r="N24" s="769">
        <f>M24/'20pobl'!X24*100</f>
        <v>35.966878581806988</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60408</v>
      </c>
      <c r="E25" s="763">
        <f>D25/'20pobl'!D25*100</f>
        <v>3.9433949700955298</v>
      </c>
      <c r="F25" s="226"/>
      <c r="G25" s="234">
        <v>20782</v>
      </c>
      <c r="H25" s="769">
        <v>1.6172271814318475</v>
      </c>
      <c r="I25" s="226"/>
      <c r="J25" s="234">
        <v>13910</v>
      </c>
      <c r="K25" s="769">
        <v>7.9397243072005477</v>
      </c>
      <c r="L25" s="226"/>
      <c r="M25" s="234">
        <v>25716</v>
      </c>
      <c r="N25" s="769">
        <f>M25/'20pobl'!X25*100</f>
        <v>35.894143263916028</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21797</v>
      </c>
      <c r="E26" s="765">
        <f>D26/'20pobl'!D26*100</f>
        <v>3.2821024006312141</v>
      </c>
      <c r="F26" s="226"/>
      <c r="G26" s="238">
        <v>5213</v>
      </c>
      <c r="H26" s="770">
        <v>0.98451183283884258</v>
      </c>
      <c r="I26" s="226"/>
      <c r="J26" s="238">
        <v>4103</v>
      </c>
      <c r="K26" s="770">
        <v>4.4052910734608863</v>
      </c>
      <c r="L26" s="226"/>
      <c r="M26" s="238">
        <v>12481</v>
      </c>
      <c r="N26" s="770">
        <f>M26/'20pobl'!X26*100</f>
        <v>30.090650465306911</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112012</v>
      </c>
      <c r="E27" s="765">
        <f>D27/'20pobl'!D27*100</f>
        <v>5.0726075028507722</v>
      </c>
      <c r="F27" s="226"/>
      <c r="G27" s="238">
        <v>29549</v>
      </c>
      <c r="H27" s="770">
        <v>1.7426283735448855</v>
      </c>
      <c r="I27" s="226"/>
      <c r="J27" s="238">
        <v>22454</v>
      </c>
      <c r="K27" s="770">
        <v>6.3571246567197983</v>
      </c>
      <c r="L27" s="226"/>
      <c r="M27" s="238">
        <v>60009</v>
      </c>
      <c r="N27" s="770">
        <f>M27/'20pobl'!X27*100</f>
        <v>37.66877789425449</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14594</v>
      </c>
      <c r="E28" s="765">
        <f>D28/'20pobl'!D28*100</f>
        <v>4.5621647305965762</v>
      </c>
      <c r="F28" s="226"/>
      <c r="G28" s="238">
        <v>3434</v>
      </c>
      <c r="H28" s="770">
        <v>1.3679040475460182</v>
      </c>
      <c r="I28" s="226"/>
      <c r="J28" s="238">
        <v>2735</v>
      </c>
      <c r="K28" s="770">
        <v>5.8552772425604793</v>
      </c>
      <c r="L28" s="226"/>
      <c r="M28" s="238">
        <v>8425</v>
      </c>
      <c r="N28" s="770">
        <f>M28/'20pobl'!X28*100</f>
        <v>38.051578519488736</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5135</v>
      </c>
      <c r="E29" s="766">
        <f>D29/'20pobl'!D29*100</f>
        <v>3.0513349218893913</v>
      </c>
      <c r="F29" s="226"/>
      <c r="G29" s="245">
        <v>2682</v>
      </c>
      <c r="H29" s="771">
        <v>1.8075090476543494</v>
      </c>
      <c r="I29" s="226"/>
      <c r="J29" s="245">
        <v>987</v>
      </c>
      <c r="K29" s="771">
        <v>6.5594470658603052</v>
      </c>
      <c r="L29" s="226"/>
      <c r="M29" s="245">
        <v>1466</v>
      </c>
      <c r="N29" s="771">
        <f>M29/'20pobl'!X29*100</f>
        <v>30.170817040543323</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2064159</v>
      </c>
      <c r="E31" s="767">
        <f>D31/'20pobl'!D31*100</f>
        <v>4.3478477915519234</v>
      </c>
      <c r="F31" s="211"/>
      <c r="G31" s="253">
        <f>SUM(G12:G29)</f>
        <v>533467</v>
      </c>
      <c r="H31" s="254">
        <f>G31/'20pobl'!J31*100</f>
        <v>1.4039931667228562</v>
      </c>
      <c r="I31" s="211"/>
      <c r="J31" s="253">
        <f>SUM(J12:J29)</f>
        <v>452330</v>
      </c>
      <c r="K31" s="254">
        <f>J31/'20pobl'!Q31*100</f>
        <v>6.8384330429069236</v>
      </c>
      <c r="L31" s="211"/>
      <c r="M31" s="253">
        <f>SUM(M12:M29)</f>
        <v>1078362</v>
      </c>
      <c r="N31" s="254">
        <f>M31/'20pobl'!X31*100</f>
        <v>37.645955657617797</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58" t="str">
        <f>'20pobl'!B34:H34</f>
        <v>(1) Cifras definitivas INE de la Estadística del Padrón continuo referidas al 01/01/2022. Datos definitivos (publicado 24/1/2023)</v>
      </c>
      <c r="C34" s="1072"/>
      <c r="D34" s="1072"/>
      <c r="E34" s="1072"/>
      <c r="F34" s="1072"/>
      <c r="G34" s="1072"/>
      <c r="H34" s="1072"/>
      <c r="I34" s="1072"/>
      <c r="J34" s="1072"/>
      <c r="K34" s="1072"/>
      <c r="L34" s="1072"/>
      <c r="M34" s="1072"/>
      <c r="N34" s="1072"/>
    </row>
    <row r="35" spans="2:14" ht="29.25" customHeight="1" x14ac:dyDescent="0.2">
      <c r="B35" s="1065"/>
      <c r="C35" s="1065"/>
      <c r="D35" s="1065"/>
      <c r="E35" s="737"/>
      <c r="F35" s="262"/>
      <c r="G35" s="262"/>
      <c r="H35" s="262"/>
    </row>
    <row r="36" spans="2:14" ht="4.5" customHeight="1" x14ac:dyDescent="0.2">
      <c r="B36" s="1066"/>
      <c r="C36" s="1066"/>
      <c r="D36" s="1066"/>
      <c r="E36" s="738"/>
      <c r="F36" s="262"/>
      <c r="G36" s="262"/>
      <c r="H36" s="26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5"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34"/>
      <c r="C2" s="1034"/>
      <c r="D2" s="1034"/>
      <c r="E2" s="1034"/>
      <c r="F2" s="1034"/>
      <c r="G2" s="1034"/>
      <c r="H2" s="1034"/>
      <c r="I2" s="1034"/>
      <c r="O2" s="207"/>
    </row>
    <row r="3" spans="1:50" s="208" customFormat="1" ht="4.5" customHeight="1" x14ac:dyDescent="0.2">
      <c r="B3" s="1035"/>
      <c r="C3" s="1035"/>
      <c r="D3" s="1035"/>
      <c r="E3" s="1035"/>
      <c r="F3" s="1035"/>
      <c r="G3" s="1035"/>
      <c r="H3" s="1035"/>
      <c r="I3" s="1035"/>
      <c r="O3" s="207"/>
    </row>
    <row r="4" spans="1:50" s="208" customFormat="1" ht="17.25" customHeight="1" x14ac:dyDescent="0.2">
      <c r="A4" s="1035" t="s">
        <v>201</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row>
    <row r="5" spans="1:50"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row>
    <row r="6" spans="1:50" s="208" customFormat="1" ht="6" customHeight="1" x14ac:dyDescent="0.2">
      <c r="O6" s="207"/>
    </row>
    <row r="7" spans="1:50" s="213" customFormat="1" ht="12.75" customHeight="1" x14ac:dyDescent="0.2">
      <c r="A7" s="209"/>
      <c r="B7" s="1037" t="s">
        <v>15</v>
      </c>
      <c r="C7" s="211"/>
      <c r="D7" s="1046" t="s">
        <v>115</v>
      </c>
      <c r="E7" s="1044"/>
      <c r="F7" s="568"/>
      <c r="G7" s="1044"/>
      <c r="H7" s="1044"/>
      <c r="I7" s="568"/>
      <c r="J7" s="1044"/>
      <c r="K7" s="1044"/>
      <c r="L7" s="568"/>
      <c r="M7" s="1044"/>
      <c r="N7" s="1045"/>
      <c r="O7" s="211"/>
      <c r="P7" s="1046" t="s">
        <v>16</v>
      </c>
      <c r="Q7" s="1044"/>
      <c r="R7" s="568"/>
      <c r="S7" s="1044"/>
      <c r="T7" s="1044"/>
      <c r="U7" s="568"/>
      <c r="V7" s="1044"/>
      <c r="W7" s="1044"/>
      <c r="X7" s="568"/>
      <c r="Y7" s="1044"/>
      <c r="Z7" s="1045"/>
      <c r="AA7" s="430"/>
      <c r="AB7" s="430"/>
      <c r="AC7" s="431"/>
      <c r="AD7" s="431"/>
      <c r="AE7" s="431"/>
      <c r="AF7" s="431"/>
      <c r="AG7" s="431"/>
      <c r="AH7" s="431"/>
      <c r="AI7" s="432"/>
    </row>
    <row r="8" spans="1:50" s="213" customFormat="1" ht="33.75" customHeight="1" x14ac:dyDescent="0.2">
      <c r="A8" s="209"/>
      <c r="B8" s="1038"/>
      <c r="C8" s="211"/>
      <c r="D8" s="1075"/>
      <c r="E8" s="1076"/>
      <c r="F8" s="211"/>
      <c r="G8" s="1046" t="s">
        <v>177</v>
      </c>
      <c r="H8" s="1045"/>
      <c r="I8" s="211"/>
      <c r="J8" s="1046" t="s">
        <v>183</v>
      </c>
      <c r="K8" s="1045"/>
      <c r="L8" s="211"/>
      <c r="M8" s="1046" t="s">
        <v>178</v>
      </c>
      <c r="N8" s="1045"/>
      <c r="O8" s="211"/>
      <c r="P8" s="1075"/>
      <c r="Q8" s="1077"/>
      <c r="R8" s="501"/>
      <c r="S8" s="1046" t="s">
        <v>180</v>
      </c>
      <c r="T8" s="1045"/>
      <c r="U8" s="211"/>
      <c r="V8" s="1046" t="s">
        <v>181</v>
      </c>
      <c r="W8" s="1045"/>
      <c r="X8" s="211"/>
      <c r="Y8" s="1046" t="s">
        <v>182</v>
      </c>
      <c r="Z8" s="1045"/>
      <c r="AA8" s="430"/>
      <c r="AB8" s="430"/>
      <c r="AC8" s="431"/>
      <c r="AD8" s="431"/>
      <c r="AE8" s="431"/>
      <c r="AF8" s="431"/>
      <c r="AG8" s="431"/>
      <c r="AH8" s="431"/>
      <c r="AI8" s="432"/>
    </row>
    <row r="9" spans="1:50" s="219" customFormat="1" ht="36.75" customHeight="1" x14ac:dyDescent="0.2">
      <c r="A9" s="214"/>
      <c r="B9" s="1039"/>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v>8384408</v>
      </c>
      <c r="E11" s="185">
        <f t="shared" ref="E11:E28" si="0">D11*100/$D$30</f>
        <v>17.944934163017855</v>
      </c>
      <c r="F11" s="226"/>
      <c r="G11" s="227">
        <v>6973463</v>
      </c>
      <c r="H11" s="569">
        <f>G11*100/$G$30</f>
        <v>18.441080349722064</v>
      </c>
      <c r="I11" s="226"/>
      <c r="J11" s="227">
        <v>999769</v>
      </c>
      <c r="K11" s="569">
        <f>J11*100/$J$30</f>
        <v>16.561910466829101</v>
      </c>
      <c r="L11" s="226"/>
      <c r="M11" s="227">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v>1308728</v>
      </c>
      <c r="E12" s="186">
        <f t="shared" si="0"/>
        <v>2.801037091384154</v>
      </c>
      <c r="F12" s="226"/>
      <c r="G12" s="234">
        <v>1025808</v>
      </c>
      <c r="H12" s="570">
        <f t="shared" ref="H12:H28" si="2">G12*100/$G$30</f>
        <v>2.7127135759360437</v>
      </c>
      <c r="I12" s="226"/>
      <c r="J12" s="234">
        <v>180311</v>
      </c>
      <c r="K12" s="570">
        <f t="shared" ref="K12:K28" si="3">J12*100/$J$30</f>
        <v>2.9869846316343294</v>
      </c>
      <c r="L12" s="226"/>
      <c r="M12" s="234">
        <v>102609</v>
      </c>
      <c r="N12" s="570">
        <f t="shared" si="1"/>
        <v>3.5732406554545468</v>
      </c>
      <c r="O12" s="226"/>
      <c r="P12" s="236" t="e">
        <f t="shared" ref="P12:P28" si="4">S12+V12+Y12</f>
        <v>#REF!</v>
      </c>
      <c r="Q12" s="237" t="e">
        <f t="shared" ref="Q12:Q28" si="5">P12*100/D12</f>
        <v>#REF!</v>
      </c>
      <c r="R12" s="226"/>
      <c r="S12" s="234" t="e">
        <f>GETPIVOTDATA("Cuenta número de expedientes",#REF!,"CCAA",$B12,"TramoEdad",S$1)</f>
        <v>#REF!</v>
      </c>
      <c r="T12" s="235" t="e">
        <f t="shared" ref="T12:T28" si="6">S12*100/G12</f>
        <v>#REF!</v>
      </c>
      <c r="U12" s="226"/>
      <c r="V12" s="234" t="e">
        <f>GETPIVOTDATA("Cuenta número de expedientes",#REF!,"CCAA",$B12,"TramoEdad",V$1)</f>
        <v>#REF!</v>
      </c>
      <c r="W12" s="235" t="e">
        <f t="shared" ref="W12:W28" si="7">V12*100/J12</f>
        <v>#REF!</v>
      </c>
      <c r="X12" s="226"/>
      <c r="Y12" s="234" t="e">
        <f>GETPIVOTDATA("Cuenta número de expedientes",#REF!,"CCAA",$B12,"TramoEdad",Y$1)</f>
        <v>#REF!</v>
      </c>
      <c r="Z12" s="235" t="e">
        <f t="shared" ref="Z12:Z28" si="8">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v>1028244</v>
      </c>
      <c r="E13" s="186">
        <f t="shared" si="0"/>
        <v>2.2007243544825266</v>
      </c>
      <c r="F13" s="226"/>
      <c r="G13" s="234">
        <v>768630</v>
      </c>
      <c r="H13" s="570">
        <f t="shared" si="2"/>
        <v>2.0326153002040548</v>
      </c>
      <c r="I13" s="226"/>
      <c r="J13" s="234">
        <v>168505</v>
      </c>
      <c r="K13" s="570">
        <f t="shared" si="3"/>
        <v>2.7914095388165041</v>
      </c>
      <c r="L13" s="226"/>
      <c r="M13" s="234">
        <v>91109</v>
      </c>
      <c r="N13" s="570">
        <f t="shared" si="1"/>
        <v>3.1727663545869107</v>
      </c>
      <c r="O13" s="226"/>
      <c r="P13" s="236" t="e">
        <f t="shared" si="4"/>
        <v>#REF!</v>
      </c>
      <c r="Q13" s="237" t="e">
        <f t="shared" si="5"/>
        <v>#REF!</v>
      </c>
      <c r="R13" s="226"/>
      <c r="S13" s="234" t="e">
        <f>GETPIVOTDATA("Cuenta número de expedientes",#REF!,"CCAA",$B13,"TramoEdad",S$1)</f>
        <v>#REF!</v>
      </c>
      <c r="T13" s="235" t="e">
        <f t="shared" si="6"/>
        <v>#REF!</v>
      </c>
      <c r="U13" s="226"/>
      <c r="V13" s="234" t="e">
        <f>GETPIVOTDATA("Cuenta número de expedientes",#REF!,"CCAA",$B13,"TramoEdad",V$1)</f>
        <v>#REF!</v>
      </c>
      <c r="W13" s="235" t="e">
        <f t="shared" si="7"/>
        <v>#REF!</v>
      </c>
      <c r="X13" s="226"/>
      <c r="Y13" s="234" t="e">
        <f>GETPIVOTDATA("Cuenta número de expedientes",#REF!,"CCAA",$B13,"TramoEdad",Y$1)</f>
        <v>#REF!</v>
      </c>
      <c r="Z13" s="235" t="e">
        <f t="shared" si="8"/>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v>1128908</v>
      </c>
      <c r="E14" s="186">
        <f t="shared" si="0"/>
        <v>2.4161729410238815</v>
      </c>
      <c r="F14" s="226"/>
      <c r="G14" s="234">
        <v>954069</v>
      </c>
      <c r="H14" s="570">
        <f t="shared" si="2"/>
        <v>2.5230022856906213</v>
      </c>
      <c r="I14" s="226"/>
      <c r="J14" s="234">
        <v>125636</v>
      </c>
      <c r="K14" s="570">
        <f t="shared" si="3"/>
        <v>2.0812529528426476</v>
      </c>
      <c r="L14" s="226"/>
      <c r="M14" s="234">
        <v>49203</v>
      </c>
      <c r="N14" s="570">
        <f t="shared" si="1"/>
        <v>1.7134380022252442</v>
      </c>
      <c r="O14" s="226"/>
      <c r="P14" s="236" t="e">
        <f t="shared" si="4"/>
        <v>#REF!</v>
      </c>
      <c r="Q14" s="237" t="e">
        <f t="shared" si="5"/>
        <v>#REF!</v>
      </c>
      <c r="R14" s="226"/>
      <c r="S14" s="234" t="e">
        <f>GETPIVOTDATA("Cuenta número de expedientes",#REF!,"CCAA",$B14,"TramoEdad",S$1)</f>
        <v>#REF!</v>
      </c>
      <c r="T14" s="235" t="e">
        <f t="shared" si="6"/>
        <v>#REF!</v>
      </c>
      <c r="U14" s="226"/>
      <c r="V14" s="234" t="e">
        <f>GETPIVOTDATA("Cuenta número de expedientes",#REF!,"CCAA",$B14,"TramoEdad",V$1)</f>
        <v>#REF!</v>
      </c>
      <c r="W14" s="235" t="e">
        <f t="shared" si="7"/>
        <v>#REF!</v>
      </c>
      <c r="X14" s="226"/>
      <c r="Y14" s="234" t="e">
        <f>GETPIVOTDATA("Cuenta número de expedientes",#REF!,"CCAA",$B14,"TramoEdad",Y$1)</f>
        <v>#REF!</v>
      </c>
      <c r="Z14" s="235" t="e">
        <f t="shared" si="8"/>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v>2127685</v>
      </c>
      <c r="E15" s="186">
        <f t="shared" si="0"/>
        <v>4.5538298284912475</v>
      </c>
      <c r="F15" s="226"/>
      <c r="G15" s="234">
        <v>1796155</v>
      </c>
      <c r="H15" s="570">
        <f t="shared" si="2"/>
        <v>4.7498694229187182</v>
      </c>
      <c r="I15" s="226"/>
      <c r="J15" s="234">
        <v>243113</v>
      </c>
      <c r="K15" s="570">
        <f t="shared" si="3"/>
        <v>4.0273460562612193</v>
      </c>
      <c r="L15" s="226"/>
      <c r="M15" s="234">
        <v>88417</v>
      </c>
      <c r="N15" s="570">
        <f t="shared" si="1"/>
        <v>3.0790205443316343</v>
      </c>
      <c r="O15" s="226"/>
      <c r="P15" s="236" t="e">
        <f t="shared" si="4"/>
        <v>#REF!</v>
      </c>
      <c r="Q15" s="237" t="e">
        <f t="shared" si="5"/>
        <v>#REF!</v>
      </c>
      <c r="R15" s="226"/>
      <c r="S15" s="234" t="e">
        <f>GETPIVOTDATA("Cuenta número de expedientes",#REF!,"CCAA",$B15,"TramoEdad",S$1)</f>
        <v>#REF!</v>
      </c>
      <c r="T15" s="235" t="e">
        <f t="shared" si="6"/>
        <v>#REF!</v>
      </c>
      <c r="U15" s="226"/>
      <c r="V15" s="234" t="e">
        <f>GETPIVOTDATA("Cuenta número de expedientes",#REF!,"CCAA",$B15,"TramoEdad",V$1)</f>
        <v>#REF!</v>
      </c>
      <c r="W15" s="235" t="e">
        <f t="shared" si="7"/>
        <v>#REF!</v>
      </c>
      <c r="X15" s="226"/>
      <c r="Y15" s="234" t="e">
        <f>GETPIVOTDATA("Cuenta número de expedientes",#REF!,"CCAA",$B15,"TramoEdad",Y$1)</f>
        <v>#REF!</v>
      </c>
      <c r="Z15" s="235" t="e">
        <f t="shared" si="8"/>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v>580229</v>
      </c>
      <c r="E16" s="186">
        <f t="shared" si="0"/>
        <v>1.2418492998520214</v>
      </c>
      <c r="F16" s="226"/>
      <c r="G16" s="238">
        <v>455643</v>
      </c>
      <c r="H16" s="570">
        <f t="shared" si="2"/>
        <v>1.2049320651430158</v>
      </c>
      <c r="I16" s="226"/>
      <c r="J16" s="238">
        <v>82278</v>
      </c>
      <c r="K16" s="570">
        <f t="shared" si="3"/>
        <v>1.3629957214014083</v>
      </c>
      <c r="L16" s="226"/>
      <c r="M16" s="238">
        <v>42308</v>
      </c>
      <c r="N16" s="570">
        <f t="shared" si="1"/>
        <v>1.4733275409659092</v>
      </c>
      <c r="O16" s="226"/>
      <c r="P16" s="238" t="e">
        <f t="shared" si="4"/>
        <v>#REF!</v>
      </c>
      <c r="Q16" s="237" t="e">
        <f t="shared" si="5"/>
        <v>#REF!</v>
      </c>
      <c r="R16" s="226"/>
      <c r="S16" s="238" t="e">
        <f>GETPIVOTDATA("Cuenta número de expedientes",#REF!,"CCAA",$B16,"TramoEdad",S$1)</f>
        <v>#REF!</v>
      </c>
      <c r="T16" s="235" t="e">
        <f t="shared" si="6"/>
        <v>#REF!</v>
      </c>
      <c r="U16" s="226"/>
      <c r="V16" s="238" t="e">
        <f>GETPIVOTDATA("Cuenta número de expedientes",#REF!,"CCAA",$B16,"TramoEdad",V$1)</f>
        <v>#REF!</v>
      </c>
      <c r="W16" s="235" t="e">
        <f t="shared" si="7"/>
        <v>#REF!</v>
      </c>
      <c r="X16" s="226"/>
      <c r="Y16" s="238" t="e">
        <f>GETPIVOTDATA("Cuenta número de expedientes",#REF!,"CCAA",$B16,"TramoEdad",Y$1)</f>
        <v>#REF!</v>
      </c>
      <c r="Z16" s="235" t="e">
        <f t="shared" si="8"/>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v>2409164</v>
      </c>
      <c r="E17" s="186">
        <f t="shared" si="0"/>
        <v>5.1562721384637706</v>
      </c>
      <c r="F17" s="226"/>
      <c r="G17" s="234">
        <v>1805325</v>
      </c>
      <c r="H17" s="570">
        <f t="shared" si="2"/>
        <v>4.7741191689641118</v>
      </c>
      <c r="I17" s="226"/>
      <c r="J17" s="234">
        <v>372394</v>
      </c>
      <c r="K17" s="570">
        <f t="shared" si="3"/>
        <v>6.1689811210233119</v>
      </c>
      <c r="L17" s="226"/>
      <c r="M17" s="234">
        <v>231445</v>
      </c>
      <c r="N17" s="570">
        <f t="shared" si="1"/>
        <v>8.0598064838530501</v>
      </c>
      <c r="O17" s="226"/>
      <c r="P17" s="236" t="e">
        <f t="shared" si="4"/>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v>2026807</v>
      </c>
      <c r="E18" s="186">
        <f t="shared" si="0"/>
        <v>4.3379232232190672</v>
      </c>
      <c r="F18" s="226"/>
      <c r="G18" s="234">
        <v>1644219</v>
      </c>
      <c r="H18" s="570">
        <f t="shared" si="2"/>
        <v>4.3480799556174112</v>
      </c>
      <c r="I18" s="226"/>
      <c r="J18" s="234">
        <v>241609</v>
      </c>
      <c r="K18" s="570">
        <f t="shared" si="3"/>
        <v>4.0024311875844436</v>
      </c>
      <c r="L18" s="226"/>
      <c r="M18" s="234">
        <v>140979</v>
      </c>
      <c r="N18" s="570">
        <f t="shared" si="1"/>
        <v>4.9094318662624774</v>
      </c>
      <c r="O18" s="226"/>
      <c r="P18" s="236" t="e">
        <f t="shared" si="4"/>
        <v>#REF!</v>
      </c>
      <c r="Q18" s="237" t="e">
        <f t="shared" si="5"/>
        <v>#REF!</v>
      </c>
      <c r="R18" s="226"/>
      <c r="S18" s="234" t="e">
        <f>GETPIVOTDATA("Cuenta número de expedientes",#REF!,"CCAA",$B18,"TramoEdad",S$1)</f>
        <v>#REF!</v>
      </c>
      <c r="T18" s="235" t="e">
        <f t="shared" si="6"/>
        <v>#REF!</v>
      </c>
      <c r="U18" s="226"/>
      <c r="V18" s="234" t="e">
        <f>GETPIVOTDATA("Cuenta número de expedientes",#REF!,"CCAA",$B18,"TramoEdad",V$1)</f>
        <v>#REF!</v>
      </c>
      <c r="W18" s="235" t="e">
        <f t="shared" si="7"/>
        <v>#REF!</v>
      </c>
      <c r="X18" s="226"/>
      <c r="Y18" s="234" t="e">
        <f>GETPIVOTDATA("Cuenta número de expedientes",#REF!,"CCAA",$B18,"TramoEdad",Y$1)</f>
        <v>#REF!</v>
      </c>
      <c r="Z18" s="235" t="e">
        <f t="shared" si="8"/>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v>7600065</v>
      </c>
      <c r="E19" s="186">
        <f t="shared" si="0"/>
        <v>16.266224885484615</v>
      </c>
      <c r="F19" s="226"/>
      <c r="G19" s="234">
        <v>6178644</v>
      </c>
      <c r="H19" s="570">
        <f t="shared" si="2"/>
        <v>16.339209149934277</v>
      </c>
      <c r="I19" s="226"/>
      <c r="J19" s="234">
        <v>960955</v>
      </c>
      <c r="K19" s="570">
        <f t="shared" si="3"/>
        <v>15.918927945007054</v>
      </c>
      <c r="L19" s="226"/>
      <c r="M19" s="234">
        <v>460466</v>
      </c>
      <c r="N19" s="570">
        <f t="shared" si="1"/>
        <v>16.035199949853652</v>
      </c>
      <c r="O19" s="226"/>
      <c r="P19" s="236" t="e">
        <f t="shared" si="4"/>
        <v>#REF!</v>
      </c>
      <c r="Q19" s="237" t="e">
        <f t="shared" si="5"/>
        <v>#REF!</v>
      </c>
      <c r="R19" s="226"/>
      <c r="S19" s="234" t="e">
        <f>GETPIVOTDATA("Cuenta número de expedientes",#REF!,"CCAA",$B19,"TramoEdad",S$1)</f>
        <v>#REF!</v>
      </c>
      <c r="T19" s="235" t="e">
        <f t="shared" si="6"/>
        <v>#REF!</v>
      </c>
      <c r="U19" s="226"/>
      <c r="V19" s="234" t="e">
        <f>GETPIVOTDATA("Cuenta número de expedientes",#REF!,"CCAA",$B19,"TramoEdad",V$1)</f>
        <v>#REF!</v>
      </c>
      <c r="W19" s="235" t="e">
        <f t="shared" si="7"/>
        <v>#REF!</v>
      </c>
      <c r="X19" s="226"/>
      <c r="Y19" s="234" t="e">
        <f>GETPIVOTDATA("Cuenta número de expedientes",#REF!,"CCAA",$B19,"TramoEdad",Y$1)</f>
        <v>#REF!</v>
      </c>
      <c r="Z19" s="235" t="e">
        <f t="shared" si="8"/>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v>4963703</v>
      </c>
      <c r="E20" s="186">
        <f t="shared" si="0"/>
        <v>10.623686674094845</v>
      </c>
      <c r="F20" s="226"/>
      <c r="G20" s="234">
        <v>4017065</v>
      </c>
      <c r="H20" s="570">
        <f t="shared" si="2"/>
        <v>10.622988669339216</v>
      </c>
      <c r="I20" s="226"/>
      <c r="J20" s="234">
        <v>669229</v>
      </c>
      <c r="K20" s="570">
        <f t="shared" si="3"/>
        <v>11.086271708570251</v>
      </c>
      <c r="L20" s="226"/>
      <c r="M20" s="234">
        <v>277409</v>
      </c>
      <c r="N20" s="570">
        <f t="shared" si="1"/>
        <v>9.660450028642618</v>
      </c>
      <c r="O20" s="226"/>
      <c r="P20" s="236" t="e">
        <f t="shared" si="4"/>
        <v>#REF!</v>
      </c>
      <c r="Q20" s="237" t="e">
        <f t="shared" si="5"/>
        <v>#REF!</v>
      </c>
      <c r="R20" s="226"/>
      <c r="S20" s="234" t="e">
        <f>GETPIVOTDATA("Cuenta número de expedientes",#REF!,"CCAA",$B20,"TramoEdad",S$1)</f>
        <v>#REF!</v>
      </c>
      <c r="T20" s="235" t="e">
        <f t="shared" si="6"/>
        <v>#REF!</v>
      </c>
      <c r="U20" s="226"/>
      <c r="V20" s="234" t="e">
        <f>GETPIVOTDATA("Cuenta número de expedientes",#REF!,"CCAA",$B20,"TramoEdad",V$1)</f>
        <v>#REF!</v>
      </c>
      <c r="W20" s="235" t="e">
        <f t="shared" si="7"/>
        <v>#REF!</v>
      </c>
      <c r="X20" s="226"/>
      <c r="Y20" s="234" t="e">
        <f>GETPIVOTDATA("Cuenta número de expedientes",#REF!,"CCAA",$B20,"TramoEdad",Y$1)</f>
        <v>#REF!</v>
      </c>
      <c r="Z20" s="235" t="e">
        <f t="shared" si="8"/>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v>1072863</v>
      </c>
      <c r="E21" s="186">
        <f t="shared" si="0"/>
        <v>2.2962212598597094</v>
      </c>
      <c r="F21" s="226"/>
      <c r="G21" s="234">
        <v>853665</v>
      </c>
      <c r="H21" s="570">
        <f t="shared" si="2"/>
        <v>2.2574873999826894</v>
      </c>
      <c r="I21" s="226"/>
      <c r="J21" s="234">
        <v>141083</v>
      </c>
      <c r="K21" s="570">
        <f t="shared" si="3"/>
        <v>2.3371438946313097</v>
      </c>
      <c r="L21" s="226"/>
      <c r="M21" s="234">
        <v>78115</v>
      </c>
      <c r="N21" s="570">
        <f t="shared" si="1"/>
        <v>2.720265218458731</v>
      </c>
      <c r="O21" s="226"/>
      <c r="P21" s="236" t="e">
        <f t="shared" si="4"/>
        <v>#REF!</v>
      </c>
      <c r="Q21" s="237" t="e">
        <f t="shared" si="5"/>
        <v>#REF!</v>
      </c>
      <c r="R21" s="226"/>
      <c r="S21" s="234" t="e">
        <f>GETPIVOTDATA("Cuenta número de expedientes",#REF!,"CCAA",$B21,"TramoEdad",S$1)</f>
        <v>#REF!</v>
      </c>
      <c r="T21" s="235" t="e">
        <f t="shared" si="6"/>
        <v>#REF!</v>
      </c>
      <c r="U21" s="226"/>
      <c r="V21" s="234" t="e">
        <f>GETPIVOTDATA("Cuenta número de expedientes",#REF!,"CCAA",$B21,"TramoEdad",V$1)</f>
        <v>#REF!</v>
      </c>
      <c r="W21" s="235" t="e">
        <f t="shared" si="7"/>
        <v>#REF!</v>
      </c>
      <c r="X21" s="226"/>
      <c r="Y21" s="234" t="e">
        <f>GETPIVOTDATA("Cuenta número de expedientes",#REF!,"CCAA",$B21,"TramoEdad",Y$1)</f>
        <v>#REF!</v>
      </c>
      <c r="Z21" s="235" t="e">
        <f t="shared" si="8"/>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v>2701743</v>
      </c>
      <c r="E22" s="186">
        <f t="shared" si="0"/>
        <v>5.7824714947548292</v>
      </c>
      <c r="F22" s="226"/>
      <c r="G22" s="234">
        <v>2028813</v>
      </c>
      <c r="H22" s="570">
        <f t="shared" si="2"/>
        <v>5.365125411515149</v>
      </c>
      <c r="I22" s="226"/>
      <c r="J22" s="234">
        <v>434138</v>
      </c>
      <c r="K22" s="570">
        <f t="shared" si="3"/>
        <v>7.1918159957432684</v>
      </c>
      <c r="L22" s="226"/>
      <c r="M22" s="234">
        <v>238792</v>
      </c>
      <c r="N22" s="570">
        <f t="shared" si="1"/>
        <v>8.3156573263290952</v>
      </c>
      <c r="O22" s="226"/>
      <c r="P22" s="236" t="e">
        <f t="shared" si="4"/>
        <v>#REF!</v>
      </c>
      <c r="Q22" s="237" t="e">
        <f t="shared" si="5"/>
        <v>#REF!</v>
      </c>
      <c r="R22" s="226"/>
      <c r="S22" s="234" t="e">
        <f>GETPIVOTDATA("Cuenta número de expedientes",#REF!,"CCAA",$B22,"TramoEdad",S$1)</f>
        <v>#REF!</v>
      </c>
      <c r="T22" s="235" t="e">
        <f t="shared" si="6"/>
        <v>#REF!</v>
      </c>
      <c r="U22" s="226"/>
      <c r="V22" s="234" t="e">
        <f>GETPIVOTDATA("Cuenta número de expedientes",#REF!,"CCAA",$B22,"TramoEdad",V$1)</f>
        <v>#REF!</v>
      </c>
      <c r="W22" s="235" t="e">
        <f t="shared" si="7"/>
        <v>#REF!</v>
      </c>
      <c r="X22" s="226"/>
      <c r="Y22" s="234" t="e">
        <f>GETPIVOTDATA("Cuenta número de expedientes",#REF!,"CCAA",$B22,"TramoEdad",Y$1)</f>
        <v>#REF!</v>
      </c>
      <c r="Z22" s="235" t="e">
        <f t="shared" si="8"/>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v>6578079</v>
      </c>
      <c r="E23" s="186">
        <f t="shared" si="0"/>
        <v>14.078894368467079</v>
      </c>
      <c r="F23" s="226"/>
      <c r="G23" s="234">
        <v>5423824</v>
      </c>
      <c r="H23" s="570">
        <f t="shared" si="2"/>
        <v>14.343113914385279</v>
      </c>
      <c r="I23" s="226"/>
      <c r="J23" s="234">
        <v>793640</v>
      </c>
      <c r="K23" s="570">
        <f t="shared" si="3"/>
        <v>13.147231633401562</v>
      </c>
      <c r="L23" s="226"/>
      <c r="M23" s="234">
        <v>360615</v>
      </c>
      <c r="N23" s="570">
        <f t="shared" si="1"/>
        <v>12.55800347890284</v>
      </c>
      <c r="O23" s="226"/>
      <c r="P23" s="236" t="e">
        <f t="shared" si="4"/>
        <v>#REF!</v>
      </c>
      <c r="Q23" s="237" t="e">
        <f t="shared" si="5"/>
        <v>#REF!</v>
      </c>
      <c r="R23" s="226"/>
      <c r="S23" s="234" t="e">
        <f>GETPIVOTDATA("Cuenta número de expedientes",#REF!,"CCAA",$B23,"TramoEdad",S$1)</f>
        <v>#REF!</v>
      </c>
      <c r="T23" s="235" t="e">
        <f t="shared" si="6"/>
        <v>#REF!</v>
      </c>
      <c r="U23" s="226"/>
      <c r="V23" s="234" t="e">
        <f>GETPIVOTDATA("Cuenta número de expedientes",#REF!,"CCAA",$B23,"TramoEdad",V$1)</f>
        <v>#REF!</v>
      </c>
      <c r="W23" s="235" t="e">
        <f t="shared" si="7"/>
        <v>#REF!</v>
      </c>
      <c r="X23" s="226"/>
      <c r="Y23" s="234" t="e">
        <f>GETPIVOTDATA("Cuenta número de expedientes",#REF!,"CCAA",$B23,"TramoEdad",Y$1)</f>
        <v>#REF!</v>
      </c>
      <c r="Z23" s="235" t="e">
        <f t="shared" si="8"/>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v>1478509</v>
      </c>
      <c r="E24" s="186">
        <f t="shared" si="0"/>
        <v>3.1644150266100319</v>
      </c>
      <c r="F24" s="226"/>
      <c r="G24" s="234">
        <v>1249999</v>
      </c>
      <c r="H24" s="570">
        <f t="shared" si="2"/>
        <v>3.3055788775350536</v>
      </c>
      <c r="I24" s="226"/>
      <c r="J24" s="234">
        <v>159024</v>
      </c>
      <c r="K24" s="570">
        <f t="shared" si="3"/>
        <v>2.6343497848773372</v>
      </c>
      <c r="L24" s="226"/>
      <c r="M24" s="234">
        <v>69486</v>
      </c>
      <c r="N24" s="570">
        <f t="shared" si="1"/>
        <v>2.4197701973990067</v>
      </c>
      <c r="O24" s="226"/>
      <c r="P24" s="236" t="e">
        <f t="shared" si="4"/>
        <v>#REF!</v>
      </c>
      <c r="Q24" s="237" t="e">
        <f t="shared" si="5"/>
        <v>#REF!</v>
      </c>
      <c r="R24" s="226"/>
      <c r="S24" s="234" t="e">
        <f>GETPIVOTDATA("Cuenta número de expedientes",#REF!,"CCAA",$B24,"TramoEdad",S$1)</f>
        <v>#REF!</v>
      </c>
      <c r="T24" s="235" t="e">
        <f t="shared" si="6"/>
        <v>#REF!</v>
      </c>
      <c r="U24" s="226"/>
      <c r="V24" s="234" t="e">
        <f>GETPIVOTDATA("Cuenta número de expedientes",#REF!,"CCAA",$B24,"TramoEdad",V$1)</f>
        <v>#REF!</v>
      </c>
      <c r="W24" s="235" t="e">
        <f t="shared" si="7"/>
        <v>#REF!</v>
      </c>
      <c r="X24" s="226"/>
      <c r="Y24" s="234" t="e">
        <f>GETPIVOTDATA("Cuenta número de expedientes",#REF!,"CCAA",$B24,"TramoEdad",Y$1)</f>
        <v>#REF!</v>
      </c>
      <c r="Z24" s="235" t="e">
        <f t="shared" si="8"/>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v>647554</v>
      </c>
      <c r="E25" s="186">
        <f t="shared" si="0"/>
        <v>1.385943276734489</v>
      </c>
      <c r="F25" s="226"/>
      <c r="G25" s="238">
        <v>521118</v>
      </c>
      <c r="H25" s="570">
        <f t="shared" si="2"/>
        <v>1.3780784252653899</v>
      </c>
      <c r="I25" s="226"/>
      <c r="J25" s="238">
        <v>84596</v>
      </c>
      <c r="K25" s="570">
        <f t="shared" si="3"/>
        <v>1.4013951001200022</v>
      </c>
      <c r="L25" s="226"/>
      <c r="M25" s="238">
        <v>41840</v>
      </c>
      <c r="N25" s="570">
        <f t="shared" si="1"/>
        <v>1.4570299781132088</v>
      </c>
      <c r="O25" s="226"/>
      <c r="P25" s="241" t="e">
        <f t="shared" si="4"/>
        <v>#REF!</v>
      </c>
      <c r="Q25" s="237" t="e">
        <f t="shared" si="5"/>
        <v>#REF!</v>
      </c>
      <c r="R25" s="226"/>
      <c r="S25" s="238" t="e">
        <f>GETPIVOTDATA("Cuenta número de expedientes",#REF!,"CCAA",$B25,"TramoEdad",S$1)</f>
        <v>#REF!</v>
      </c>
      <c r="T25" s="235" t="e">
        <f t="shared" si="6"/>
        <v>#REF!</v>
      </c>
      <c r="U25" s="226"/>
      <c r="V25" s="238" t="e">
        <f>GETPIVOTDATA("Cuenta número de expedientes",#REF!,"CCAA",$B25,"TramoEdad",V$1)</f>
        <v>#REF!</v>
      </c>
      <c r="W25" s="235" t="e">
        <f t="shared" si="7"/>
        <v>#REF!</v>
      </c>
      <c r="X25" s="226"/>
      <c r="Y25" s="238" t="e">
        <f>GETPIVOTDATA("Cuenta número de expedientes",#REF!,"CCAA",$B25,"TramoEdad",Y$1)</f>
        <v>#REF!</v>
      </c>
      <c r="Z25" s="235" t="e">
        <f t="shared" si="8"/>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v>2199088</v>
      </c>
      <c r="E26" s="186">
        <f t="shared" si="0"/>
        <v>4.7066518445527237</v>
      </c>
      <c r="F26" s="226"/>
      <c r="G26" s="238">
        <v>1714987</v>
      </c>
      <c r="H26" s="570">
        <f t="shared" si="2"/>
        <v>4.5352234701365433</v>
      </c>
      <c r="I26" s="226"/>
      <c r="J26" s="238">
        <v>324460</v>
      </c>
      <c r="K26" s="570">
        <f t="shared" si="3"/>
        <v>5.3749190763740122</v>
      </c>
      <c r="L26" s="226"/>
      <c r="M26" s="238">
        <v>159641</v>
      </c>
      <c r="N26" s="570">
        <f t="shared" si="1"/>
        <v>5.5593145969400277</v>
      </c>
      <c r="O26" s="226"/>
      <c r="P26" s="241" t="e">
        <f t="shared" si="4"/>
        <v>#REF!</v>
      </c>
      <c r="Q26" s="237" t="e">
        <f t="shared" si="5"/>
        <v>#REF!</v>
      </c>
      <c r="R26" s="226"/>
      <c r="S26" s="238" t="e">
        <f>GETPIVOTDATA("Cuenta número de expedientes",#REF!,"CCAA",$B26,"TramoEdad",S$1)</f>
        <v>#REF!</v>
      </c>
      <c r="T26" s="235" t="e">
        <f t="shared" si="6"/>
        <v>#REF!</v>
      </c>
      <c r="U26" s="226"/>
      <c r="V26" s="238" t="e">
        <f>GETPIVOTDATA("Cuenta número de expedientes",#REF!,"CCAA",$B26,"TramoEdad",V$1)</f>
        <v>#REF!</v>
      </c>
      <c r="W26" s="235" t="e">
        <f t="shared" si="7"/>
        <v>#REF!</v>
      </c>
      <c r="X26" s="226"/>
      <c r="Y26" s="238" t="e">
        <f>GETPIVOTDATA("Cuenta número de expedientes",#REF!,"CCAA",$B26,"TramoEdad",Y$1)</f>
        <v>#REF!</v>
      </c>
      <c r="Z26" s="235" t="e">
        <f t="shared" si="8"/>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v>315675</v>
      </c>
      <c r="E27" s="187">
        <f t="shared" si="0"/>
        <v>0.67563113482915682</v>
      </c>
      <c r="F27" s="226"/>
      <c r="G27" s="238">
        <v>250290</v>
      </c>
      <c r="H27" s="571">
        <f t="shared" si="2"/>
        <v>0.66188319931315831</v>
      </c>
      <c r="I27" s="226"/>
      <c r="J27" s="238">
        <v>42318</v>
      </c>
      <c r="K27" s="571">
        <f t="shared" si="3"/>
        <v>0.70102886480304327</v>
      </c>
      <c r="L27" s="226"/>
      <c r="M27" s="238">
        <v>23067</v>
      </c>
      <c r="N27" s="571">
        <f t="shared" si="1"/>
        <v>0.80328179983597969</v>
      </c>
      <c r="O27" s="226"/>
      <c r="P27" s="241" t="e">
        <f t="shared" si="4"/>
        <v>#REF!</v>
      </c>
      <c r="Q27" s="243" t="e">
        <f t="shared" si="5"/>
        <v>#REF!</v>
      </c>
      <c r="R27" s="226"/>
      <c r="S27" s="238" t="e">
        <f>GETPIVOTDATA("Cuenta número de expedientes",#REF!,"CCAA",$B27,"TramoEdad",S$1)</f>
        <v>#REF!</v>
      </c>
      <c r="T27" s="242" t="e">
        <f t="shared" si="6"/>
        <v>#REF!</v>
      </c>
      <c r="U27" s="226"/>
      <c r="V27" s="238" t="e">
        <f>GETPIVOTDATA("Cuenta número de expedientes",#REF!,"CCAA",$B27,"TramoEdad",V$1)</f>
        <v>#REF!</v>
      </c>
      <c r="W27" s="242" t="e">
        <f t="shared" si="7"/>
        <v>#REF!</v>
      </c>
      <c r="X27" s="226"/>
      <c r="Y27" s="238" t="e">
        <f>GETPIVOTDATA("Cuenta número de expedientes",#REF!,"CCAA",$B27,"TramoEdad",Y$1)</f>
        <v>#REF!</v>
      </c>
      <c r="Z27" s="242" t="e">
        <f t="shared" si="8"/>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v>171528</v>
      </c>
      <c r="E28" s="188">
        <f t="shared" si="0"/>
        <v>0.36711699467799358</v>
      </c>
      <c r="F28" s="226"/>
      <c r="G28" s="245">
        <v>153112</v>
      </c>
      <c r="H28" s="572">
        <f t="shared" si="2"/>
        <v>0.40489935839720442</v>
      </c>
      <c r="I28" s="226"/>
      <c r="J28" s="245">
        <v>13498</v>
      </c>
      <c r="K28" s="572">
        <f t="shared" si="3"/>
        <v>0.22360432007919748</v>
      </c>
      <c r="L28" s="226"/>
      <c r="M28" s="245">
        <v>4918</v>
      </c>
      <c r="N28" s="572">
        <f t="shared" si="1"/>
        <v>0.17126370536235089</v>
      </c>
      <c r="O28" s="226"/>
      <c r="P28" s="247" t="e">
        <f t="shared" si="4"/>
        <v>#REF!</v>
      </c>
      <c r="Q28" s="248" t="e">
        <f t="shared" si="5"/>
        <v>#REF!</v>
      </c>
      <c r="R28" s="226"/>
      <c r="S28" s="245" t="e">
        <f>GETPIVOTDATA("Cuenta número de expedientes",#REF!,"CCAA","Ceuta","TramoEdad",S$1)+GETPIVOTDATA("Cuenta número de expedientes",#REF!,"CCAA","Melilla","TramoEdad",S$1)</f>
        <v>#REF!</v>
      </c>
      <c r="T28" s="246" t="e">
        <f t="shared" si="6"/>
        <v>#REF!</v>
      </c>
      <c r="U28" s="226"/>
      <c r="V28" s="245" t="e">
        <f>GETPIVOTDATA("Cuenta número de expedientes",#REF!,"CCAA","Ceuta","TramoEdad",V$1)+GETPIVOTDATA("Cuenta número de expedientes",#REF!,"CCAA","Melilla","TramoEdad",V$1)</f>
        <v>#REF!</v>
      </c>
      <c r="W28" s="246" t="e">
        <f t="shared" si="7"/>
        <v>#REF!</v>
      </c>
      <c r="X28" s="226"/>
      <c r="Y28" s="245" t="e">
        <f>GETPIVOTDATA("Cuenta número de expedientes",#REF!,"CCAA","Ceuta","TramoEdad",Y$1)+GETPIVOTDATA("Cuenta número de expedientes",#REF!,"CCAA","Melilla","TramoEdad",Y$1)</f>
        <v>#REF!</v>
      </c>
      <c r="Z28" s="246" t="e">
        <f t="shared" si="8"/>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S30+V30+Y30</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58" t="s">
        <v>227</v>
      </c>
      <c r="C33" s="1058"/>
      <c r="D33" s="1058"/>
      <c r="E33" s="1058"/>
      <c r="F33" s="1058"/>
      <c r="G33" s="1058"/>
      <c r="H33" s="1058"/>
      <c r="I33" s="1058"/>
      <c r="J33" s="1058"/>
      <c r="K33" s="1058"/>
      <c r="L33" s="1058"/>
      <c r="M33" s="1058"/>
      <c r="O33" s="259"/>
    </row>
    <row r="34" spans="2:19" ht="29.25" customHeight="1" x14ac:dyDescent="0.2">
      <c r="B34" s="1065"/>
      <c r="C34" s="1065"/>
      <c r="D34" s="1065"/>
      <c r="E34" s="1065"/>
      <c r="F34" s="1065"/>
      <c r="G34" s="1065"/>
      <c r="H34" s="1065"/>
      <c r="I34" s="1065"/>
      <c r="J34" s="1065"/>
      <c r="K34" s="1065"/>
      <c r="L34" s="1065"/>
      <c r="M34" s="1065"/>
      <c r="N34" s="1065"/>
      <c r="O34" s="1065"/>
      <c r="P34" s="1065"/>
      <c r="Q34" s="262"/>
      <c r="R34" s="262"/>
      <c r="S34" s="262"/>
    </row>
    <row r="35" spans="2:19" ht="4.5" customHeight="1" x14ac:dyDescent="0.2">
      <c r="B35" s="1066"/>
      <c r="C35" s="1066"/>
      <c r="D35" s="1066"/>
      <c r="E35" s="1066"/>
      <c r="F35" s="1066"/>
      <c r="G35" s="1066"/>
      <c r="H35" s="1066"/>
      <c r="I35" s="1066"/>
      <c r="J35" s="1066"/>
      <c r="K35" s="1066"/>
      <c r="L35" s="1066"/>
      <c r="M35" s="1066"/>
      <c r="N35" s="1066"/>
      <c r="O35" s="1066"/>
      <c r="P35" s="1066"/>
      <c r="Q35" s="262"/>
      <c r="R35" s="262"/>
      <c r="S35" s="262"/>
    </row>
    <row r="38" spans="2:19" x14ac:dyDescent="0.2">
      <c r="L38" s="263"/>
      <c r="M38" s="263"/>
      <c r="N38" s="263"/>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18" zoomScaleNormal="100" workbookViewId="0">
      <selection activeCell="B5" sqref="B5:Z5"/>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28515625" style="261" bestFit="1" customWidth="1"/>
    <col min="17" max="17" width="8.5703125" style="261" customWidth="1"/>
    <col min="18" max="18" width="0.42578125" style="261" customWidth="1"/>
    <col min="19" max="19" width="8.5703125" style="261" bestFit="1" customWidth="1"/>
    <col min="20" max="20" width="8" style="261" bestFit="1" customWidth="1"/>
    <col min="21" max="21" width="0.42578125" style="261" customWidth="1"/>
    <col min="22" max="22" width="8.5703125" style="261" bestFit="1" customWidth="1"/>
    <col min="23" max="23" width="7.85546875" style="261" bestFit="1" customWidth="1"/>
    <col min="24" max="24" width="0.42578125" style="261" customWidth="1"/>
    <col min="25" max="25" width="10.140625" style="261" bestFit="1" customWidth="1"/>
    <col min="26" max="26" width="7.85546875" style="297" bestFit="1" customWidth="1"/>
    <col min="27" max="27" width="11.42578125" style="297"/>
    <col min="28" max="30" width="2.5703125" style="297" bestFit="1" customWidth="1"/>
    <col min="31" max="31" width="13" style="297" bestFit="1" customWidth="1"/>
    <col min="32" max="32" width="3.5703125" style="297" bestFit="1" customWidth="1"/>
    <col min="33" max="33" width="3.85546875" style="297" customWidth="1"/>
    <col min="34" max="36" width="2.5703125" style="297" bestFit="1" customWidth="1"/>
    <col min="37" max="37" width="8.42578125" style="297" bestFit="1" customWidth="1"/>
    <col min="38" max="38" width="3.5703125" style="297" bestFit="1" customWidth="1"/>
    <col min="39" max="39" width="3.5703125" style="297" customWidth="1"/>
    <col min="40" max="42" width="2.5703125" style="297" bestFit="1" customWidth="1"/>
    <col min="43" max="43" width="8.42578125" style="297" bestFit="1" customWidth="1"/>
    <col min="44" max="44" width="4.28515625" style="297" bestFit="1" customWidth="1"/>
    <col min="45" max="45" width="3.28515625" style="297" customWidth="1"/>
    <col min="46" max="46" width="4.42578125" style="297" bestFit="1" customWidth="1"/>
    <col min="47" max="47" width="2.5703125" style="297" bestFit="1" customWidth="1"/>
    <col min="48" max="48" width="4.42578125" style="297" bestFit="1" customWidth="1"/>
    <col min="49" max="49" width="8.42578125" style="297" bestFit="1" customWidth="1"/>
    <col min="50" max="50" width="4.425781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34"/>
      <c r="C2" s="1034"/>
      <c r="D2" s="1034"/>
      <c r="E2" s="1034"/>
      <c r="F2" s="1034"/>
      <c r="G2" s="1034"/>
      <c r="H2" s="1034"/>
      <c r="I2" s="1034"/>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35"/>
      <c r="C3" s="1035"/>
      <c r="D3" s="1035"/>
      <c r="E3" s="1035"/>
      <c r="F3" s="1035"/>
      <c r="G3" s="1035"/>
      <c r="H3" s="1035"/>
      <c r="I3" s="1035"/>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35" t="s">
        <v>407</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208" customFormat="1" ht="6" customHeight="1" x14ac:dyDescent="0.2">
      <c r="O6" s="20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row>
    <row r="7" spans="1:50" s="596" customFormat="1" ht="12.75" customHeight="1" x14ac:dyDescent="0.2">
      <c r="A7" s="702"/>
      <c r="B7" s="1078" t="s">
        <v>15</v>
      </c>
      <c r="C7" s="582"/>
      <c r="D7" s="1079" t="s">
        <v>191</v>
      </c>
      <c r="E7" s="1079"/>
      <c r="F7" s="582"/>
      <c r="G7" s="1079"/>
      <c r="H7" s="1079"/>
      <c r="I7" s="582"/>
      <c r="J7" s="1079"/>
      <c r="K7" s="1079"/>
      <c r="L7" s="582"/>
      <c r="M7" s="1079"/>
      <c r="N7" s="1079"/>
      <c r="O7" s="582"/>
      <c r="P7" s="1079" t="s">
        <v>16</v>
      </c>
      <c r="Q7" s="1079"/>
      <c r="R7" s="582"/>
      <c r="S7" s="1079"/>
      <c r="T7" s="1079"/>
      <c r="U7" s="582"/>
      <c r="V7" s="1079"/>
      <c r="W7" s="1079"/>
      <c r="X7" s="582"/>
      <c r="Y7" s="1079"/>
      <c r="Z7" s="1079"/>
      <c r="AA7" s="672"/>
      <c r="AB7" s="672"/>
      <c r="AI7" s="597"/>
    </row>
    <row r="8" spans="1:50" s="596" customFormat="1" ht="33.75" customHeight="1" x14ac:dyDescent="0.2">
      <c r="A8" s="702"/>
      <c r="B8" s="1078"/>
      <c r="C8" s="582"/>
      <c r="D8" s="1079"/>
      <c r="E8" s="1079"/>
      <c r="F8" s="582"/>
      <c r="G8" s="1079" t="s">
        <v>177</v>
      </c>
      <c r="H8" s="1079"/>
      <c r="I8" s="582"/>
      <c r="J8" s="1079" t="s">
        <v>183</v>
      </c>
      <c r="K8" s="1079"/>
      <c r="L8" s="582"/>
      <c r="M8" s="1079" t="s">
        <v>178</v>
      </c>
      <c r="N8" s="1079"/>
      <c r="O8" s="582"/>
      <c r="P8" s="1079"/>
      <c r="Q8" s="1079"/>
      <c r="R8" s="582"/>
      <c r="S8" s="1079" t="s">
        <v>180</v>
      </c>
      <c r="T8" s="1079"/>
      <c r="U8" s="582"/>
      <c r="V8" s="1079" t="s">
        <v>181</v>
      </c>
      <c r="W8" s="1079"/>
      <c r="X8" s="582"/>
      <c r="Y8" s="1079" t="s">
        <v>182</v>
      </c>
      <c r="Z8" s="1079"/>
      <c r="AA8" s="672"/>
      <c r="AB8" s="672"/>
      <c r="AI8" s="597"/>
    </row>
    <row r="9" spans="1:50" s="600" customFormat="1" ht="36.75" customHeight="1" x14ac:dyDescent="0.2">
      <c r="A9" s="703"/>
      <c r="B9" s="1078"/>
      <c r="C9" s="598"/>
      <c r="D9" s="599" t="s">
        <v>12</v>
      </c>
      <c r="E9" s="599" t="s">
        <v>13</v>
      </c>
      <c r="F9" s="598"/>
      <c r="G9" s="599" t="s">
        <v>12</v>
      </c>
      <c r="H9" s="583" t="s">
        <v>13</v>
      </c>
      <c r="I9" s="598"/>
      <c r="J9" s="599" t="s">
        <v>12</v>
      </c>
      <c r="K9" s="583" t="s">
        <v>13</v>
      </c>
      <c r="L9" s="598"/>
      <c r="M9" s="599" t="s">
        <v>12</v>
      </c>
      <c r="N9" s="583" t="s">
        <v>13</v>
      </c>
      <c r="O9" s="598"/>
      <c r="P9" s="599" t="s">
        <v>12</v>
      </c>
      <c r="Q9" s="599" t="s">
        <v>119</v>
      </c>
      <c r="R9" s="598"/>
      <c r="S9" s="599" t="s">
        <v>12</v>
      </c>
      <c r="T9" s="583" t="s">
        <v>119</v>
      </c>
      <c r="U9" s="598"/>
      <c r="V9" s="599" t="s">
        <v>12</v>
      </c>
      <c r="W9" s="583" t="s">
        <v>13</v>
      </c>
      <c r="X9" s="598"/>
      <c r="Y9" s="599" t="s">
        <v>12</v>
      </c>
      <c r="Z9" s="583" t="s">
        <v>13</v>
      </c>
      <c r="AA9" s="583"/>
      <c r="AB9" s="584"/>
      <c r="AC9" s="585"/>
      <c r="AD9" s="585"/>
      <c r="AE9" s="585"/>
      <c r="AF9" s="585"/>
    </row>
    <row r="10" spans="1:50" s="587" customFormat="1" ht="4.5" customHeight="1" x14ac:dyDescent="0.2">
      <c r="A10" s="616"/>
      <c r="B10" s="672"/>
      <c r="C10" s="586"/>
      <c r="D10" s="672"/>
      <c r="E10" s="672"/>
      <c r="F10" s="586"/>
      <c r="G10" s="672"/>
      <c r="H10" s="672"/>
      <c r="I10" s="586"/>
      <c r="J10" s="672"/>
      <c r="K10" s="672"/>
      <c r="L10" s="586"/>
      <c r="M10" s="672"/>
      <c r="N10" s="672"/>
      <c r="O10" s="586"/>
      <c r="P10" s="672"/>
      <c r="Q10" s="672"/>
      <c r="R10" s="586"/>
      <c r="S10" s="672"/>
      <c r="T10" s="672"/>
      <c r="U10" s="586"/>
      <c r="V10" s="672"/>
      <c r="W10" s="672"/>
      <c r="X10" s="586"/>
      <c r="Y10" s="672"/>
      <c r="Z10" s="672"/>
      <c r="AA10" s="672"/>
      <c r="AB10" s="584"/>
      <c r="AC10" s="585"/>
      <c r="AD10" s="585"/>
      <c r="AE10" s="585"/>
      <c r="AF10" s="585"/>
    </row>
    <row r="11" spans="1:50" s="587" customFormat="1" ht="18" customHeight="1" x14ac:dyDescent="0.15">
      <c r="A11" s="616"/>
      <c r="B11" s="601" t="s">
        <v>11</v>
      </c>
      <c r="C11" s="602"/>
      <c r="D11" s="603">
        <f>G11+J11+M11</f>
        <v>8500187</v>
      </c>
      <c r="E11" s="604">
        <f t="shared" ref="E11:E28" si="0">D11*100/$D$30</f>
        <v>17.904395579860061</v>
      </c>
      <c r="F11" s="602"/>
      <c r="G11" s="605">
        <f>'20pobl'!J12</f>
        <v>6973199</v>
      </c>
      <c r="H11" s="606">
        <f>G11*100/$G$30</f>
        <v>18.352257489589149</v>
      </c>
      <c r="I11" s="602"/>
      <c r="J11" s="605">
        <f>'20pobl'!Q12</f>
        <v>1106846</v>
      </c>
      <c r="K11" s="606">
        <f>J11*100/$J$30</f>
        <v>16.733562354496399</v>
      </c>
      <c r="L11" s="602"/>
      <c r="M11" s="605">
        <f>'20pobl'!X12</f>
        <v>420142</v>
      </c>
      <c r="N11" s="606">
        <f t="shared" ref="N11:N28" si="1">M11*100/$M$30</f>
        <v>14.66728900119149</v>
      </c>
      <c r="O11" s="602"/>
      <c r="P11" s="607">
        <f>S11+V11+Y11</f>
        <v>431318</v>
      </c>
      <c r="Q11" s="608">
        <f>P11*100/D11</f>
        <v>5.0742177789735683</v>
      </c>
      <c r="R11" s="602"/>
      <c r="S11" s="605">
        <f>'23solcasaad'!J12</f>
        <v>120841</v>
      </c>
      <c r="T11" s="609">
        <f>S11*100/G11</f>
        <v>1.7329349126563003</v>
      </c>
      <c r="U11" s="602"/>
      <c r="V11" s="605">
        <f>'23solcasaad'!Q12</f>
        <v>109310</v>
      </c>
      <c r="W11" s="609">
        <f>V11*100/J11</f>
        <v>9.8758092815079959</v>
      </c>
      <c r="X11" s="602"/>
      <c r="Y11" s="605">
        <f>'23solcasaad'!X12</f>
        <v>201167</v>
      </c>
      <c r="Z11" s="609">
        <f>Y11*100/M11</f>
        <v>47.880716519652879</v>
      </c>
      <c r="AA11" s="588"/>
      <c r="AB11" s="589">
        <f>_xlfn.RANK.EQ(Q11,Q$11:Q$30,0)</f>
        <v>3</v>
      </c>
      <c r="AC11" s="589">
        <v>1</v>
      </c>
      <c r="AD11" s="589">
        <f>MATCH(AC11,AB$11:AB$30,0)</f>
        <v>7</v>
      </c>
      <c r="AE11" s="590" t="str">
        <f t="shared" ref="AE11:AE29" si="2">INDEX(B$11:B$30,AD11,1)</f>
        <v>Castilla y León</v>
      </c>
      <c r="AF11" s="591">
        <f t="shared" ref="AF11:AF29" si="3">INDEX(Q$11:Q$30,AD11,1)</f>
        <v>6.4391563827635041</v>
      </c>
      <c r="AH11" s="589">
        <f>_xlfn.RANK.EQ(T11,T$11:T$30,0)</f>
        <v>4</v>
      </c>
      <c r="AI11" s="589">
        <v>1</v>
      </c>
      <c r="AJ11" s="589">
        <f>MATCH(AI11,AH$11:AH$30,0)</f>
        <v>18</v>
      </c>
      <c r="AK11" s="590" t="str">
        <f>INDEX(B$11:B$30,AJ11,1)</f>
        <v>Ceuta y Melilla</v>
      </c>
      <c r="AL11" s="591">
        <f>INDEX(T$11:T$30,AJ11,1)</f>
        <v>1.8075090476543492</v>
      </c>
      <c r="AN11" s="589">
        <f>_xlfn.RANK.EQ(W11,W$11:W$30,0)</f>
        <v>1</v>
      </c>
      <c r="AO11" s="589">
        <v>1</v>
      </c>
      <c r="AP11" s="589">
        <f>MATCH(AO11,AN$11:AN$30,0)</f>
        <v>1</v>
      </c>
      <c r="AQ11" s="590" t="str">
        <f>INDEX(B$11:B$30,AP11,1)</f>
        <v>Andalucía</v>
      </c>
      <c r="AR11" s="591">
        <f>INDEX(W$11:W$30,AP11,1)</f>
        <v>9.8758092815079959</v>
      </c>
      <c r="AT11" s="589">
        <f>_xlfn.RANK.EQ(Z11,Z$11:Z$30,0)</f>
        <v>1</v>
      </c>
      <c r="AU11" s="589">
        <v>1</v>
      </c>
      <c r="AV11" s="589">
        <f>MATCH(AU11,AT$11:AT$30,0)</f>
        <v>1</v>
      </c>
      <c r="AW11" s="590" t="str">
        <f>INDEX(B$11:B$30,AV11,1)</f>
        <v>Andalucía</v>
      </c>
      <c r="AX11" s="591">
        <f>INDEX(Z$11:Z$30,AV11,1)</f>
        <v>47.880716519652879</v>
      </c>
    </row>
    <row r="12" spans="1:50" s="587" customFormat="1" ht="18" customHeight="1" x14ac:dyDescent="0.15">
      <c r="A12" s="616"/>
      <c r="B12" s="601" t="s">
        <v>10</v>
      </c>
      <c r="C12" s="602"/>
      <c r="D12" s="603">
        <f t="shared" ref="D12:D28" si="4">G12+J12+M12</f>
        <v>1326315</v>
      </c>
      <c r="E12" s="604">
        <f t="shared" si="0"/>
        <v>2.793687765163531</v>
      </c>
      <c r="F12" s="602"/>
      <c r="G12" s="605">
        <f>'20pobl'!J13</f>
        <v>1033381</v>
      </c>
      <c r="H12" s="606">
        <f t="shared" ref="H12:H28" si="5">G12*100/$G$30</f>
        <v>2.7196806224588062</v>
      </c>
      <c r="I12" s="602"/>
      <c r="J12" s="605">
        <f>'20pobl'!Q13</f>
        <v>195961</v>
      </c>
      <c r="K12" s="606">
        <f t="shared" ref="K12:K28" si="6">J12*100/$J$30</f>
        <v>2.9625852309620928</v>
      </c>
      <c r="L12" s="602"/>
      <c r="M12" s="605">
        <f>'20pobl'!X13</f>
        <v>96973</v>
      </c>
      <c r="N12" s="606">
        <f t="shared" si="1"/>
        <v>3.3853578464246428</v>
      </c>
      <c r="O12" s="602"/>
      <c r="P12" s="607">
        <f t="shared" ref="P12:P28" si="7">S12+V12+Y12</f>
        <v>52709</v>
      </c>
      <c r="Q12" s="608">
        <f t="shared" ref="Q12:Q28" si="8">P12*100/D12</f>
        <v>3.9740936353731957</v>
      </c>
      <c r="R12" s="602"/>
      <c r="S12" s="605">
        <f>'23solcasaad'!J13</f>
        <v>10248</v>
      </c>
      <c r="T12" s="609">
        <f t="shared" ref="T12:T28" si="9">S12*100/G12</f>
        <v>0.99169618949835536</v>
      </c>
      <c r="U12" s="602"/>
      <c r="V12" s="605">
        <f>'23solcasaad'!Q13</f>
        <v>10260</v>
      </c>
      <c r="W12" s="609">
        <f t="shared" ref="W12:W28" si="10">V12*100/J12</f>
        <v>5.2357356821000094</v>
      </c>
      <c r="X12" s="602"/>
      <c r="Y12" s="605">
        <f>'23solcasaad'!X13</f>
        <v>32201</v>
      </c>
      <c r="Z12" s="609">
        <f t="shared" ref="Z12:Z28" si="11">Y12*100/M12</f>
        <v>33.206150165509989</v>
      </c>
      <c r="AA12" s="588"/>
      <c r="AB12" s="589">
        <f t="shared" ref="AB12:AB28" si="12">_xlfn.RANK.EQ(Q12,Q$11:Q$30,0)</f>
        <v>11</v>
      </c>
      <c r="AC12" s="589">
        <v>2</v>
      </c>
      <c r="AD12" s="589">
        <f t="shared" ref="AD12:AD28" si="13">MATCH(AC12,AB$11:AB$30,0)</f>
        <v>11</v>
      </c>
      <c r="AE12" s="590" t="str">
        <f t="shared" si="2"/>
        <v>Extremadura</v>
      </c>
      <c r="AF12" s="591">
        <f t="shared" si="3"/>
        <v>5.4968069049731882</v>
      </c>
      <c r="AH12" s="589">
        <f t="shared" ref="AH12:AH30" si="14">_xlfn.RANK.EQ(T12,T$11:T$30,0)</f>
        <v>18</v>
      </c>
      <c r="AI12" s="589">
        <v>2</v>
      </c>
      <c r="AJ12" s="589">
        <f t="shared" ref="AJ12:AJ28" si="15">MATCH(AI12,AH$11:AH$30,0)</f>
        <v>7</v>
      </c>
      <c r="AK12" s="590" t="str">
        <f t="shared" ref="AK12:AK29" si="16">INDEX(B$11:B$30,AJ12,1)</f>
        <v>Castilla y León</v>
      </c>
      <c r="AL12" s="591">
        <f t="shared" ref="AL12:AL29" si="17">INDEX(T$11:T$30,AJ12,1)</f>
        <v>1.783222196135019</v>
      </c>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8.5728700506483388</v>
      </c>
      <c r="AT12" s="589">
        <f t="shared" ref="AT12:AT30" si="22">_xlfn.RANK.EQ(Z12,Z$11:Z$30,0)</f>
        <v>13</v>
      </c>
      <c r="AU12" s="589">
        <v>2</v>
      </c>
      <c r="AV12" s="589">
        <f t="shared" ref="AV12:AV28" si="23">MATCH(AU12,AT$11:AT$30,0)</f>
        <v>9</v>
      </c>
      <c r="AW12" s="590" t="str">
        <f t="shared" ref="AW12:AW29" si="24">INDEX(B$11:B$30,AV12,1)</f>
        <v>Cataluña</v>
      </c>
      <c r="AX12" s="591">
        <f t="shared" ref="AX12:AX29" si="25">INDEX(Z$11:Z$30,AV12,1)</f>
        <v>42.870726627720224</v>
      </c>
    </row>
    <row r="13" spans="1:50" s="587" customFormat="1" ht="18" customHeight="1" x14ac:dyDescent="0.15">
      <c r="A13" s="616"/>
      <c r="B13" s="601" t="s">
        <v>40</v>
      </c>
      <c r="C13" s="602"/>
      <c r="D13" s="603">
        <f t="shared" si="4"/>
        <v>1004686</v>
      </c>
      <c r="E13" s="604">
        <f t="shared" si="0"/>
        <v>2.1162235110294971</v>
      </c>
      <c r="F13" s="602"/>
      <c r="G13" s="605">
        <f>'20pobl'!J14</f>
        <v>731830</v>
      </c>
      <c r="H13" s="606">
        <f t="shared" si="5"/>
        <v>1.9260503821282062</v>
      </c>
      <c r="I13" s="602"/>
      <c r="J13" s="605">
        <f>'20pobl'!Q14</f>
        <v>187640</v>
      </c>
      <c r="K13" s="606">
        <f t="shared" si="6"/>
        <v>2.8367863643159974</v>
      </c>
      <c r="L13" s="602"/>
      <c r="M13" s="605">
        <f>'20pobl'!X14</f>
        <v>85216</v>
      </c>
      <c r="N13" s="606">
        <f t="shared" si="1"/>
        <v>2.974917288739364</v>
      </c>
      <c r="O13" s="602"/>
      <c r="P13" s="607">
        <f t="shared" si="7"/>
        <v>46011</v>
      </c>
      <c r="Q13" s="608">
        <f t="shared" si="8"/>
        <v>4.5796398078603664</v>
      </c>
      <c r="R13" s="602"/>
      <c r="S13" s="605">
        <f>'23solcasaad'!J14</f>
        <v>10155</v>
      </c>
      <c r="T13" s="609">
        <f t="shared" si="9"/>
        <v>1.3876173428255196</v>
      </c>
      <c r="U13" s="602"/>
      <c r="V13" s="605">
        <f>'23solcasaad'!Q14</f>
        <v>10236</v>
      </c>
      <c r="W13" s="609">
        <f t="shared" si="10"/>
        <v>5.4551268386271587</v>
      </c>
      <c r="X13" s="602"/>
      <c r="Y13" s="605">
        <f>'23solcasaad'!X14</f>
        <v>25620</v>
      </c>
      <c r="Z13" s="609">
        <f t="shared" si="11"/>
        <v>30.064776567780697</v>
      </c>
      <c r="AA13" s="588"/>
      <c r="AB13" s="589">
        <f t="shared" si="12"/>
        <v>7</v>
      </c>
      <c r="AC13" s="589">
        <v>3</v>
      </c>
      <c r="AD13" s="589">
        <f t="shared" si="13"/>
        <v>1</v>
      </c>
      <c r="AE13" s="590" t="str">
        <f t="shared" si="2"/>
        <v>Andalucía</v>
      </c>
      <c r="AF13" s="592">
        <f t="shared" si="3"/>
        <v>5.0742177789735683</v>
      </c>
      <c r="AH13" s="589">
        <f t="shared" si="14"/>
        <v>10</v>
      </c>
      <c r="AI13" s="589">
        <v>3</v>
      </c>
      <c r="AJ13" s="589">
        <f t="shared" si="15"/>
        <v>16</v>
      </c>
      <c r="AK13" s="590" t="str">
        <f t="shared" si="16"/>
        <v>País Vasco</v>
      </c>
      <c r="AL13" s="591">
        <f t="shared" si="17"/>
        <v>1.7426283735448855</v>
      </c>
      <c r="AN13" s="589">
        <f t="shared" si="18"/>
        <v>13</v>
      </c>
      <c r="AO13" s="589">
        <v>3</v>
      </c>
      <c r="AP13" s="589">
        <f t="shared" si="19"/>
        <v>9</v>
      </c>
      <c r="AQ13" s="590" t="str">
        <f t="shared" si="20"/>
        <v>Cataluña</v>
      </c>
      <c r="AR13" s="591">
        <f t="shared" si="21"/>
        <v>8.0552357935877428</v>
      </c>
      <c r="AT13" s="589">
        <f t="shared" si="22"/>
        <v>16</v>
      </c>
      <c r="AU13" s="589">
        <v>3</v>
      </c>
      <c r="AV13" s="589">
        <f t="shared" si="23"/>
        <v>7</v>
      </c>
      <c r="AW13" s="590" t="str">
        <f t="shared" si="24"/>
        <v>Castilla y León</v>
      </c>
      <c r="AX13" s="591">
        <f t="shared" si="25"/>
        <v>42.77437366634225</v>
      </c>
    </row>
    <row r="14" spans="1:50" s="587" customFormat="1" ht="18" customHeight="1" x14ac:dyDescent="0.15">
      <c r="A14" s="616"/>
      <c r="B14" s="601" t="s">
        <v>41</v>
      </c>
      <c r="C14" s="602"/>
      <c r="D14" s="603">
        <f t="shared" si="4"/>
        <v>1176659</v>
      </c>
      <c r="E14" s="604">
        <f t="shared" si="0"/>
        <v>2.4784593796115968</v>
      </c>
      <c r="F14" s="602"/>
      <c r="G14" s="605">
        <f>'20pobl'!J15</f>
        <v>984374</v>
      </c>
      <c r="H14" s="606">
        <f t="shared" si="5"/>
        <v>2.5907026479606889</v>
      </c>
      <c r="I14" s="602"/>
      <c r="J14" s="605">
        <f>'20pobl'!Q15</f>
        <v>141017</v>
      </c>
      <c r="K14" s="606">
        <f t="shared" si="6"/>
        <v>2.1319287078274836</v>
      </c>
      <c r="L14" s="602"/>
      <c r="M14" s="605">
        <f>'20pobl'!X15</f>
        <v>51268</v>
      </c>
      <c r="N14" s="606">
        <f t="shared" si="1"/>
        <v>1.789781960653982</v>
      </c>
      <c r="O14" s="602"/>
      <c r="P14" s="607">
        <f t="shared" si="7"/>
        <v>42419</v>
      </c>
      <c r="Q14" s="608">
        <f t="shared" si="8"/>
        <v>3.6050376532198367</v>
      </c>
      <c r="R14" s="602"/>
      <c r="S14" s="605">
        <f>'23solcasaad'!J15</f>
        <v>11907</v>
      </c>
      <c r="T14" s="609">
        <f t="shared" si="9"/>
        <v>1.2096012288012483</v>
      </c>
      <c r="U14" s="602"/>
      <c r="V14" s="605">
        <f>'23solcasaad'!Q15</f>
        <v>10051</v>
      </c>
      <c r="W14" s="609">
        <f t="shared" si="10"/>
        <v>7.127509449215343</v>
      </c>
      <c r="X14" s="602"/>
      <c r="Y14" s="605">
        <f>'23solcasaad'!X15</f>
        <v>20461</v>
      </c>
      <c r="Z14" s="609">
        <f t="shared" si="11"/>
        <v>39.909885308574552</v>
      </c>
      <c r="AA14" s="588"/>
      <c r="AB14" s="589">
        <f t="shared" si="12"/>
        <v>14</v>
      </c>
      <c r="AC14" s="589">
        <v>4</v>
      </c>
      <c r="AD14" s="589">
        <f t="shared" si="13"/>
        <v>16</v>
      </c>
      <c r="AE14" s="590" t="str">
        <f t="shared" si="2"/>
        <v>País Vasco</v>
      </c>
      <c r="AF14" s="591">
        <f t="shared" si="3"/>
        <v>5.0726075028507713</v>
      </c>
      <c r="AH14" s="589">
        <f t="shared" si="14"/>
        <v>14</v>
      </c>
      <c r="AI14" s="589">
        <v>4</v>
      </c>
      <c r="AJ14" s="589">
        <f t="shared" si="15"/>
        <v>1</v>
      </c>
      <c r="AK14" s="590" t="str">
        <f t="shared" si="16"/>
        <v>Andalucía</v>
      </c>
      <c r="AL14" s="591">
        <f t="shared" si="17"/>
        <v>1.7329349126563003</v>
      </c>
      <c r="AN14" s="589">
        <f t="shared" si="18"/>
        <v>6</v>
      </c>
      <c r="AO14" s="589">
        <v>4</v>
      </c>
      <c r="AP14" s="589">
        <f t="shared" si="19"/>
        <v>14</v>
      </c>
      <c r="AQ14" s="590" t="str">
        <f t="shared" si="20"/>
        <v>Murcia, Región de</v>
      </c>
      <c r="AR14" s="591">
        <f t="shared" si="21"/>
        <v>7.9397243072005477</v>
      </c>
      <c r="AT14" s="589">
        <f t="shared" si="22"/>
        <v>6</v>
      </c>
      <c r="AU14" s="589">
        <v>4</v>
      </c>
      <c r="AV14" s="589">
        <f t="shared" si="23"/>
        <v>11</v>
      </c>
      <c r="AW14" s="590" t="str">
        <f t="shared" si="24"/>
        <v>Extremadura</v>
      </c>
      <c r="AX14" s="591">
        <f t="shared" si="25"/>
        <v>42.670913065774201</v>
      </c>
    </row>
    <row r="15" spans="1:50" s="587" customFormat="1" ht="18" customHeight="1" x14ac:dyDescent="0.15">
      <c r="A15" s="616"/>
      <c r="B15" s="601" t="s">
        <v>9</v>
      </c>
      <c r="C15" s="602"/>
      <c r="D15" s="603">
        <f t="shared" si="4"/>
        <v>2177701</v>
      </c>
      <c r="E15" s="604">
        <f t="shared" si="0"/>
        <v>4.5870073397981521</v>
      </c>
      <c r="F15" s="602"/>
      <c r="G15" s="605">
        <f>'20pobl'!J16</f>
        <v>1804834</v>
      </c>
      <c r="H15" s="606">
        <f t="shared" si="5"/>
        <v>4.7500119090198254</v>
      </c>
      <c r="I15" s="602"/>
      <c r="J15" s="605">
        <f>'20pobl'!Q16</f>
        <v>277418</v>
      </c>
      <c r="K15" s="606">
        <f t="shared" si="6"/>
        <v>4.1940716244714098</v>
      </c>
      <c r="L15" s="602"/>
      <c r="M15" s="605">
        <f>'20pobl'!X16</f>
        <v>95449</v>
      </c>
      <c r="N15" s="606">
        <f t="shared" si="1"/>
        <v>3.3321545284087914</v>
      </c>
      <c r="O15" s="602"/>
      <c r="P15" s="607">
        <f t="shared" si="7"/>
        <v>59710</v>
      </c>
      <c r="Q15" s="608">
        <f t="shared" si="8"/>
        <v>2.7418823796287919</v>
      </c>
      <c r="R15" s="602"/>
      <c r="S15" s="605">
        <f>'23solcasaad'!J16</f>
        <v>20916</v>
      </c>
      <c r="T15" s="609">
        <f t="shared" si="9"/>
        <v>1.1588877425846367</v>
      </c>
      <c r="U15" s="602"/>
      <c r="V15" s="605">
        <f>'23solcasaad'!Q16</f>
        <v>13726</v>
      </c>
      <c r="W15" s="609">
        <f t="shared" si="10"/>
        <v>4.947768349566358</v>
      </c>
      <c r="X15" s="602"/>
      <c r="Y15" s="605">
        <f>'23solcasaad'!X16</f>
        <v>25068</v>
      </c>
      <c r="Z15" s="609">
        <f t="shared" si="11"/>
        <v>26.263240054898429</v>
      </c>
      <c r="AA15" s="588"/>
      <c r="AB15" s="589">
        <f t="shared" si="12"/>
        <v>19</v>
      </c>
      <c r="AC15" s="589">
        <v>5</v>
      </c>
      <c r="AD15" s="589">
        <f t="shared" si="13"/>
        <v>9</v>
      </c>
      <c r="AE15" s="590" t="str">
        <f t="shared" si="2"/>
        <v>Cataluña</v>
      </c>
      <c r="AF15" s="591">
        <f t="shared" si="3"/>
        <v>4.7594317232054824</v>
      </c>
      <c r="AH15" s="589">
        <f t="shared" si="14"/>
        <v>16</v>
      </c>
      <c r="AI15" s="589">
        <v>5</v>
      </c>
      <c r="AJ15" s="589">
        <f t="shared" si="15"/>
        <v>14</v>
      </c>
      <c r="AK15" s="590" t="str">
        <f t="shared" si="16"/>
        <v>Murcia, Región de</v>
      </c>
      <c r="AL15" s="591">
        <f t="shared" si="17"/>
        <v>1.6172271814318475</v>
      </c>
      <c r="AN15" s="589">
        <f t="shared" si="18"/>
        <v>17</v>
      </c>
      <c r="AO15" s="589">
        <v>5</v>
      </c>
      <c r="AP15" s="589">
        <f t="shared" si="19"/>
        <v>8</v>
      </c>
      <c r="AQ15" s="590" t="str">
        <f t="shared" si="20"/>
        <v>Castilla - La Mancha</v>
      </c>
      <c r="AR15" s="591">
        <f t="shared" si="21"/>
        <v>7.199799467525513</v>
      </c>
      <c r="AT15" s="589">
        <f t="shared" si="22"/>
        <v>18</v>
      </c>
      <c r="AU15" s="589">
        <v>5</v>
      </c>
      <c r="AV15" s="589">
        <f t="shared" si="23"/>
        <v>8</v>
      </c>
      <c r="AW15" s="590" t="str">
        <f t="shared" si="24"/>
        <v>Castilla - La Mancha</v>
      </c>
      <c r="AX15" s="591">
        <f t="shared" si="25"/>
        <v>41.14577030134334</v>
      </c>
    </row>
    <row r="16" spans="1:50" s="587" customFormat="1" ht="18" customHeight="1" x14ac:dyDescent="0.15">
      <c r="A16" s="616"/>
      <c r="B16" s="601" t="s">
        <v>8</v>
      </c>
      <c r="C16" s="602"/>
      <c r="D16" s="610">
        <f t="shared" si="4"/>
        <v>585402</v>
      </c>
      <c r="E16" s="604">
        <f t="shared" si="0"/>
        <v>1.2330633409878207</v>
      </c>
      <c r="F16" s="602"/>
      <c r="G16" s="611">
        <f>'20pobl'!J17</f>
        <v>450337</v>
      </c>
      <c r="H16" s="606">
        <f t="shared" si="5"/>
        <v>1.1852093395139172</v>
      </c>
      <c r="I16" s="602"/>
      <c r="J16" s="611">
        <f>'20pobl'!Q17</f>
        <v>94037</v>
      </c>
      <c r="K16" s="606">
        <f t="shared" si="6"/>
        <v>1.4216738400190974</v>
      </c>
      <c r="L16" s="602"/>
      <c r="M16" s="611">
        <f>'20pobl'!X17</f>
        <v>41028</v>
      </c>
      <c r="N16" s="606">
        <f t="shared" si="1"/>
        <v>1.4323003487889439</v>
      </c>
      <c r="O16" s="602"/>
      <c r="P16" s="611">
        <f t="shared" si="7"/>
        <v>23599</v>
      </c>
      <c r="Q16" s="608">
        <f t="shared" si="8"/>
        <v>4.0312469038370216</v>
      </c>
      <c r="R16" s="602"/>
      <c r="S16" s="611">
        <f>'23solcasaad'!J17</f>
        <v>6515</v>
      </c>
      <c r="T16" s="609">
        <f t="shared" si="9"/>
        <v>1.4466943644426284</v>
      </c>
      <c r="U16" s="602"/>
      <c r="V16" s="611">
        <f>'23solcasaad'!Q17</f>
        <v>5077</v>
      </c>
      <c r="W16" s="609">
        <f t="shared" si="10"/>
        <v>5.3989387156119397</v>
      </c>
      <c r="X16" s="602"/>
      <c r="Y16" s="611">
        <f>'23solcasaad'!X17</f>
        <v>12007</v>
      </c>
      <c r="Z16" s="609">
        <f t="shared" si="11"/>
        <v>29.265379740664912</v>
      </c>
      <c r="AA16" s="588"/>
      <c r="AB16" s="589">
        <f t="shared" si="12"/>
        <v>10</v>
      </c>
      <c r="AC16" s="589">
        <v>6</v>
      </c>
      <c r="AD16" s="589">
        <f t="shared" si="13"/>
        <v>8</v>
      </c>
      <c r="AE16" s="590" t="str">
        <f t="shared" si="2"/>
        <v>Castilla - La Mancha</v>
      </c>
      <c r="AF16" s="591">
        <f t="shared" si="3"/>
        <v>4.6338919062127433</v>
      </c>
      <c r="AH16" s="589">
        <f t="shared" si="14"/>
        <v>8</v>
      </c>
      <c r="AI16" s="589">
        <v>6</v>
      </c>
      <c r="AJ16" s="589">
        <f t="shared" si="15"/>
        <v>11</v>
      </c>
      <c r="AK16" s="590" t="str">
        <f t="shared" si="16"/>
        <v>Extremadura</v>
      </c>
      <c r="AL16" s="591">
        <f t="shared" si="17"/>
        <v>1.6031582519476411</v>
      </c>
      <c r="AN16" s="589">
        <f t="shared" si="18"/>
        <v>14</v>
      </c>
      <c r="AO16" s="589">
        <v>6</v>
      </c>
      <c r="AP16" s="589">
        <f t="shared" si="19"/>
        <v>4</v>
      </c>
      <c r="AQ16" s="590" t="str">
        <f t="shared" si="20"/>
        <v>Balears, Illes</v>
      </c>
      <c r="AR16" s="591">
        <f t="shared" si="21"/>
        <v>7.127509449215343</v>
      </c>
      <c r="AT16" s="589">
        <f t="shared" si="22"/>
        <v>17</v>
      </c>
      <c r="AU16" s="589">
        <v>6</v>
      </c>
      <c r="AV16" s="589">
        <f t="shared" si="23"/>
        <v>4</v>
      </c>
      <c r="AW16" s="590" t="str">
        <f t="shared" si="24"/>
        <v>Balears, Illes</v>
      </c>
      <c r="AX16" s="591">
        <f t="shared" si="25"/>
        <v>39.909885308574552</v>
      </c>
    </row>
    <row r="17" spans="1:50" s="587" customFormat="1" ht="18" customHeight="1" x14ac:dyDescent="0.15">
      <c r="A17" s="616"/>
      <c r="B17" s="601" t="s">
        <v>7</v>
      </c>
      <c r="C17" s="602"/>
      <c r="D17" s="603">
        <f t="shared" si="4"/>
        <v>2372640</v>
      </c>
      <c r="E17" s="604">
        <f t="shared" si="0"/>
        <v>4.9976177145984177</v>
      </c>
      <c r="F17" s="602"/>
      <c r="G17" s="605">
        <f>'20pobl'!J18</f>
        <v>1750539</v>
      </c>
      <c r="H17" s="606">
        <f t="shared" si="5"/>
        <v>4.60711683024791</v>
      </c>
      <c r="I17" s="602"/>
      <c r="J17" s="605">
        <f>'20pobl'!Q18</f>
        <v>403248</v>
      </c>
      <c r="K17" s="606">
        <f t="shared" si="6"/>
        <v>6.0963996367389539</v>
      </c>
      <c r="L17" s="602"/>
      <c r="M17" s="605">
        <f>'20pobl'!X18</f>
        <v>218853</v>
      </c>
      <c r="N17" s="606">
        <f t="shared" si="1"/>
        <v>7.6402268751464053</v>
      </c>
      <c r="O17" s="602"/>
      <c r="P17" s="607">
        <f t="shared" si="7"/>
        <v>152778</v>
      </c>
      <c r="Q17" s="608">
        <f>P17*100/D17</f>
        <v>6.4391563827635041</v>
      </c>
      <c r="R17" s="602"/>
      <c r="S17" s="605">
        <f>'23solcasaad'!J18</f>
        <v>31216</v>
      </c>
      <c r="T17" s="609">
        <f>S17*100/G17</f>
        <v>1.783222196135019</v>
      </c>
      <c r="U17" s="602"/>
      <c r="V17" s="605">
        <f>'23solcasaad'!Q18</f>
        <v>27949</v>
      </c>
      <c r="W17" s="609">
        <f>V17*100/J17</f>
        <v>6.9309705193826128</v>
      </c>
      <c r="X17" s="602"/>
      <c r="Y17" s="605">
        <f>'23solcasaad'!X18</f>
        <v>93613</v>
      </c>
      <c r="Z17" s="609">
        <f>Y17*100/M17</f>
        <v>42.77437366634225</v>
      </c>
      <c r="AA17" s="588"/>
      <c r="AB17" s="589">
        <f t="shared" si="12"/>
        <v>1</v>
      </c>
      <c r="AC17" s="589">
        <v>7</v>
      </c>
      <c r="AD17" s="589">
        <f t="shared" si="13"/>
        <v>3</v>
      </c>
      <c r="AE17" s="590" t="str">
        <f t="shared" si="2"/>
        <v>Asturias, Principado de</v>
      </c>
      <c r="AF17" s="591">
        <f t="shared" si="3"/>
        <v>4.5796398078603664</v>
      </c>
      <c r="AH17" s="589">
        <f t="shared" si="14"/>
        <v>2</v>
      </c>
      <c r="AI17" s="589">
        <v>7</v>
      </c>
      <c r="AJ17" s="589">
        <f t="shared" si="15"/>
        <v>9</v>
      </c>
      <c r="AK17" s="590" t="str">
        <f t="shared" si="16"/>
        <v>Cataluña</v>
      </c>
      <c r="AL17" s="591">
        <f t="shared" si="17"/>
        <v>1.4640707978106497</v>
      </c>
      <c r="AN17" s="589">
        <f t="shared" si="18"/>
        <v>7</v>
      </c>
      <c r="AO17" s="589">
        <v>7</v>
      </c>
      <c r="AP17" s="589">
        <f t="shared" si="19"/>
        <v>7</v>
      </c>
      <c r="AQ17" s="590" t="str">
        <f t="shared" si="20"/>
        <v>Castilla y León</v>
      </c>
      <c r="AR17" s="591">
        <f t="shared" si="21"/>
        <v>6.9309705193826128</v>
      </c>
      <c r="AT17" s="589">
        <f t="shared" si="22"/>
        <v>3</v>
      </c>
      <c r="AU17" s="589">
        <v>7</v>
      </c>
      <c r="AV17" s="589">
        <f t="shared" si="23"/>
        <v>17</v>
      </c>
      <c r="AW17" s="590" t="str">
        <f t="shared" si="24"/>
        <v>Rioja, La</v>
      </c>
      <c r="AX17" s="591">
        <f t="shared" si="25"/>
        <v>38.051578519488729</v>
      </c>
    </row>
    <row r="18" spans="1:50" s="587" customFormat="1" ht="18" customHeight="1" x14ac:dyDescent="0.15">
      <c r="A18" s="616"/>
      <c r="B18" s="601" t="s">
        <v>43</v>
      </c>
      <c r="C18" s="602"/>
      <c r="D18" s="603">
        <f t="shared" si="4"/>
        <v>2053328</v>
      </c>
      <c r="E18" s="604">
        <f t="shared" si="0"/>
        <v>4.3250338806902606</v>
      </c>
      <c r="F18" s="602"/>
      <c r="G18" s="605">
        <f>'20pobl'!J19</f>
        <v>1657821</v>
      </c>
      <c r="H18" s="606">
        <f t="shared" si="5"/>
        <v>4.3630990401461611</v>
      </c>
      <c r="I18" s="602"/>
      <c r="J18" s="605">
        <f>'20pobl'!Q19</f>
        <v>263299</v>
      </c>
      <c r="K18" s="606">
        <f t="shared" si="6"/>
        <v>3.9806172081541131</v>
      </c>
      <c r="L18" s="602"/>
      <c r="M18" s="605">
        <f>'20pobl'!X19</f>
        <v>132208</v>
      </c>
      <c r="N18" s="606">
        <f t="shared" si="1"/>
        <v>4.6154227481887657</v>
      </c>
      <c r="O18" s="602"/>
      <c r="P18" s="607">
        <f t="shared" si="7"/>
        <v>95149</v>
      </c>
      <c r="Q18" s="608">
        <f t="shared" si="8"/>
        <v>4.6338919062127433</v>
      </c>
      <c r="R18" s="602"/>
      <c r="S18" s="605">
        <f>'23solcasaad'!J19</f>
        <v>21794</v>
      </c>
      <c r="T18" s="609">
        <f t="shared" si="9"/>
        <v>1.3146171993236906</v>
      </c>
      <c r="U18" s="602"/>
      <c r="V18" s="605">
        <f>'23solcasaad'!Q19</f>
        <v>18957</v>
      </c>
      <c r="W18" s="609">
        <f t="shared" si="10"/>
        <v>7.199799467525513</v>
      </c>
      <c r="X18" s="602"/>
      <c r="Y18" s="605">
        <f>'23solcasaad'!X19</f>
        <v>54398</v>
      </c>
      <c r="Z18" s="609">
        <f t="shared" si="11"/>
        <v>41.14577030134334</v>
      </c>
      <c r="AA18" s="588"/>
      <c r="AB18" s="589">
        <f t="shared" si="12"/>
        <v>6</v>
      </c>
      <c r="AC18" s="589">
        <v>8</v>
      </c>
      <c r="AD18" s="589">
        <f t="shared" si="13"/>
        <v>17</v>
      </c>
      <c r="AE18" s="590" t="str">
        <f t="shared" si="2"/>
        <v>Rioja, La</v>
      </c>
      <c r="AF18" s="591">
        <f t="shared" si="3"/>
        <v>4.5621647305965762</v>
      </c>
      <c r="AH18" s="589">
        <f t="shared" si="14"/>
        <v>13</v>
      </c>
      <c r="AI18" s="589">
        <v>8</v>
      </c>
      <c r="AJ18" s="589">
        <f t="shared" si="15"/>
        <v>6</v>
      </c>
      <c r="AK18" s="590" t="str">
        <f t="shared" si="16"/>
        <v>Cantabria</v>
      </c>
      <c r="AL18" s="591">
        <f t="shared" si="17"/>
        <v>1.4466943644426284</v>
      </c>
      <c r="AN18" s="589">
        <f t="shared" si="18"/>
        <v>5</v>
      </c>
      <c r="AO18" s="589">
        <v>8</v>
      </c>
      <c r="AP18" s="589">
        <f t="shared" si="19"/>
        <v>20</v>
      </c>
      <c r="AQ18" s="590" t="str">
        <f t="shared" si="20"/>
        <v>TOTAL</v>
      </c>
      <c r="AR18" s="591">
        <f t="shared" si="21"/>
        <v>6.8384330429069227</v>
      </c>
      <c r="AT18" s="589">
        <f t="shared" si="22"/>
        <v>5</v>
      </c>
      <c r="AU18" s="589">
        <v>8</v>
      </c>
      <c r="AV18" s="589">
        <f t="shared" si="23"/>
        <v>16</v>
      </c>
      <c r="AW18" s="590" t="str">
        <f t="shared" si="24"/>
        <v>País Vasco</v>
      </c>
      <c r="AX18" s="591">
        <f t="shared" si="25"/>
        <v>37.66877789425449</v>
      </c>
    </row>
    <row r="19" spans="1:50" s="587" customFormat="1" ht="18" customHeight="1" x14ac:dyDescent="0.15">
      <c r="A19" s="616"/>
      <c r="B19" s="601" t="s">
        <v>44</v>
      </c>
      <c r="C19" s="602"/>
      <c r="D19" s="603">
        <f t="shared" si="4"/>
        <v>7792611</v>
      </c>
      <c r="E19" s="604">
        <f t="shared" si="0"/>
        <v>16.413990650319683</v>
      </c>
      <c r="F19" s="602"/>
      <c r="G19" s="605">
        <f>'20pobl'!J20</f>
        <v>6290816</v>
      </c>
      <c r="H19" s="606">
        <f t="shared" si="5"/>
        <v>16.556343086096817</v>
      </c>
      <c r="I19" s="602"/>
      <c r="J19" s="605">
        <f>'20pobl'!Q20</f>
        <v>1048523</v>
      </c>
      <c r="K19" s="606">
        <f t="shared" si="6"/>
        <v>15.851821301810395</v>
      </c>
      <c r="L19" s="602"/>
      <c r="M19" s="605">
        <f>'20pobl'!X20</f>
        <v>453272</v>
      </c>
      <c r="N19" s="606">
        <f t="shared" si="1"/>
        <v>15.823867692704059</v>
      </c>
      <c r="O19" s="602"/>
      <c r="P19" s="607">
        <f t="shared" si="7"/>
        <v>370884</v>
      </c>
      <c r="Q19" s="608">
        <f t="shared" si="8"/>
        <v>4.7594317232054824</v>
      </c>
      <c r="R19" s="602"/>
      <c r="S19" s="605">
        <f>'23solcasaad'!J20</f>
        <v>92102</v>
      </c>
      <c r="T19" s="609">
        <f t="shared" si="9"/>
        <v>1.4640707978106497</v>
      </c>
      <c r="U19" s="602"/>
      <c r="V19" s="605">
        <f>'23solcasaad'!Q20</f>
        <v>84461</v>
      </c>
      <c r="W19" s="609">
        <f t="shared" si="10"/>
        <v>8.0552357935877428</v>
      </c>
      <c r="X19" s="602"/>
      <c r="Y19" s="605">
        <f>'23solcasaad'!X20</f>
        <v>194321</v>
      </c>
      <c r="Z19" s="609">
        <f t="shared" si="11"/>
        <v>42.870726627720224</v>
      </c>
      <c r="AA19" s="588"/>
      <c r="AB19" s="589">
        <f t="shared" si="12"/>
        <v>5</v>
      </c>
      <c r="AC19" s="589">
        <v>9</v>
      </c>
      <c r="AD19" s="589">
        <f t="shared" si="13"/>
        <v>20</v>
      </c>
      <c r="AE19" s="590" t="str">
        <f t="shared" si="2"/>
        <v>TOTAL</v>
      </c>
      <c r="AF19" s="591">
        <f t="shared" si="3"/>
        <v>4.3478477915519234</v>
      </c>
      <c r="AH19" s="589">
        <f t="shared" si="14"/>
        <v>7</v>
      </c>
      <c r="AI19" s="589">
        <v>9</v>
      </c>
      <c r="AJ19" s="589">
        <f t="shared" si="15"/>
        <v>20</v>
      </c>
      <c r="AK19" s="590" t="str">
        <f t="shared" si="16"/>
        <v>TOTAL</v>
      </c>
      <c r="AL19" s="591">
        <f t="shared" si="17"/>
        <v>1.4039931667228562</v>
      </c>
      <c r="AN19" s="589">
        <f t="shared" si="18"/>
        <v>3</v>
      </c>
      <c r="AO19" s="589">
        <v>9</v>
      </c>
      <c r="AP19" s="589">
        <f t="shared" si="19"/>
        <v>18</v>
      </c>
      <c r="AQ19" s="590" t="str">
        <f t="shared" si="20"/>
        <v>Ceuta y Melilla</v>
      </c>
      <c r="AR19" s="591">
        <f t="shared" si="21"/>
        <v>6.5594470658603043</v>
      </c>
      <c r="AT19" s="589">
        <f t="shared" si="22"/>
        <v>2</v>
      </c>
      <c r="AU19" s="589">
        <v>9</v>
      </c>
      <c r="AV19" s="589">
        <f t="shared" si="23"/>
        <v>20</v>
      </c>
      <c r="AW19" s="590" t="str">
        <f t="shared" si="24"/>
        <v>TOTAL</v>
      </c>
      <c r="AX19" s="591">
        <f t="shared" si="25"/>
        <v>37.645955657617797</v>
      </c>
    </row>
    <row r="20" spans="1:50" s="587" customFormat="1" ht="18" customHeight="1" x14ac:dyDescent="0.15">
      <c r="A20" s="616"/>
      <c r="B20" s="601" t="s">
        <v>6</v>
      </c>
      <c r="C20" s="602"/>
      <c r="D20" s="603">
        <f t="shared" si="4"/>
        <v>5097967</v>
      </c>
      <c r="E20" s="604">
        <f t="shared" si="0"/>
        <v>10.738118799159649</v>
      </c>
      <c r="F20" s="602"/>
      <c r="G20" s="605">
        <f>'20pobl'!J21</f>
        <v>4079746</v>
      </c>
      <c r="H20" s="606">
        <f t="shared" si="5"/>
        <v>10.737188065925176</v>
      </c>
      <c r="I20" s="602"/>
      <c r="J20" s="605">
        <f>'20pobl'!Q21</f>
        <v>729753</v>
      </c>
      <c r="K20" s="606">
        <f t="shared" si="6"/>
        <v>11.032580258573288</v>
      </c>
      <c r="L20" s="602"/>
      <c r="M20" s="605">
        <f>'20pobl'!X21</f>
        <v>288468</v>
      </c>
      <c r="N20" s="606">
        <f t="shared" si="1"/>
        <v>10.070508360496467</v>
      </c>
      <c r="O20" s="602"/>
      <c r="P20" s="607">
        <f t="shared" si="7"/>
        <v>200158</v>
      </c>
      <c r="Q20" s="608">
        <f t="shared" si="8"/>
        <v>3.9262317704292711</v>
      </c>
      <c r="R20" s="602"/>
      <c r="S20" s="605">
        <f>'23solcasaad'!J21</f>
        <v>53964</v>
      </c>
      <c r="T20" s="609">
        <f t="shared" si="9"/>
        <v>1.3227294052129717</v>
      </c>
      <c r="U20" s="602"/>
      <c r="V20" s="605">
        <f>'23solcasaad'!Q21</f>
        <v>44245</v>
      </c>
      <c r="W20" s="609">
        <f t="shared" si="10"/>
        <v>6.0630103610399679</v>
      </c>
      <c r="X20" s="602"/>
      <c r="Y20" s="605">
        <f>'23solcasaad'!X21</f>
        <v>101949</v>
      </c>
      <c r="Z20" s="609">
        <f t="shared" si="11"/>
        <v>35.341528349764964</v>
      </c>
      <c r="AA20" s="588"/>
      <c r="AB20" s="589">
        <f t="shared" si="12"/>
        <v>13</v>
      </c>
      <c r="AC20" s="589">
        <v>10</v>
      </c>
      <c r="AD20" s="589">
        <f t="shared" si="13"/>
        <v>6</v>
      </c>
      <c r="AE20" s="590" t="str">
        <f t="shared" si="2"/>
        <v>Cantabria</v>
      </c>
      <c r="AF20" s="592">
        <f t="shared" si="3"/>
        <v>4.0312469038370216</v>
      </c>
      <c r="AH20" s="589">
        <f t="shared" si="14"/>
        <v>12</v>
      </c>
      <c r="AI20" s="589">
        <v>10</v>
      </c>
      <c r="AJ20" s="589">
        <f t="shared" si="15"/>
        <v>3</v>
      </c>
      <c r="AK20" s="590" t="str">
        <f t="shared" si="16"/>
        <v>Asturias, Principado de</v>
      </c>
      <c r="AL20" s="591">
        <f t="shared" si="17"/>
        <v>1.3876173428255196</v>
      </c>
      <c r="AN20" s="589">
        <f t="shared" si="18"/>
        <v>11</v>
      </c>
      <c r="AO20" s="589">
        <v>10</v>
      </c>
      <c r="AP20" s="589">
        <f t="shared" si="19"/>
        <v>16</v>
      </c>
      <c r="AQ20" s="590" t="str">
        <f t="shared" si="20"/>
        <v>País Vasco</v>
      </c>
      <c r="AR20" s="591">
        <f t="shared" si="21"/>
        <v>6.3571246567197983</v>
      </c>
      <c r="AT20" s="589">
        <f t="shared" si="22"/>
        <v>12</v>
      </c>
      <c r="AU20" s="589">
        <v>10</v>
      </c>
      <c r="AV20" s="589">
        <f t="shared" si="23"/>
        <v>13</v>
      </c>
      <c r="AW20" s="590" t="str">
        <f t="shared" si="24"/>
        <v>Madrid, Comunidad de</v>
      </c>
      <c r="AX20" s="591">
        <f t="shared" si="25"/>
        <v>35.966878581806988</v>
      </c>
    </row>
    <row r="21" spans="1:50" s="231" customFormat="1" ht="18" customHeight="1" x14ac:dyDescent="0.15">
      <c r="A21" s="677"/>
      <c r="B21" s="678" t="s">
        <v>5</v>
      </c>
      <c r="C21" s="679"/>
      <c r="D21" s="680">
        <f t="shared" si="4"/>
        <v>1054776</v>
      </c>
      <c r="E21" s="681">
        <f t="shared" si="0"/>
        <v>2.221730739822839</v>
      </c>
      <c r="F21" s="679"/>
      <c r="G21" s="682">
        <f>'20pobl'!J22</f>
        <v>828053</v>
      </c>
      <c r="H21" s="683">
        <f t="shared" si="5"/>
        <v>2.1792927279182428</v>
      </c>
      <c r="I21" s="679"/>
      <c r="J21" s="682">
        <f>'20pobl'!Q22</f>
        <v>152621</v>
      </c>
      <c r="K21" s="683">
        <f t="shared" si="6"/>
        <v>2.3073607530818152</v>
      </c>
      <c r="L21" s="679"/>
      <c r="M21" s="682">
        <f>'20pobl'!X22</f>
        <v>74102</v>
      </c>
      <c r="N21" s="683">
        <f t="shared" si="1"/>
        <v>2.5869240627366263</v>
      </c>
      <c r="O21" s="679"/>
      <c r="P21" s="684">
        <f t="shared" si="7"/>
        <v>57979</v>
      </c>
      <c r="Q21" s="685">
        <f t="shared" si="8"/>
        <v>5.4968069049731882</v>
      </c>
      <c r="R21" s="679"/>
      <c r="S21" s="682">
        <f>'23solcasaad'!J22</f>
        <v>13275</v>
      </c>
      <c r="T21" s="686">
        <f t="shared" si="9"/>
        <v>1.6031582519476411</v>
      </c>
      <c r="U21" s="679"/>
      <c r="V21" s="682">
        <f>'23solcasaad'!Q22</f>
        <v>13084</v>
      </c>
      <c r="W21" s="686">
        <f t="shared" si="10"/>
        <v>8.5728700506483388</v>
      </c>
      <c r="X21" s="679"/>
      <c r="Y21" s="682">
        <f>'23solcasaad'!X22</f>
        <v>31620</v>
      </c>
      <c r="Z21" s="609">
        <f t="shared" si="11"/>
        <v>42.670913065774201</v>
      </c>
      <c r="AA21" s="588"/>
      <c r="AB21" s="589">
        <f t="shared" si="12"/>
        <v>2</v>
      </c>
      <c r="AC21" s="589">
        <v>11</v>
      </c>
      <c r="AD21" s="589">
        <f t="shared" si="13"/>
        <v>2</v>
      </c>
      <c r="AE21" s="590" t="str">
        <f t="shared" si="2"/>
        <v>Aragón</v>
      </c>
      <c r="AF21" s="591">
        <f t="shared" si="3"/>
        <v>3.9740936353731957</v>
      </c>
      <c r="AG21" s="587"/>
      <c r="AH21" s="589">
        <f t="shared" si="14"/>
        <v>6</v>
      </c>
      <c r="AI21" s="589">
        <v>11</v>
      </c>
      <c r="AJ21" s="589">
        <f t="shared" si="15"/>
        <v>17</v>
      </c>
      <c r="AK21" s="590" t="str">
        <f t="shared" si="16"/>
        <v>Rioja, La</v>
      </c>
      <c r="AL21" s="591">
        <f t="shared" si="17"/>
        <v>1.3679040475460185</v>
      </c>
      <c r="AM21" s="587"/>
      <c r="AN21" s="589">
        <f t="shared" si="18"/>
        <v>2</v>
      </c>
      <c r="AO21" s="589">
        <v>11</v>
      </c>
      <c r="AP21" s="589">
        <f t="shared" si="19"/>
        <v>10</v>
      </c>
      <c r="AQ21" s="590" t="str">
        <f t="shared" si="20"/>
        <v>Comunitat Valenciana</v>
      </c>
      <c r="AR21" s="591">
        <f t="shared" si="21"/>
        <v>6.0630103610399679</v>
      </c>
      <c r="AS21" s="587"/>
      <c r="AT21" s="589">
        <f t="shared" si="22"/>
        <v>4</v>
      </c>
      <c r="AU21" s="589">
        <v>11</v>
      </c>
      <c r="AV21" s="589">
        <f t="shared" si="23"/>
        <v>14</v>
      </c>
      <c r="AW21" s="590" t="str">
        <f t="shared" si="24"/>
        <v>Murcia, Región de</v>
      </c>
      <c r="AX21" s="591">
        <f t="shared" si="25"/>
        <v>35.894143263916028</v>
      </c>
    </row>
    <row r="22" spans="1:50" s="231" customFormat="1" ht="18" customHeight="1" x14ac:dyDescent="0.15">
      <c r="A22" s="677"/>
      <c r="B22" s="678" t="s">
        <v>38</v>
      </c>
      <c r="C22" s="679"/>
      <c r="D22" s="680">
        <f t="shared" si="4"/>
        <v>2690464</v>
      </c>
      <c r="E22" s="681">
        <f t="shared" si="0"/>
        <v>5.6670672950339354</v>
      </c>
      <c r="F22" s="679"/>
      <c r="G22" s="682">
        <f>'20pobl'!J23</f>
        <v>1987834</v>
      </c>
      <c r="H22" s="683">
        <f t="shared" si="5"/>
        <v>5.231636357224275</v>
      </c>
      <c r="I22" s="679"/>
      <c r="J22" s="682">
        <f>'20pobl'!Q23</f>
        <v>464829</v>
      </c>
      <c r="K22" s="683">
        <f t="shared" si="6"/>
        <v>7.0273959120584131</v>
      </c>
      <c r="L22" s="679"/>
      <c r="M22" s="682">
        <f>'20pobl'!X23</f>
        <v>237801</v>
      </c>
      <c r="N22" s="683">
        <f t="shared" si="1"/>
        <v>8.3017074983513606</v>
      </c>
      <c r="O22" s="679"/>
      <c r="P22" s="684">
        <f t="shared" si="7"/>
        <v>83324</v>
      </c>
      <c r="Q22" s="685">
        <f t="shared" si="8"/>
        <v>3.0970122625688359</v>
      </c>
      <c r="R22" s="679"/>
      <c r="S22" s="682">
        <f>'23solcasaad'!J23</f>
        <v>23430</v>
      </c>
      <c r="T22" s="686">
        <f t="shared" si="9"/>
        <v>1.1786698486895788</v>
      </c>
      <c r="U22" s="679"/>
      <c r="V22" s="682">
        <f>'23solcasaad'!Q23</f>
        <v>15230</v>
      </c>
      <c r="W22" s="686">
        <f t="shared" si="10"/>
        <v>3.2764737139894455</v>
      </c>
      <c r="X22" s="679"/>
      <c r="Y22" s="682">
        <f>'23solcasaad'!X23</f>
        <v>44664</v>
      </c>
      <c r="Z22" s="609">
        <f t="shared" si="11"/>
        <v>18.782090907944038</v>
      </c>
      <c r="AA22" s="588"/>
      <c r="AB22" s="589">
        <f t="shared" si="12"/>
        <v>17</v>
      </c>
      <c r="AC22" s="589">
        <v>12</v>
      </c>
      <c r="AD22" s="589">
        <f t="shared" si="13"/>
        <v>14</v>
      </c>
      <c r="AE22" s="590" t="str">
        <f t="shared" si="2"/>
        <v>Murcia, Región de</v>
      </c>
      <c r="AF22" s="591">
        <f t="shared" si="3"/>
        <v>3.9433949700955298</v>
      </c>
      <c r="AG22" s="587"/>
      <c r="AH22" s="589">
        <f t="shared" si="14"/>
        <v>15</v>
      </c>
      <c r="AI22" s="589">
        <v>12</v>
      </c>
      <c r="AJ22" s="589">
        <f t="shared" si="15"/>
        <v>10</v>
      </c>
      <c r="AK22" s="590" t="str">
        <f t="shared" si="16"/>
        <v>Comunitat Valenciana</v>
      </c>
      <c r="AL22" s="591">
        <f t="shared" si="17"/>
        <v>1.3227294052129717</v>
      </c>
      <c r="AM22" s="587"/>
      <c r="AN22" s="589">
        <f t="shared" si="18"/>
        <v>19</v>
      </c>
      <c r="AO22" s="589">
        <v>12</v>
      </c>
      <c r="AP22" s="589">
        <f t="shared" si="19"/>
        <v>17</v>
      </c>
      <c r="AQ22" s="590" t="str">
        <f t="shared" si="20"/>
        <v>Rioja, La</v>
      </c>
      <c r="AR22" s="591">
        <f t="shared" si="21"/>
        <v>5.8552772425604793</v>
      </c>
      <c r="AS22" s="587"/>
      <c r="AT22" s="589">
        <f t="shared" si="22"/>
        <v>19</v>
      </c>
      <c r="AU22" s="589">
        <v>12</v>
      </c>
      <c r="AV22" s="589">
        <f t="shared" si="23"/>
        <v>10</v>
      </c>
      <c r="AW22" s="590" t="str">
        <f t="shared" si="24"/>
        <v>Comunitat Valenciana</v>
      </c>
      <c r="AX22" s="591">
        <f t="shared" si="25"/>
        <v>35.341528349764964</v>
      </c>
    </row>
    <row r="23" spans="1:50" s="231" customFormat="1" ht="18" customHeight="1" x14ac:dyDescent="0.15">
      <c r="A23" s="677"/>
      <c r="B23" s="678" t="s">
        <v>45</v>
      </c>
      <c r="C23" s="679"/>
      <c r="D23" s="680">
        <f t="shared" si="4"/>
        <v>6750336</v>
      </c>
      <c r="E23" s="681">
        <f t="shared" si="0"/>
        <v>14.218591431102663</v>
      </c>
      <c r="F23" s="679"/>
      <c r="G23" s="682">
        <f>'20pobl'!J24</f>
        <v>5514027</v>
      </c>
      <c r="H23" s="683">
        <f t="shared" si="5"/>
        <v>14.511968367537881</v>
      </c>
      <c r="I23" s="679"/>
      <c r="J23" s="682">
        <f>'20pobl'!Q24</f>
        <v>866035</v>
      </c>
      <c r="K23" s="683">
        <f t="shared" si="6"/>
        <v>13.092924104777257</v>
      </c>
      <c r="L23" s="679"/>
      <c r="M23" s="682">
        <f>'20pobl'!X24</f>
        <v>370274</v>
      </c>
      <c r="N23" s="683">
        <f t="shared" si="1"/>
        <v>12.92638147965968</v>
      </c>
      <c r="O23" s="679"/>
      <c r="P23" s="684">
        <f t="shared" si="7"/>
        <v>234175</v>
      </c>
      <c r="Q23" s="685">
        <f t="shared" si="8"/>
        <v>3.4690865758385954</v>
      </c>
      <c r="R23" s="679"/>
      <c r="S23" s="682">
        <f>'23solcasaad'!J24</f>
        <v>55444</v>
      </c>
      <c r="T23" s="686">
        <f t="shared" si="9"/>
        <v>1.0055083154289959</v>
      </c>
      <c r="U23" s="679"/>
      <c r="V23" s="682">
        <f>'23solcasaad'!Q24</f>
        <v>45555</v>
      </c>
      <c r="W23" s="686">
        <f t="shared" si="10"/>
        <v>5.2601800158192225</v>
      </c>
      <c r="X23" s="679"/>
      <c r="Y23" s="682">
        <f>'23solcasaad'!X24</f>
        <v>133176</v>
      </c>
      <c r="Z23" s="609">
        <f t="shared" si="11"/>
        <v>35.966878581806988</v>
      </c>
      <c r="AA23" s="588"/>
      <c r="AB23" s="589">
        <f t="shared" si="12"/>
        <v>15</v>
      </c>
      <c r="AC23" s="589">
        <v>13</v>
      </c>
      <c r="AD23" s="589">
        <f t="shared" si="13"/>
        <v>10</v>
      </c>
      <c r="AE23" s="590" t="str">
        <f t="shared" si="2"/>
        <v>Comunitat Valenciana</v>
      </c>
      <c r="AF23" s="591">
        <f t="shared" si="3"/>
        <v>3.9262317704292711</v>
      </c>
      <c r="AG23" s="587"/>
      <c r="AH23" s="589">
        <f t="shared" si="14"/>
        <v>17</v>
      </c>
      <c r="AI23" s="589">
        <v>13</v>
      </c>
      <c r="AJ23" s="589">
        <f t="shared" si="15"/>
        <v>8</v>
      </c>
      <c r="AK23" s="590" t="str">
        <f t="shared" si="16"/>
        <v>Castilla - La Mancha</v>
      </c>
      <c r="AL23" s="591">
        <f t="shared" si="17"/>
        <v>1.3146171993236906</v>
      </c>
      <c r="AM23" s="587"/>
      <c r="AN23" s="589">
        <f t="shared" si="18"/>
        <v>15</v>
      </c>
      <c r="AO23" s="589">
        <v>13</v>
      </c>
      <c r="AP23" s="589">
        <f t="shared" si="19"/>
        <v>3</v>
      </c>
      <c r="AQ23" s="590" t="str">
        <f t="shared" si="20"/>
        <v>Asturias, Principado de</v>
      </c>
      <c r="AR23" s="591">
        <f t="shared" si="21"/>
        <v>5.4551268386271587</v>
      </c>
      <c r="AS23" s="587"/>
      <c r="AT23" s="589">
        <f t="shared" si="22"/>
        <v>10</v>
      </c>
      <c r="AU23" s="589">
        <v>13</v>
      </c>
      <c r="AV23" s="589">
        <f t="shared" si="23"/>
        <v>2</v>
      </c>
      <c r="AW23" s="590" t="str">
        <f t="shared" si="24"/>
        <v>Aragón</v>
      </c>
      <c r="AX23" s="591">
        <f t="shared" si="25"/>
        <v>33.206150165509989</v>
      </c>
    </row>
    <row r="24" spans="1:50" s="231" customFormat="1" ht="18" customHeight="1" x14ac:dyDescent="0.15">
      <c r="A24" s="677"/>
      <c r="B24" s="678" t="s">
        <v>46</v>
      </c>
      <c r="C24" s="679"/>
      <c r="D24" s="680">
        <f t="shared" si="4"/>
        <v>1531878</v>
      </c>
      <c r="E24" s="681">
        <f t="shared" si="0"/>
        <v>3.2266760357254345</v>
      </c>
      <c r="F24" s="679"/>
      <c r="G24" s="682">
        <f>'20pobl'!J25</f>
        <v>1285039</v>
      </c>
      <c r="H24" s="683">
        <f t="shared" si="5"/>
        <v>3.382001089050255</v>
      </c>
      <c r="I24" s="679"/>
      <c r="J24" s="682">
        <f>'20pobl'!Q25</f>
        <v>175195</v>
      </c>
      <c r="K24" s="683">
        <f t="shared" si="6"/>
        <v>2.6486398800700339</v>
      </c>
      <c r="L24" s="679"/>
      <c r="M24" s="682">
        <f>'20pobl'!X25</f>
        <v>71644</v>
      </c>
      <c r="N24" s="683">
        <f t="shared" si="1"/>
        <v>2.501114511763554</v>
      </c>
      <c r="O24" s="679"/>
      <c r="P24" s="684">
        <f t="shared" si="7"/>
        <v>60408</v>
      </c>
      <c r="Q24" s="685">
        <f t="shared" si="8"/>
        <v>3.9433949700955298</v>
      </c>
      <c r="R24" s="679"/>
      <c r="S24" s="682">
        <f>'23solcasaad'!J25</f>
        <v>20782</v>
      </c>
      <c r="T24" s="686">
        <f t="shared" si="9"/>
        <v>1.6172271814318475</v>
      </c>
      <c r="U24" s="679"/>
      <c r="V24" s="682">
        <f>'23solcasaad'!Q25</f>
        <v>13910</v>
      </c>
      <c r="W24" s="686">
        <f t="shared" si="10"/>
        <v>7.9397243072005477</v>
      </c>
      <c r="X24" s="679"/>
      <c r="Y24" s="682">
        <f>'23solcasaad'!X25</f>
        <v>25716</v>
      </c>
      <c r="Z24" s="609">
        <f t="shared" si="11"/>
        <v>35.894143263916028</v>
      </c>
      <c r="AA24" s="588"/>
      <c r="AB24" s="589">
        <f t="shared" si="12"/>
        <v>12</v>
      </c>
      <c r="AC24" s="589">
        <v>14</v>
      </c>
      <c r="AD24" s="589">
        <f t="shared" si="13"/>
        <v>4</v>
      </c>
      <c r="AE24" s="590" t="str">
        <f t="shared" si="2"/>
        <v>Balears, Illes</v>
      </c>
      <c r="AF24" s="591">
        <f t="shared" si="3"/>
        <v>3.6050376532198367</v>
      </c>
      <c r="AG24" s="587"/>
      <c r="AH24" s="589">
        <f t="shared" si="14"/>
        <v>5</v>
      </c>
      <c r="AI24" s="589">
        <v>14</v>
      </c>
      <c r="AJ24" s="589">
        <f t="shared" si="15"/>
        <v>4</v>
      </c>
      <c r="AK24" s="590" t="str">
        <f t="shared" si="16"/>
        <v>Balears, Illes</v>
      </c>
      <c r="AL24" s="591">
        <f t="shared" si="17"/>
        <v>1.2096012288012483</v>
      </c>
      <c r="AM24" s="587"/>
      <c r="AN24" s="589">
        <f t="shared" si="18"/>
        <v>4</v>
      </c>
      <c r="AO24" s="589">
        <v>14</v>
      </c>
      <c r="AP24" s="589">
        <f t="shared" si="19"/>
        <v>6</v>
      </c>
      <c r="AQ24" s="590" t="str">
        <f t="shared" si="20"/>
        <v>Cantabria</v>
      </c>
      <c r="AR24" s="591">
        <f t="shared" si="21"/>
        <v>5.3989387156119397</v>
      </c>
      <c r="AS24" s="587"/>
      <c r="AT24" s="589">
        <f t="shared" si="22"/>
        <v>11</v>
      </c>
      <c r="AU24" s="589">
        <v>14</v>
      </c>
      <c r="AV24" s="589">
        <f t="shared" si="23"/>
        <v>18</v>
      </c>
      <c r="AW24" s="590" t="str">
        <f t="shared" si="24"/>
        <v>Ceuta y Melilla</v>
      </c>
      <c r="AX24" s="591">
        <f t="shared" si="25"/>
        <v>30.170817040543323</v>
      </c>
    </row>
    <row r="25" spans="1:50" s="231" customFormat="1" ht="18" customHeight="1" x14ac:dyDescent="0.15">
      <c r="B25" s="678" t="s">
        <v>47</v>
      </c>
      <c r="C25" s="679"/>
      <c r="D25" s="687">
        <f t="shared" si="4"/>
        <v>664117</v>
      </c>
      <c r="E25" s="681">
        <f t="shared" si="0"/>
        <v>1.3988649284198011</v>
      </c>
      <c r="F25" s="679"/>
      <c r="G25" s="688">
        <f>'20pobl'!J26</f>
        <v>529501</v>
      </c>
      <c r="H25" s="683">
        <f t="shared" si="5"/>
        <v>1.3935553385175072</v>
      </c>
      <c r="I25" s="679"/>
      <c r="J25" s="688">
        <f>'20pobl'!Q26</f>
        <v>93138</v>
      </c>
      <c r="K25" s="683">
        <f t="shared" si="6"/>
        <v>1.408082543165974</v>
      </c>
      <c r="L25" s="679"/>
      <c r="M25" s="688">
        <f>'20pobl'!X26</f>
        <v>41478</v>
      </c>
      <c r="N25" s="683">
        <f t="shared" si="1"/>
        <v>1.4480099899353567</v>
      </c>
      <c r="O25" s="679"/>
      <c r="P25" s="689">
        <f t="shared" si="7"/>
        <v>21797</v>
      </c>
      <c r="Q25" s="685">
        <f t="shared" si="8"/>
        <v>3.2821024006312141</v>
      </c>
      <c r="R25" s="679"/>
      <c r="S25" s="688">
        <f>'23solcasaad'!J26</f>
        <v>5213</v>
      </c>
      <c r="T25" s="686">
        <f t="shared" si="9"/>
        <v>0.98451183283884258</v>
      </c>
      <c r="U25" s="679"/>
      <c r="V25" s="688">
        <f>'23solcasaad'!Q26</f>
        <v>4103</v>
      </c>
      <c r="W25" s="686">
        <f t="shared" si="10"/>
        <v>4.4052910734608863</v>
      </c>
      <c r="X25" s="679"/>
      <c r="Y25" s="688">
        <f>'23solcasaad'!X26</f>
        <v>12481</v>
      </c>
      <c r="Z25" s="609">
        <f t="shared" si="11"/>
        <v>30.090650465306911</v>
      </c>
      <c r="AA25" s="588"/>
      <c r="AB25" s="589">
        <f t="shared" si="12"/>
        <v>16</v>
      </c>
      <c r="AC25" s="589">
        <v>15</v>
      </c>
      <c r="AD25" s="589">
        <f t="shared" si="13"/>
        <v>13</v>
      </c>
      <c r="AE25" s="590" t="str">
        <f t="shared" si="2"/>
        <v>Madrid, Comunidad de</v>
      </c>
      <c r="AF25" s="591">
        <f t="shared" si="3"/>
        <v>3.4690865758385954</v>
      </c>
      <c r="AG25" s="587"/>
      <c r="AH25" s="589">
        <f t="shared" si="14"/>
        <v>19</v>
      </c>
      <c r="AI25" s="589">
        <v>15</v>
      </c>
      <c r="AJ25" s="589">
        <f t="shared" si="15"/>
        <v>12</v>
      </c>
      <c r="AK25" s="590" t="str">
        <f t="shared" si="16"/>
        <v>Galicia</v>
      </c>
      <c r="AL25" s="591">
        <f t="shared" si="17"/>
        <v>1.1786698486895788</v>
      </c>
      <c r="AM25" s="587"/>
      <c r="AN25" s="589">
        <f t="shared" si="18"/>
        <v>18</v>
      </c>
      <c r="AO25" s="589">
        <v>15</v>
      </c>
      <c r="AP25" s="589">
        <f t="shared" si="19"/>
        <v>13</v>
      </c>
      <c r="AQ25" s="590" t="str">
        <f t="shared" si="20"/>
        <v>Madrid, Comunidad de</v>
      </c>
      <c r="AR25" s="591">
        <f t="shared" si="21"/>
        <v>5.2601800158192225</v>
      </c>
      <c r="AS25" s="587"/>
      <c r="AT25" s="589">
        <f t="shared" si="22"/>
        <v>15</v>
      </c>
      <c r="AU25" s="589">
        <v>15</v>
      </c>
      <c r="AV25" s="589">
        <f t="shared" si="23"/>
        <v>15</v>
      </c>
      <c r="AW25" s="590" t="str">
        <f t="shared" si="24"/>
        <v>Navarra, Comunidad Foral de</v>
      </c>
      <c r="AX25" s="591">
        <f t="shared" si="25"/>
        <v>30.090650465306911</v>
      </c>
    </row>
    <row r="26" spans="1:50" s="231" customFormat="1" ht="18" customHeight="1" x14ac:dyDescent="0.15">
      <c r="B26" s="678" t="s">
        <v>48</v>
      </c>
      <c r="C26" s="679"/>
      <c r="D26" s="687">
        <f t="shared" si="4"/>
        <v>2208174</v>
      </c>
      <c r="E26" s="681">
        <f t="shared" si="0"/>
        <v>4.6511942390399073</v>
      </c>
      <c r="F26" s="679"/>
      <c r="G26" s="688">
        <f>'20pobl'!J27</f>
        <v>1695657</v>
      </c>
      <c r="H26" s="683">
        <f t="shared" si="5"/>
        <v>4.4626768686831202</v>
      </c>
      <c r="I26" s="679"/>
      <c r="J26" s="688">
        <f>'20pobl'!Q27</f>
        <v>353210</v>
      </c>
      <c r="K26" s="683">
        <f t="shared" si="6"/>
        <v>5.3399131940953604</v>
      </c>
      <c r="L26" s="679"/>
      <c r="M26" s="688">
        <f>'20pobl'!X27</f>
        <v>159307</v>
      </c>
      <c r="N26" s="683">
        <f t="shared" si="1"/>
        <v>5.561457338025745</v>
      </c>
      <c r="O26" s="679"/>
      <c r="P26" s="689">
        <f t="shared" si="7"/>
        <v>112012</v>
      </c>
      <c r="Q26" s="685">
        <f t="shared" si="8"/>
        <v>5.0726075028507713</v>
      </c>
      <c r="R26" s="679"/>
      <c r="S26" s="688">
        <f>'23solcasaad'!J27</f>
        <v>29549</v>
      </c>
      <c r="T26" s="686">
        <f t="shared" si="9"/>
        <v>1.7426283735448855</v>
      </c>
      <c r="U26" s="679"/>
      <c r="V26" s="688">
        <f>'23solcasaad'!Q27</f>
        <v>22454</v>
      </c>
      <c r="W26" s="686">
        <f t="shared" si="10"/>
        <v>6.3571246567197983</v>
      </c>
      <c r="X26" s="679"/>
      <c r="Y26" s="688">
        <f>'23solcasaad'!X27</f>
        <v>60009</v>
      </c>
      <c r="Z26" s="609">
        <f t="shared" si="11"/>
        <v>37.66877789425449</v>
      </c>
      <c r="AA26" s="588"/>
      <c r="AB26" s="589">
        <f t="shared" si="12"/>
        <v>4</v>
      </c>
      <c r="AC26" s="589">
        <v>16</v>
      </c>
      <c r="AD26" s="589">
        <f t="shared" si="13"/>
        <v>15</v>
      </c>
      <c r="AE26" s="590" t="str">
        <f t="shared" si="2"/>
        <v>Navarra, Comunidad Foral de</v>
      </c>
      <c r="AF26" s="592">
        <f t="shared" si="3"/>
        <v>3.2821024006312141</v>
      </c>
      <c r="AG26" s="587"/>
      <c r="AH26" s="589">
        <f t="shared" si="14"/>
        <v>3</v>
      </c>
      <c r="AI26" s="589">
        <v>16</v>
      </c>
      <c r="AJ26" s="589">
        <f t="shared" si="15"/>
        <v>5</v>
      </c>
      <c r="AK26" s="590" t="str">
        <f t="shared" si="16"/>
        <v>Canarias</v>
      </c>
      <c r="AL26" s="591">
        <f t="shared" si="17"/>
        <v>1.1588877425846367</v>
      </c>
      <c r="AM26" s="587"/>
      <c r="AN26" s="589">
        <f t="shared" si="18"/>
        <v>10</v>
      </c>
      <c r="AO26" s="589">
        <v>16</v>
      </c>
      <c r="AP26" s="589">
        <f t="shared" si="19"/>
        <v>2</v>
      </c>
      <c r="AQ26" s="590" t="str">
        <f t="shared" si="20"/>
        <v>Aragón</v>
      </c>
      <c r="AR26" s="591">
        <f t="shared" si="21"/>
        <v>5.2357356821000094</v>
      </c>
      <c r="AS26" s="587"/>
      <c r="AT26" s="589">
        <f t="shared" si="22"/>
        <v>8</v>
      </c>
      <c r="AU26" s="589">
        <v>16</v>
      </c>
      <c r="AV26" s="589">
        <f t="shared" si="23"/>
        <v>3</v>
      </c>
      <c r="AW26" s="590" t="str">
        <f t="shared" si="24"/>
        <v>Asturias, Principado de</v>
      </c>
      <c r="AX26" s="591">
        <f t="shared" si="25"/>
        <v>30.064776567780697</v>
      </c>
    </row>
    <row r="27" spans="1:50" s="231" customFormat="1" ht="18" customHeight="1" x14ac:dyDescent="0.15">
      <c r="B27" s="678" t="s">
        <v>49</v>
      </c>
      <c r="C27" s="679"/>
      <c r="D27" s="687">
        <f t="shared" si="4"/>
        <v>319892</v>
      </c>
      <c r="E27" s="690">
        <f t="shared" si="0"/>
        <v>0.67380551872948147</v>
      </c>
      <c r="F27" s="679"/>
      <c r="G27" s="688">
        <f>'20pobl'!J28</f>
        <v>251041</v>
      </c>
      <c r="H27" s="691">
        <f t="shared" si="5"/>
        <v>0.66069662897100012</v>
      </c>
      <c r="I27" s="679"/>
      <c r="J27" s="688">
        <f>'20pobl'!Q28</f>
        <v>46710</v>
      </c>
      <c r="K27" s="691">
        <f t="shared" si="6"/>
        <v>0.70617294328075164</v>
      </c>
      <c r="L27" s="679"/>
      <c r="M27" s="688">
        <f>'20pobl'!X28</f>
        <v>22141</v>
      </c>
      <c r="N27" s="691">
        <f t="shared" si="1"/>
        <v>0.77294925471716891</v>
      </c>
      <c r="O27" s="679"/>
      <c r="P27" s="689">
        <f t="shared" si="7"/>
        <v>14594</v>
      </c>
      <c r="Q27" s="692">
        <f t="shared" si="8"/>
        <v>4.5621647305965762</v>
      </c>
      <c r="R27" s="679"/>
      <c r="S27" s="688">
        <f>'23solcasaad'!J28</f>
        <v>3434</v>
      </c>
      <c r="T27" s="414">
        <f t="shared" si="9"/>
        <v>1.3679040475460185</v>
      </c>
      <c r="U27" s="679"/>
      <c r="V27" s="688">
        <f>'23solcasaad'!Q28</f>
        <v>2735</v>
      </c>
      <c r="W27" s="414">
        <f t="shared" si="10"/>
        <v>5.8552772425604793</v>
      </c>
      <c r="X27" s="679"/>
      <c r="Y27" s="688">
        <f>'23solcasaad'!X28</f>
        <v>8425</v>
      </c>
      <c r="Z27" s="612">
        <f t="shared" si="11"/>
        <v>38.051578519488729</v>
      </c>
      <c r="AA27" s="588"/>
      <c r="AB27" s="589">
        <f t="shared" si="12"/>
        <v>8</v>
      </c>
      <c r="AC27" s="589">
        <v>17</v>
      </c>
      <c r="AD27" s="589">
        <f t="shared" si="13"/>
        <v>12</v>
      </c>
      <c r="AE27" s="590" t="str">
        <f t="shared" si="2"/>
        <v>Galicia</v>
      </c>
      <c r="AF27" s="591">
        <f t="shared" si="3"/>
        <v>3.0970122625688359</v>
      </c>
      <c r="AG27" s="587"/>
      <c r="AH27" s="589">
        <f t="shared" si="14"/>
        <v>11</v>
      </c>
      <c r="AI27" s="589">
        <v>17</v>
      </c>
      <c r="AJ27" s="589">
        <f t="shared" si="15"/>
        <v>13</v>
      </c>
      <c r="AK27" s="590" t="str">
        <f t="shared" si="16"/>
        <v>Madrid, Comunidad de</v>
      </c>
      <c r="AL27" s="591">
        <f t="shared" si="17"/>
        <v>1.0055083154289959</v>
      </c>
      <c r="AM27" s="587"/>
      <c r="AN27" s="589">
        <f t="shared" si="18"/>
        <v>12</v>
      </c>
      <c r="AO27" s="589">
        <v>17</v>
      </c>
      <c r="AP27" s="589">
        <f t="shared" si="19"/>
        <v>5</v>
      </c>
      <c r="AQ27" s="590" t="str">
        <f t="shared" si="20"/>
        <v>Canarias</v>
      </c>
      <c r="AR27" s="591">
        <f t="shared" si="21"/>
        <v>4.947768349566358</v>
      </c>
      <c r="AS27" s="587"/>
      <c r="AT27" s="589">
        <f t="shared" si="22"/>
        <v>7</v>
      </c>
      <c r="AU27" s="589">
        <v>17</v>
      </c>
      <c r="AV27" s="589">
        <f t="shared" si="23"/>
        <v>6</v>
      </c>
      <c r="AW27" s="590" t="str">
        <f t="shared" si="24"/>
        <v>Cantabria</v>
      </c>
      <c r="AX27" s="591">
        <f t="shared" si="25"/>
        <v>29.265379740664912</v>
      </c>
    </row>
    <row r="28" spans="1:50" s="231" customFormat="1" ht="18" customHeight="1" x14ac:dyDescent="0.15">
      <c r="B28" s="678" t="s">
        <v>4</v>
      </c>
      <c r="C28" s="679"/>
      <c r="D28" s="687">
        <f t="shared" si="4"/>
        <v>168287</v>
      </c>
      <c r="E28" s="690">
        <f t="shared" si="0"/>
        <v>0.35447185090726951</v>
      </c>
      <c r="F28" s="679"/>
      <c r="G28" s="688">
        <f>'20pobl'!J29</f>
        <v>148381</v>
      </c>
      <c r="H28" s="691">
        <f t="shared" si="5"/>
        <v>0.39051320901106185</v>
      </c>
      <c r="I28" s="679"/>
      <c r="J28" s="688">
        <f>'20pobl'!Q29</f>
        <v>15047</v>
      </c>
      <c r="K28" s="691">
        <f t="shared" si="6"/>
        <v>0.2274841421011661</v>
      </c>
      <c r="L28" s="679"/>
      <c r="M28" s="688">
        <f>'20pobl'!X29</f>
        <v>4859</v>
      </c>
      <c r="N28" s="691">
        <f t="shared" si="1"/>
        <v>0.16962921406759962</v>
      </c>
      <c r="O28" s="679"/>
      <c r="P28" s="689">
        <f t="shared" si="7"/>
        <v>5135</v>
      </c>
      <c r="Q28" s="692">
        <f t="shared" si="8"/>
        <v>3.0513349218893913</v>
      </c>
      <c r="R28" s="679"/>
      <c r="S28" s="688">
        <f>'23solcasaad'!J29</f>
        <v>2682</v>
      </c>
      <c r="T28" s="414">
        <f t="shared" si="9"/>
        <v>1.8075090476543492</v>
      </c>
      <c r="U28" s="679"/>
      <c r="V28" s="688">
        <f>'23solcasaad'!Q29</f>
        <v>987</v>
      </c>
      <c r="W28" s="414">
        <f t="shared" si="10"/>
        <v>6.5594470658603043</v>
      </c>
      <c r="X28" s="679"/>
      <c r="Y28" s="688">
        <f>'23solcasaad'!X29</f>
        <v>1466</v>
      </c>
      <c r="Z28" s="612">
        <f t="shared" si="11"/>
        <v>30.170817040543323</v>
      </c>
      <c r="AA28" s="588"/>
      <c r="AB28" s="589">
        <f t="shared" si="12"/>
        <v>18</v>
      </c>
      <c r="AC28" s="589">
        <v>18</v>
      </c>
      <c r="AD28" s="589">
        <f t="shared" si="13"/>
        <v>18</v>
      </c>
      <c r="AE28" s="590" t="str">
        <f t="shared" si="2"/>
        <v>Ceuta y Melilla</v>
      </c>
      <c r="AF28" s="591">
        <f t="shared" si="3"/>
        <v>3.0513349218893913</v>
      </c>
      <c r="AG28" s="587"/>
      <c r="AH28" s="589">
        <f t="shared" si="14"/>
        <v>1</v>
      </c>
      <c r="AI28" s="589">
        <v>18</v>
      </c>
      <c r="AJ28" s="589">
        <f t="shared" si="15"/>
        <v>2</v>
      </c>
      <c r="AK28" s="590" t="str">
        <f t="shared" si="16"/>
        <v>Aragón</v>
      </c>
      <c r="AL28" s="591">
        <f t="shared" si="17"/>
        <v>0.99169618949835536</v>
      </c>
      <c r="AM28" s="587"/>
      <c r="AN28" s="589">
        <f t="shared" si="18"/>
        <v>9</v>
      </c>
      <c r="AO28" s="589">
        <v>18</v>
      </c>
      <c r="AP28" s="589">
        <f t="shared" si="19"/>
        <v>15</v>
      </c>
      <c r="AQ28" s="590" t="str">
        <f t="shared" si="20"/>
        <v>Navarra, Comunidad Foral de</v>
      </c>
      <c r="AR28" s="591">
        <f t="shared" si="21"/>
        <v>4.4052910734608863</v>
      </c>
      <c r="AS28" s="587"/>
      <c r="AT28" s="589">
        <f t="shared" si="22"/>
        <v>14</v>
      </c>
      <c r="AU28" s="589">
        <v>18</v>
      </c>
      <c r="AV28" s="589">
        <f t="shared" si="23"/>
        <v>5</v>
      </c>
      <c r="AW28" s="590" t="str">
        <f t="shared" si="24"/>
        <v>Canarias</v>
      </c>
      <c r="AX28" s="591">
        <f t="shared" si="25"/>
        <v>26.263240054898429</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2"/>
        <v>Canarias</v>
      </c>
      <c r="AF29" s="591">
        <f t="shared" si="3"/>
        <v>2.7418823796287919</v>
      </c>
      <c r="AG29" s="587"/>
      <c r="AH29" s="585"/>
      <c r="AI29" s="585"/>
      <c r="AJ29" s="589">
        <f>MATCH(AI30,AH$11:AH$30,0)</f>
        <v>15</v>
      </c>
      <c r="AK29" s="590" t="str">
        <f t="shared" si="16"/>
        <v>Navarra, Comunidad Foral de</v>
      </c>
      <c r="AL29" s="591">
        <f t="shared" si="17"/>
        <v>0.98451183283884258</v>
      </c>
      <c r="AM29" s="587"/>
      <c r="AN29" s="585"/>
      <c r="AO29" s="585"/>
      <c r="AP29" s="589">
        <f>MATCH(AO30,AN$11:AN$30,0)</f>
        <v>12</v>
      </c>
      <c r="AQ29" s="590" t="str">
        <f t="shared" si="20"/>
        <v>Galicia</v>
      </c>
      <c r="AR29" s="591">
        <f>INDEX(W$11:W$30,AP29,1)</f>
        <v>3.2764737139894455</v>
      </c>
      <c r="AS29" s="587"/>
      <c r="AT29" s="585"/>
      <c r="AU29" s="585"/>
      <c r="AV29" s="589">
        <f>MATCH(AU30,AT$11:AT$30,0)</f>
        <v>12</v>
      </c>
      <c r="AW29" s="590" t="str">
        <f t="shared" si="24"/>
        <v>Galicia</v>
      </c>
      <c r="AX29" s="591">
        <f t="shared" si="25"/>
        <v>18.782090907944038</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2064159</v>
      </c>
      <c r="Q30" s="695">
        <f>P30*100/D30</f>
        <v>4.3478477915519234</v>
      </c>
      <c r="R30" s="675"/>
      <c r="S30" s="698">
        <f>SUM(S11:S28)</f>
        <v>533467</v>
      </c>
      <c r="T30" s="696">
        <f>S30*100/G30</f>
        <v>1.4039931667228562</v>
      </c>
      <c r="U30" s="675"/>
      <c r="V30" s="698">
        <f>SUM(V11:V28)</f>
        <v>452330</v>
      </c>
      <c r="W30" s="696">
        <f>V30*100/J30</f>
        <v>6.8384330429069227</v>
      </c>
      <c r="X30" s="675"/>
      <c r="Y30" s="698">
        <f>SUM(Y11:Y28)</f>
        <v>1078362</v>
      </c>
      <c r="Z30" s="594">
        <f>Y30*100/M30</f>
        <v>37.645955657617797</v>
      </c>
      <c r="AA30" s="588"/>
      <c r="AB30" s="589">
        <f>_xlfn.RANK.EQ(Q30,Q$11:Q$30,0)</f>
        <v>9</v>
      </c>
      <c r="AC30" s="589">
        <v>19</v>
      </c>
      <c r="AD30" s="585"/>
      <c r="AE30" s="585"/>
      <c r="AF30" s="595"/>
      <c r="AG30" s="297"/>
      <c r="AH30" s="589">
        <f t="shared" si="14"/>
        <v>9</v>
      </c>
      <c r="AI30" s="589">
        <v>19</v>
      </c>
      <c r="AJ30" s="585"/>
      <c r="AK30" s="585"/>
      <c r="AL30" s="595"/>
      <c r="AM30" s="297"/>
      <c r="AN30" s="589">
        <f t="shared" si="18"/>
        <v>8</v>
      </c>
      <c r="AO30" s="589">
        <v>19</v>
      </c>
      <c r="AP30" s="585"/>
      <c r="AQ30" s="585"/>
      <c r="AR30" s="595"/>
      <c r="AS30" s="297"/>
      <c r="AT30" s="589">
        <f t="shared" si="22"/>
        <v>9</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80" t="s">
        <v>179</v>
      </c>
      <c r="C33" s="1080"/>
      <c r="D33" s="1080"/>
      <c r="E33" s="1080"/>
      <c r="F33" s="1080"/>
      <c r="G33" s="1080"/>
      <c r="H33" s="1080"/>
      <c r="I33" s="1080"/>
      <c r="J33" s="1080"/>
      <c r="K33" s="1080"/>
      <c r="L33" s="1080"/>
      <c r="M33" s="1080"/>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297" customFormat="1" ht="29.25" customHeight="1" x14ac:dyDescent="0.2">
      <c r="B34" s="1067"/>
      <c r="C34" s="1067"/>
      <c r="D34" s="1067"/>
      <c r="E34" s="1067"/>
      <c r="F34" s="1067"/>
      <c r="G34" s="1067"/>
      <c r="H34" s="1067"/>
      <c r="I34" s="1067"/>
      <c r="J34" s="1067"/>
      <c r="K34" s="1067"/>
      <c r="L34" s="1067"/>
      <c r="M34" s="1067"/>
      <c r="N34" s="1067"/>
      <c r="O34" s="1067"/>
      <c r="P34" s="1067"/>
      <c r="Q34" s="614"/>
      <c r="R34" s="614"/>
      <c r="S34" s="614"/>
    </row>
    <row r="35" spans="2:50" s="439" customFormat="1" ht="4.5" customHeight="1" x14ac:dyDescent="0.2">
      <c r="B35" s="1057"/>
      <c r="C35" s="1057"/>
      <c r="D35" s="1057"/>
      <c r="E35" s="1057"/>
      <c r="F35" s="1057"/>
      <c r="G35" s="1057"/>
      <c r="H35" s="1057"/>
      <c r="I35" s="1057"/>
      <c r="J35" s="1057"/>
      <c r="K35" s="1057"/>
      <c r="L35" s="1057"/>
      <c r="M35" s="1057"/>
      <c r="N35" s="1057"/>
      <c r="O35" s="1057"/>
      <c r="P35" s="1057"/>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439" customFormat="1" x14ac:dyDescent="0.2">
      <c r="L38" s="701"/>
      <c r="M38" s="701"/>
      <c r="N38" s="701"/>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row>
    <row r="39" spans="2:50" s="439" customFormat="1" x14ac:dyDescent="0.2">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row>
    <row r="40" spans="2:50" s="439" customFormat="1" x14ac:dyDescent="0.2">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row>
    <row r="41" spans="2:50" s="439" customFormat="1" x14ac:dyDescent="0.2">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row>
    <row r="42" spans="2:50" s="439" customFormat="1" x14ac:dyDescent="0.2">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row>
    <row r="43" spans="2:50" s="439" customFormat="1" x14ac:dyDescent="0.2">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row>
    <row r="44" spans="2:50" s="439" customFormat="1" x14ac:dyDescent="0.2">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row>
    <row r="45" spans="2:50" s="439" customFormat="1" x14ac:dyDescent="0.2">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row>
    <row r="46" spans="2:50" s="439" customFormat="1" x14ac:dyDescent="0.2">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row>
    <row r="47" spans="2:50" s="439" customFormat="1" x14ac:dyDescent="0.2">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row>
    <row r="48" spans="2:50" s="439" customFormat="1" x14ac:dyDescent="0.2">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row>
    <row r="49" spans="26:50" s="439" customFormat="1" x14ac:dyDescent="0.2">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row>
    <row r="50" spans="26:50" s="439" customFormat="1" x14ac:dyDescent="0.2">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39"/>
  <sheetViews>
    <sheetView topLeftCell="A10" zoomScale="90" zoomScaleNormal="90" workbookViewId="0"/>
  </sheetViews>
  <sheetFormatPr baseColWidth="10" defaultColWidth="11.42578125" defaultRowHeight="15" x14ac:dyDescent="0.2"/>
  <cols>
    <col min="1" max="1" width="2.85546875" style="261" customWidth="1"/>
    <col min="2" max="2" width="32.28515625" style="261" customWidth="1"/>
    <col min="3" max="3" width="0.5703125" style="261" customWidth="1"/>
    <col min="4" max="4" width="12.140625"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 style="261" customWidth="1"/>
    <col min="12" max="12" width="8.42578125" style="261" customWidth="1"/>
    <col min="13" max="13" width="5" style="261" customWidth="1"/>
    <col min="14" max="14" width="8.140625" style="261" customWidth="1"/>
    <col min="15" max="15" width="6.28515625" style="261" customWidth="1"/>
    <col min="16" max="16" width="8.28515625" style="261" customWidth="1"/>
    <col min="17" max="17" width="6.5703125" style="261" customWidth="1"/>
    <col min="18" max="18" width="9" style="261" customWidth="1"/>
    <col min="19" max="19" width="5.85546875" style="261" customWidth="1"/>
    <col min="20" max="20" width="8.85546875" style="261" customWidth="1"/>
    <col min="21" max="21" width="7" style="261" customWidth="1"/>
    <col min="22" max="22" width="7.28515625" style="261" customWidth="1"/>
    <col min="23" max="23" width="3.5703125" style="261" customWidth="1"/>
    <col min="24" max="25" width="2.42578125" style="261" bestFit="1" customWidth="1"/>
    <col min="26" max="26" width="4.85546875" style="261" customWidth="1"/>
    <col min="27" max="27" width="14.7109375" style="297" bestFit="1" customWidth="1"/>
    <col min="28" max="28" width="8.140625" style="297" bestFit="1" customWidth="1"/>
    <col min="29" max="29" width="8.42578125" style="297" bestFit="1" customWidth="1"/>
    <col min="30" max="30" width="4.28515625" style="439"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AA1" s="714"/>
      <c r="AB1" s="714"/>
      <c r="AC1" s="714"/>
      <c r="AD1" s="1009"/>
    </row>
    <row r="2" spans="1:34" s="205" customFormat="1" x14ac:dyDescent="0.2">
      <c r="B2" s="1034"/>
      <c r="C2" s="1034"/>
      <c r="AA2" s="617"/>
      <c r="AB2" s="617"/>
      <c r="AC2" s="617"/>
      <c r="AD2" s="507"/>
    </row>
    <row r="3" spans="1:34" s="208" customFormat="1" ht="32.25" customHeight="1" x14ac:dyDescent="0.2">
      <c r="B3" s="1035"/>
      <c r="C3" s="1035"/>
      <c r="AA3" s="617"/>
      <c r="AB3" s="617"/>
      <c r="AC3" s="617"/>
      <c r="AD3" s="507"/>
    </row>
    <row r="4" spans="1:34" s="208" customFormat="1" ht="19.5" customHeight="1" x14ac:dyDescent="0.2">
      <c r="A4" s="1082" t="s">
        <v>408</v>
      </c>
      <c r="B4" s="1082"/>
      <c r="C4" s="1082"/>
      <c r="D4" s="1082"/>
      <c r="E4" s="1082"/>
      <c r="F4" s="1082"/>
      <c r="G4" s="1082"/>
      <c r="H4" s="1082"/>
      <c r="I4" s="1082"/>
      <c r="J4" s="1082"/>
      <c r="K4" s="1082"/>
      <c r="L4" s="1082"/>
      <c r="M4" s="1082"/>
      <c r="N4" s="1082"/>
      <c r="O4" s="1082"/>
      <c r="P4" s="1082"/>
      <c r="Q4" s="1082"/>
      <c r="R4" s="1082"/>
      <c r="S4" s="1082"/>
      <c r="T4" s="1082"/>
      <c r="U4" s="1082"/>
      <c r="AA4" s="617"/>
      <c r="AB4" s="617"/>
      <c r="AC4" s="617"/>
      <c r="AD4" s="507"/>
    </row>
    <row r="5" spans="1:34" s="208" customForma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AA5" s="617"/>
      <c r="AB5" s="617"/>
      <c r="AC5" s="617"/>
      <c r="AD5" s="507"/>
    </row>
    <row r="6" spans="1:34" s="208" customFormat="1" ht="6" customHeight="1" x14ac:dyDescent="0.2">
      <c r="AA6" s="617"/>
      <c r="AB6" s="617"/>
      <c r="AC6" s="617"/>
      <c r="AD6" s="507"/>
    </row>
    <row r="7" spans="1:34" s="213" customFormat="1" ht="7.5" customHeight="1" x14ac:dyDescent="0.2">
      <c r="A7" s="209"/>
      <c r="B7" s="1037" t="s">
        <v>15</v>
      </c>
      <c r="C7" s="211"/>
      <c r="D7" s="1083" t="s">
        <v>16</v>
      </c>
      <c r="E7" s="568"/>
      <c r="F7" s="1044"/>
      <c r="G7" s="1044"/>
      <c r="H7" s="568"/>
      <c r="I7" s="864"/>
      <c r="J7" s="941"/>
      <c r="K7" s="942"/>
      <c r="L7" s="942"/>
      <c r="M7" s="943"/>
      <c r="N7" s="943"/>
      <c r="O7" s="943"/>
      <c r="P7" s="943"/>
      <c r="Q7" s="943"/>
      <c r="R7" s="943"/>
      <c r="S7" s="944"/>
      <c r="T7" s="945"/>
      <c r="U7" s="945"/>
      <c r="V7" s="946"/>
      <c r="AA7" s="596"/>
      <c r="AB7" s="596"/>
      <c r="AC7" s="596"/>
      <c r="AD7" s="431"/>
    </row>
    <row r="8" spans="1:34" s="213" customFormat="1" ht="15" customHeight="1" x14ac:dyDescent="0.2">
      <c r="A8" s="209"/>
      <c r="B8" s="1038"/>
      <c r="C8" s="211"/>
      <c r="D8" s="1084"/>
      <c r="E8" s="799"/>
      <c r="F8" s="1046" t="s">
        <v>252</v>
      </c>
      <c r="G8" s="1045"/>
      <c r="H8" s="211"/>
      <c r="I8" s="1046" t="s">
        <v>253</v>
      </c>
      <c r="J8" s="1045"/>
      <c r="K8" s="1085" t="s">
        <v>383</v>
      </c>
      <c r="L8" s="1086"/>
      <c r="M8" s="1086"/>
      <c r="N8" s="1086"/>
      <c r="O8" s="1086"/>
      <c r="P8" s="1086"/>
      <c r="Q8" s="1086"/>
      <c r="R8" s="1086"/>
      <c r="S8" s="1086"/>
      <c r="T8" s="1086"/>
      <c r="U8" s="1086"/>
      <c r="V8" s="1087"/>
      <c r="AA8" s="596"/>
      <c r="AB8" s="596"/>
      <c r="AC8" s="596"/>
      <c r="AD8" s="431"/>
    </row>
    <row r="9" spans="1:34" s="213" customFormat="1" ht="25.5" customHeight="1" x14ac:dyDescent="0.2">
      <c r="A9" s="209"/>
      <c r="B9" s="1038"/>
      <c r="C9" s="211"/>
      <c r="D9" s="1084"/>
      <c r="E9" s="211"/>
      <c r="F9" s="1075"/>
      <c r="G9" s="1076"/>
      <c r="H9" s="211"/>
      <c r="I9" s="1075"/>
      <c r="J9" s="1076"/>
      <c r="K9" s="1046" t="s">
        <v>384</v>
      </c>
      <c r="L9" s="1045"/>
      <c r="M9" s="1046" t="s">
        <v>385</v>
      </c>
      <c r="N9" s="1045"/>
      <c r="O9" s="1046" t="s">
        <v>386</v>
      </c>
      <c r="P9" s="1045"/>
      <c r="Q9" s="1046" t="s">
        <v>387</v>
      </c>
      <c r="R9" s="1045"/>
      <c r="S9" s="1046" t="s">
        <v>388</v>
      </c>
      <c r="T9" s="1045"/>
      <c r="U9" s="1046" t="s">
        <v>389</v>
      </c>
      <c r="V9" s="1045"/>
      <c r="AA9" s="596"/>
      <c r="AB9" s="596"/>
      <c r="AC9" s="596"/>
      <c r="AD9" s="431"/>
    </row>
    <row r="10" spans="1:34" s="219" customFormat="1" ht="33.75" x14ac:dyDescent="0.2">
      <c r="A10" s="214"/>
      <c r="B10" s="1039"/>
      <c r="C10" s="216"/>
      <c r="D10" s="800" t="s">
        <v>12</v>
      </c>
      <c r="E10" s="216"/>
      <c r="F10" s="217" t="s">
        <v>12</v>
      </c>
      <c r="G10" s="218" t="s">
        <v>221</v>
      </c>
      <c r="H10" s="216"/>
      <c r="I10" s="217" t="s">
        <v>12</v>
      </c>
      <c r="J10" s="218" t="s">
        <v>221</v>
      </c>
      <c r="K10" s="217" t="s">
        <v>12</v>
      </c>
      <c r="L10" s="218" t="s">
        <v>390</v>
      </c>
      <c r="M10" s="217" t="s">
        <v>12</v>
      </c>
      <c r="N10" s="218" t="s">
        <v>390</v>
      </c>
      <c r="O10" s="217" t="s">
        <v>12</v>
      </c>
      <c r="P10" s="218" t="s">
        <v>390</v>
      </c>
      <c r="Q10" s="217" t="s">
        <v>12</v>
      </c>
      <c r="R10" s="218" t="s">
        <v>390</v>
      </c>
      <c r="S10" s="217" t="s">
        <v>12</v>
      </c>
      <c r="T10" s="218" t="s">
        <v>390</v>
      </c>
      <c r="U10" s="217" t="s">
        <v>12</v>
      </c>
      <c r="V10" s="218" t="s">
        <v>390</v>
      </c>
      <c r="AA10" s="590" t="s">
        <v>217</v>
      </c>
      <c r="AB10" s="947" t="s">
        <v>391</v>
      </c>
      <c r="AC10" s="948" t="s">
        <v>392</v>
      </c>
      <c r="AD10" s="435"/>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AA11" s="949">
        <v>44286</v>
      </c>
      <c r="AB11" s="947">
        <v>27728</v>
      </c>
      <c r="AC11" s="947">
        <v>26286</v>
      </c>
      <c r="AD11" s="231"/>
    </row>
    <row r="12" spans="1:34" s="232" customFormat="1" ht="14.25" x14ac:dyDescent="0.15">
      <c r="A12" s="224"/>
      <c r="B12" s="225" t="s">
        <v>11</v>
      </c>
      <c r="C12" s="226"/>
      <c r="D12" s="801">
        <v>431318</v>
      </c>
      <c r="E12" s="226"/>
      <c r="F12" s="227">
        <v>1110</v>
      </c>
      <c r="G12" s="228">
        <v>0.25735072498713246</v>
      </c>
      <c r="H12" s="226"/>
      <c r="I12" s="227">
        <v>3278</v>
      </c>
      <c r="J12" s="228">
        <v>0.75999610496200021</v>
      </c>
      <c r="K12" s="227">
        <v>2770</v>
      </c>
      <c r="L12" s="228">
        <v>84.502745576571087</v>
      </c>
      <c r="M12" s="227">
        <v>54</v>
      </c>
      <c r="N12" s="228">
        <v>1.647345942647956</v>
      </c>
      <c r="O12" s="227">
        <v>3</v>
      </c>
      <c r="P12" s="228">
        <v>9.1519219035997565E-2</v>
      </c>
      <c r="Q12" s="227">
        <v>279</v>
      </c>
      <c r="R12" s="228">
        <v>8.5112873703477732</v>
      </c>
      <c r="S12" s="227">
        <v>136</v>
      </c>
      <c r="T12" s="228">
        <v>4.1488712629652227</v>
      </c>
      <c r="U12" s="227">
        <v>36</v>
      </c>
      <c r="V12" s="228">
        <v>1.0982306284319707</v>
      </c>
      <c r="X12" s="305"/>
      <c r="Y12" s="305"/>
      <c r="Z12" s="305"/>
      <c r="AA12" s="949">
        <v>44316</v>
      </c>
      <c r="AB12" s="947">
        <v>26001</v>
      </c>
      <c r="AC12" s="947">
        <v>20329</v>
      </c>
      <c r="AD12" s="305"/>
      <c r="AE12" s="305"/>
      <c r="AF12" s="305"/>
      <c r="AG12" s="306"/>
      <c r="AH12" s="950"/>
    </row>
    <row r="13" spans="1:34" s="232" customFormat="1" ht="14.25" x14ac:dyDescent="0.15">
      <c r="A13" s="224"/>
      <c r="B13" s="233" t="s">
        <v>10</v>
      </c>
      <c r="C13" s="226"/>
      <c r="D13" s="802">
        <v>52709</v>
      </c>
      <c r="E13" s="226"/>
      <c r="F13" s="234">
        <v>505</v>
      </c>
      <c r="G13" s="235">
        <v>0.95809064865582727</v>
      </c>
      <c r="H13" s="226"/>
      <c r="I13" s="234">
        <v>543</v>
      </c>
      <c r="J13" s="235">
        <v>1.0301845984556719</v>
      </c>
      <c r="K13" s="234">
        <v>513</v>
      </c>
      <c r="L13" s="235">
        <v>94.475138121546962</v>
      </c>
      <c r="M13" s="234">
        <v>20</v>
      </c>
      <c r="N13" s="235">
        <v>3.6832412523020261</v>
      </c>
      <c r="O13" s="234">
        <v>0</v>
      </c>
      <c r="P13" s="235">
        <v>0</v>
      </c>
      <c r="Q13" s="234">
        <v>4</v>
      </c>
      <c r="R13" s="235">
        <v>0.73664825046040516</v>
      </c>
      <c r="S13" s="234">
        <v>1</v>
      </c>
      <c r="T13" s="235">
        <v>0.18416206261510129</v>
      </c>
      <c r="U13" s="234">
        <v>5</v>
      </c>
      <c r="V13" s="235">
        <v>0.92081031307550654</v>
      </c>
      <c r="X13" s="305"/>
      <c r="Y13" s="305"/>
      <c r="Z13" s="305"/>
      <c r="AA13" s="949">
        <v>44347</v>
      </c>
      <c r="AB13" s="947">
        <v>27218</v>
      </c>
      <c r="AC13" s="947">
        <v>17469</v>
      </c>
      <c r="AD13" s="305"/>
      <c r="AE13" s="305"/>
      <c r="AF13" s="305"/>
      <c r="AG13" s="306"/>
      <c r="AH13" s="950"/>
    </row>
    <row r="14" spans="1:34" s="232" customFormat="1" ht="14.25" x14ac:dyDescent="0.15">
      <c r="A14" s="224"/>
      <c r="B14" s="233" t="s">
        <v>40</v>
      </c>
      <c r="C14" s="226"/>
      <c r="D14" s="802">
        <v>46011</v>
      </c>
      <c r="E14" s="226"/>
      <c r="F14" s="234">
        <v>1109</v>
      </c>
      <c r="G14" s="235">
        <v>2.4102931907587317</v>
      </c>
      <c r="H14" s="226"/>
      <c r="I14" s="234">
        <v>515</v>
      </c>
      <c r="J14" s="235">
        <v>1.1192975592793026</v>
      </c>
      <c r="K14" s="234">
        <v>450</v>
      </c>
      <c r="L14" s="235">
        <v>87.378640776699029</v>
      </c>
      <c r="M14" s="234">
        <v>16</v>
      </c>
      <c r="N14" s="235">
        <v>3.1067961165048543</v>
      </c>
      <c r="O14" s="234">
        <v>6</v>
      </c>
      <c r="P14" s="235">
        <v>1.1650485436893203</v>
      </c>
      <c r="Q14" s="234">
        <v>6</v>
      </c>
      <c r="R14" s="235">
        <v>1.1650485436893203</v>
      </c>
      <c r="S14" s="234">
        <v>2</v>
      </c>
      <c r="T14" s="235">
        <v>0.38834951456310679</v>
      </c>
      <c r="U14" s="234">
        <v>35</v>
      </c>
      <c r="V14" s="235">
        <v>6.7961165048543686</v>
      </c>
      <c r="X14" s="305"/>
      <c r="Y14" s="305"/>
      <c r="Z14" s="305"/>
      <c r="AA14" s="949">
        <v>44377</v>
      </c>
      <c r="AB14" s="947">
        <v>28579</v>
      </c>
      <c r="AC14" s="947">
        <v>20931</v>
      </c>
      <c r="AD14" s="305"/>
      <c r="AE14" s="305"/>
      <c r="AF14" s="305"/>
      <c r="AG14" s="306"/>
      <c r="AH14" s="950"/>
    </row>
    <row r="15" spans="1:34" s="232" customFormat="1" ht="14.25" x14ac:dyDescent="0.15">
      <c r="A15" s="224"/>
      <c r="B15" s="233" t="s">
        <v>41</v>
      </c>
      <c r="C15" s="226"/>
      <c r="D15" s="802">
        <v>42419</v>
      </c>
      <c r="E15" s="226"/>
      <c r="F15" s="234">
        <v>709</v>
      </c>
      <c r="G15" s="235">
        <v>1.671420825573446</v>
      </c>
      <c r="H15" s="226"/>
      <c r="I15" s="234">
        <v>327</v>
      </c>
      <c r="J15" s="235">
        <v>0.77088097314882476</v>
      </c>
      <c r="K15" s="234">
        <v>320</v>
      </c>
      <c r="L15" s="235">
        <v>97.859327217125383</v>
      </c>
      <c r="M15" s="234">
        <v>7</v>
      </c>
      <c r="N15" s="235">
        <v>2.1406727828746175</v>
      </c>
      <c r="O15" s="234">
        <v>0</v>
      </c>
      <c r="P15" s="235">
        <v>0</v>
      </c>
      <c r="Q15" s="234">
        <v>0</v>
      </c>
      <c r="R15" s="235">
        <v>0</v>
      </c>
      <c r="S15" s="234">
        <v>0</v>
      </c>
      <c r="T15" s="235">
        <v>0</v>
      </c>
      <c r="U15" s="234">
        <v>0</v>
      </c>
      <c r="V15" s="235">
        <v>0</v>
      </c>
      <c r="X15" s="305"/>
      <c r="Y15" s="305"/>
      <c r="Z15" s="305"/>
      <c r="AA15" s="949">
        <v>44408</v>
      </c>
      <c r="AB15" s="947">
        <v>30723</v>
      </c>
      <c r="AC15" s="947">
        <v>25882</v>
      </c>
      <c r="AD15" s="305"/>
      <c r="AE15" s="305"/>
      <c r="AF15" s="305"/>
      <c r="AG15" s="306"/>
      <c r="AH15" s="950"/>
    </row>
    <row r="16" spans="1:34" s="232" customFormat="1" ht="14.25" x14ac:dyDescent="0.15">
      <c r="A16" s="224"/>
      <c r="B16" s="233" t="s">
        <v>9</v>
      </c>
      <c r="C16" s="226"/>
      <c r="D16" s="802">
        <v>59710</v>
      </c>
      <c r="E16" s="226"/>
      <c r="F16" s="234">
        <v>1198</v>
      </c>
      <c r="G16" s="235">
        <v>2.0063640931167308</v>
      </c>
      <c r="H16" s="226"/>
      <c r="I16" s="234">
        <v>531</v>
      </c>
      <c r="J16" s="235">
        <v>0.88929827499581315</v>
      </c>
      <c r="K16" s="234">
        <v>514</v>
      </c>
      <c r="L16" s="235">
        <v>96.798493408662907</v>
      </c>
      <c r="M16" s="234">
        <v>6</v>
      </c>
      <c r="N16" s="235">
        <v>1.1299435028248588</v>
      </c>
      <c r="O16" s="234">
        <v>0</v>
      </c>
      <c r="P16" s="235">
        <v>0</v>
      </c>
      <c r="Q16" s="234">
        <v>9</v>
      </c>
      <c r="R16" s="235">
        <v>1.6949152542372881</v>
      </c>
      <c r="S16" s="234">
        <v>1</v>
      </c>
      <c r="T16" s="235">
        <v>0.18832391713747645</v>
      </c>
      <c r="U16" s="234">
        <v>1</v>
      </c>
      <c r="V16" s="235">
        <v>0.18832391713747645</v>
      </c>
      <c r="X16" s="305"/>
      <c r="Y16" s="305"/>
      <c r="Z16" s="305"/>
      <c r="AA16" s="949">
        <v>44439</v>
      </c>
      <c r="AB16" s="947">
        <v>23332</v>
      </c>
      <c r="AC16" s="947">
        <v>22391</v>
      </c>
      <c r="AD16" s="305"/>
      <c r="AE16" s="305"/>
      <c r="AF16" s="305"/>
      <c r="AG16" s="306"/>
      <c r="AH16" s="950"/>
    </row>
    <row r="17" spans="1:34" s="232" customFormat="1" ht="14.25" x14ac:dyDescent="0.15">
      <c r="A17" s="224"/>
      <c r="B17" s="233" t="s">
        <v>8</v>
      </c>
      <c r="C17" s="226"/>
      <c r="D17" s="803">
        <v>23599</v>
      </c>
      <c r="E17" s="226"/>
      <c r="F17" s="238">
        <v>311</v>
      </c>
      <c r="G17" s="235">
        <v>1.3178524513750582</v>
      </c>
      <c r="H17" s="226"/>
      <c r="I17" s="238">
        <v>258</v>
      </c>
      <c r="J17" s="235">
        <v>1.0932666638416881</v>
      </c>
      <c r="K17" s="238">
        <v>257</v>
      </c>
      <c r="L17" s="235">
        <v>99.612403100775197</v>
      </c>
      <c r="M17" s="238">
        <v>1</v>
      </c>
      <c r="N17" s="235">
        <v>0.38759689922480622</v>
      </c>
      <c r="O17" s="238">
        <v>0</v>
      </c>
      <c r="P17" s="235">
        <v>0</v>
      </c>
      <c r="Q17" s="238">
        <v>0</v>
      </c>
      <c r="R17" s="235">
        <v>0</v>
      </c>
      <c r="S17" s="238">
        <v>0</v>
      </c>
      <c r="T17" s="235">
        <v>0</v>
      </c>
      <c r="U17" s="238">
        <v>0</v>
      </c>
      <c r="V17" s="235">
        <v>0</v>
      </c>
      <c r="X17" s="305"/>
      <c r="Y17" s="305"/>
      <c r="Z17" s="305"/>
      <c r="AA17" s="949">
        <v>44469</v>
      </c>
      <c r="AB17" s="947">
        <v>26490</v>
      </c>
      <c r="AC17" s="947">
        <v>22335</v>
      </c>
      <c r="AD17" s="305"/>
      <c r="AE17" s="305"/>
      <c r="AF17" s="305"/>
      <c r="AG17" s="306"/>
      <c r="AH17" s="950"/>
    </row>
    <row r="18" spans="1:34" s="232" customFormat="1" ht="14.25" x14ac:dyDescent="0.15">
      <c r="A18" s="224"/>
      <c r="B18" s="233" t="s">
        <v>7</v>
      </c>
      <c r="C18" s="226"/>
      <c r="D18" s="802">
        <v>152778</v>
      </c>
      <c r="E18" s="226"/>
      <c r="F18" s="234">
        <v>2462</v>
      </c>
      <c r="G18" s="235">
        <v>1.6114885651075419</v>
      </c>
      <c r="H18" s="226"/>
      <c r="I18" s="234">
        <v>1451</v>
      </c>
      <c r="J18" s="235">
        <v>0.94974407309953002</v>
      </c>
      <c r="K18" s="234">
        <v>1236</v>
      </c>
      <c r="L18" s="235">
        <v>85.182632667126128</v>
      </c>
      <c r="M18" s="234">
        <v>44</v>
      </c>
      <c r="N18" s="235">
        <v>3.0323914541695385</v>
      </c>
      <c r="O18" s="234">
        <v>0</v>
      </c>
      <c r="P18" s="235">
        <v>0</v>
      </c>
      <c r="Q18" s="234">
        <v>69</v>
      </c>
      <c r="R18" s="235">
        <v>4.755341144038594</v>
      </c>
      <c r="S18" s="234">
        <v>18</v>
      </c>
      <c r="T18" s="235">
        <v>1.2405237767057202</v>
      </c>
      <c r="U18" s="234">
        <v>84</v>
      </c>
      <c r="V18" s="235">
        <v>5.7891109579600277</v>
      </c>
      <c r="X18" s="305"/>
      <c r="Y18" s="305"/>
      <c r="Z18" s="305"/>
      <c r="AA18" s="949">
        <v>44500</v>
      </c>
      <c r="AB18" s="947">
        <v>29231</v>
      </c>
      <c r="AC18" s="947">
        <v>19576</v>
      </c>
      <c r="AD18" s="305"/>
      <c r="AE18" s="305"/>
      <c r="AF18" s="305"/>
      <c r="AG18" s="306"/>
      <c r="AH18" s="950"/>
    </row>
    <row r="19" spans="1:34" s="232" customFormat="1" ht="14.25" x14ac:dyDescent="0.15">
      <c r="A19" s="224"/>
      <c r="B19" s="233" t="s">
        <v>43</v>
      </c>
      <c r="C19" s="226"/>
      <c r="D19" s="802">
        <v>95149</v>
      </c>
      <c r="E19" s="226"/>
      <c r="F19" s="234">
        <v>1574</v>
      </c>
      <c r="G19" s="235">
        <v>1.6542475485816981</v>
      </c>
      <c r="H19" s="226"/>
      <c r="I19" s="234">
        <v>896</v>
      </c>
      <c r="J19" s="235">
        <v>0.94168094252172896</v>
      </c>
      <c r="K19" s="234">
        <v>692</v>
      </c>
      <c r="L19" s="235">
        <v>77.232142857142861</v>
      </c>
      <c r="M19" s="234">
        <v>37</v>
      </c>
      <c r="N19" s="235">
        <v>4.1294642857142856</v>
      </c>
      <c r="O19" s="234">
        <v>5</v>
      </c>
      <c r="P19" s="235">
        <v>0.5580357142857143</v>
      </c>
      <c r="Q19" s="234">
        <v>53</v>
      </c>
      <c r="R19" s="235">
        <v>5.9151785714285712</v>
      </c>
      <c r="S19" s="234">
        <v>0</v>
      </c>
      <c r="T19" s="235">
        <v>0</v>
      </c>
      <c r="U19" s="234">
        <v>109</v>
      </c>
      <c r="V19" s="235">
        <v>12.165178571428571</v>
      </c>
      <c r="X19" s="305"/>
      <c r="Y19" s="305"/>
      <c r="Z19" s="305"/>
      <c r="AA19" s="949">
        <v>44530</v>
      </c>
      <c r="AB19" s="947">
        <v>29856</v>
      </c>
      <c r="AC19" s="947">
        <v>21916</v>
      </c>
      <c r="AD19" s="305"/>
      <c r="AE19" s="305"/>
      <c r="AF19" s="305"/>
      <c r="AG19" s="306"/>
      <c r="AH19" s="950"/>
    </row>
    <row r="20" spans="1:34" s="232" customFormat="1" ht="14.25" x14ac:dyDescent="0.15">
      <c r="A20" s="224"/>
      <c r="B20" s="233" t="s">
        <v>44</v>
      </c>
      <c r="C20" s="226"/>
      <c r="D20" s="802">
        <v>370884</v>
      </c>
      <c r="E20" s="226"/>
      <c r="F20" s="234">
        <v>6275</v>
      </c>
      <c r="G20" s="235">
        <v>1.6919036679932269</v>
      </c>
      <c r="H20" s="226"/>
      <c r="I20" s="234">
        <v>3680</v>
      </c>
      <c r="J20" s="235">
        <v>0.99222398377929488</v>
      </c>
      <c r="K20" s="234">
        <v>3351</v>
      </c>
      <c r="L20" s="235">
        <v>91.059782608695656</v>
      </c>
      <c r="M20" s="234">
        <v>50</v>
      </c>
      <c r="N20" s="235">
        <v>1.3586956521739131</v>
      </c>
      <c r="O20" s="234">
        <v>0</v>
      </c>
      <c r="P20" s="235">
        <v>0</v>
      </c>
      <c r="Q20" s="234">
        <v>0</v>
      </c>
      <c r="R20" s="235">
        <v>0</v>
      </c>
      <c r="S20" s="234">
        <v>276</v>
      </c>
      <c r="T20" s="235">
        <v>7.5</v>
      </c>
      <c r="U20" s="234">
        <v>3</v>
      </c>
      <c r="V20" s="235">
        <v>8.1521739130434784E-2</v>
      </c>
      <c r="X20" s="305"/>
      <c r="Y20" s="305"/>
      <c r="Z20" s="305"/>
      <c r="AA20" s="949">
        <v>44561</v>
      </c>
      <c r="AB20" s="947">
        <v>24104</v>
      </c>
      <c r="AC20" s="947">
        <v>29010</v>
      </c>
      <c r="AD20" s="305"/>
      <c r="AE20" s="305"/>
      <c r="AF20" s="305"/>
      <c r="AG20" s="306"/>
      <c r="AH20" s="950"/>
    </row>
    <row r="21" spans="1:34" s="232" customFormat="1" ht="14.25" x14ac:dyDescent="0.15">
      <c r="A21" s="224"/>
      <c r="B21" s="233" t="s">
        <v>6</v>
      </c>
      <c r="C21" s="226"/>
      <c r="D21" s="802">
        <v>200158</v>
      </c>
      <c r="E21" s="226"/>
      <c r="F21" s="234">
        <v>4118</v>
      </c>
      <c r="G21" s="235">
        <v>2.057374674007534</v>
      </c>
      <c r="H21" s="226"/>
      <c r="I21" s="234">
        <v>1759</v>
      </c>
      <c r="J21" s="235">
        <v>0.8788057434626646</v>
      </c>
      <c r="K21" s="234">
        <v>1586</v>
      </c>
      <c r="L21" s="235">
        <v>90.164866401364407</v>
      </c>
      <c r="M21" s="234">
        <v>49</v>
      </c>
      <c r="N21" s="235">
        <v>2.785673678226265</v>
      </c>
      <c r="O21" s="234">
        <v>0</v>
      </c>
      <c r="P21" s="235">
        <v>0</v>
      </c>
      <c r="Q21" s="234">
        <v>28</v>
      </c>
      <c r="R21" s="235">
        <v>1.5918135304150087</v>
      </c>
      <c r="S21" s="234">
        <v>30</v>
      </c>
      <c r="T21" s="235">
        <v>1.7055144968732234</v>
      </c>
      <c r="U21" s="234">
        <v>66</v>
      </c>
      <c r="V21" s="235">
        <v>3.7521318931210912</v>
      </c>
      <c r="X21" s="305"/>
      <c r="Y21" s="305"/>
      <c r="Z21" s="305"/>
      <c r="AA21" s="949">
        <v>44592</v>
      </c>
      <c r="AB21" s="947">
        <v>22642</v>
      </c>
      <c r="AC21" s="947">
        <v>24609</v>
      </c>
      <c r="AD21" s="305"/>
      <c r="AE21" s="305"/>
      <c r="AF21" s="305"/>
      <c r="AG21" s="306"/>
      <c r="AH21" s="950"/>
    </row>
    <row r="22" spans="1:34" s="232" customFormat="1" ht="14.25" x14ac:dyDescent="0.15">
      <c r="A22" s="224"/>
      <c r="B22" s="233" t="s">
        <v>5</v>
      </c>
      <c r="C22" s="226"/>
      <c r="D22" s="802">
        <v>57979</v>
      </c>
      <c r="E22" s="226"/>
      <c r="F22" s="234">
        <v>836</v>
      </c>
      <c r="G22" s="235">
        <v>1.4419013780851688</v>
      </c>
      <c r="H22" s="226"/>
      <c r="I22" s="234">
        <v>738</v>
      </c>
      <c r="J22" s="235">
        <v>1.2728746615153763</v>
      </c>
      <c r="K22" s="234">
        <v>442</v>
      </c>
      <c r="L22" s="235">
        <v>59.891598915989164</v>
      </c>
      <c r="M22" s="234">
        <v>32</v>
      </c>
      <c r="N22" s="235">
        <v>4.3360433604336039</v>
      </c>
      <c r="O22" s="234">
        <v>0</v>
      </c>
      <c r="P22" s="235">
        <v>0</v>
      </c>
      <c r="Q22" s="234">
        <v>28</v>
      </c>
      <c r="R22" s="235">
        <v>3.7940379403794036</v>
      </c>
      <c r="S22" s="234">
        <v>17</v>
      </c>
      <c r="T22" s="235">
        <v>2.3035230352303522</v>
      </c>
      <c r="U22" s="234">
        <v>219</v>
      </c>
      <c r="V22" s="235">
        <v>29.674796747967481</v>
      </c>
      <c r="X22" s="305"/>
      <c r="Y22" s="305"/>
      <c r="Z22" s="305"/>
      <c r="AA22" s="949">
        <v>44620</v>
      </c>
      <c r="AB22" s="947">
        <v>24889</v>
      </c>
      <c r="AC22" s="947">
        <v>26478</v>
      </c>
      <c r="AD22" s="305"/>
      <c r="AE22" s="305"/>
      <c r="AF22" s="305"/>
      <c r="AG22" s="306"/>
      <c r="AH22" s="950"/>
    </row>
    <row r="23" spans="1:34" s="232" customFormat="1" ht="14.25" x14ac:dyDescent="0.15">
      <c r="A23" s="224"/>
      <c r="B23" s="233" t="s">
        <v>38</v>
      </c>
      <c r="C23" s="226"/>
      <c r="D23" s="802">
        <v>83324</v>
      </c>
      <c r="E23" s="226"/>
      <c r="F23" s="234">
        <v>1023</v>
      </c>
      <c r="G23" s="235">
        <v>1.2277375066007392</v>
      </c>
      <c r="H23" s="226"/>
      <c r="I23" s="234">
        <v>844</v>
      </c>
      <c r="J23" s="235">
        <v>1.0129134463059863</v>
      </c>
      <c r="K23" s="234">
        <v>760</v>
      </c>
      <c r="L23" s="235">
        <v>90.047393364928908</v>
      </c>
      <c r="M23" s="234">
        <v>12</v>
      </c>
      <c r="N23" s="235">
        <v>1.4218009478672986</v>
      </c>
      <c r="O23" s="234">
        <v>0</v>
      </c>
      <c r="P23" s="235">
        <v>0</v>
      </c>
      <c r="Q23" s="234">
        <v>72</v>
      </c>
      <c r="R23" s="235">
        <v>8.5308056872037916</v>
      </c>
      <c r="S23" s="234">
        <v>0</v>
      </c>
      <c r="T23" s="235">
        <v>0</v>
      </c>
      <c r="U23" s="234">
        <v>0</v>
      </c>
      <c r="V23" s="235">
        <v>0</v>
      </c>
      <c r="X23" s="305"/>
      <c r="Y23" s="305"/>
      <c r="Z23" s="305"/>
      <c r="AA23" s="949">
        <v>44651</v>
      </c>
      <c r="AB23" s="947">
        <v>30256</v>
      </c>
      <c r="AC23" s="947">
        <v>24903</v>
      </c>
      <c r="AD23" s="305"/>
      <c r="AE23" s="305"/>
      <c r="AF23" s="305"/>
      <c r="AG23" s="306"/>
      <c r="AH23" s="950"/>
    </row>
    <row r="24" spans="1:34" s="232" customFormat="1" ht="14.25" x14ac:dyDescent="0.15">
      <c r="A24" s="224"/>
      <c r="B24" s="233" t="s">
        <v>45</v>
      </c>
      <c r="C24" s="226"/>
      <c r="D24" s="802">
        <v>234175</v>
      </c>
      <c r="E24" s="226"/>
      <c r="F24" s="234">
        <v>3185</v>
      </c>
      <c r="G24" s="235">
        <v>1.3600939468346323</v>
      </c>
      <c r="H24" s="226"/>
      <c r="I24" s="234">
        <v>2220</v>
      </c>
      <c r="J24" s="235">
        <v>0.94800896765239673</v>
      </c>
      <c r="K24" s="234">
        <v>1528</v>
      </c>
      <c r="L24" s="235">
        <v>68.828828828828819</v>
      </c>
      <c r="M24" s="234">
        <v>83</v>
      </c>
      <c r="N24" s="235">
        <v>3.7387387387387387</v>
      </c>
      <c r="O24" s="234">
        <v>0</v>
      </c>
      <c r="P24" s="235">
        <v>0</v>
      </c>
      <c r="Q24" s="234">
        <v>16</v>
      </c>
      <c r="R24" s="235">
        <v>0.72072072072072069</v>
      </c>
      <c r="S24" s="234">
        <v>1</v>
      </c>
      <c r="T24" s="235">
        <v>4.5045045045045043E-2</v>
      </c>
      <c r="U24" s="234">
        <v>592</v>
      </c>
      <c r="V24" s="235">
        <v>26.666666666666668</v>
      </c>
      <c r="X24" s="305"/>
      <c r="Y24" s="305"/>
      <c r="Z24" s="305"/>
      <c r="AA24" s="949">
        <v>44681</v>
      </c>
      <c r="AB24" s="947">
        <v>32696</v>
      </c>
      <c r="AC24" s="947">
        <v>22635</v>
      </c>
      <c r="AD24" s="305"/>
      <c r="AE24" s="305"/>
      <c r="AF24" s="305"/>
      <c r="AG24" s="306"/>
      <c r="AH24" s="950"/>
    </row>
    <row r="25" spans="1:34" s="240" customFormat="1" ht="14.25" x14ac:dyDescent="0.15">
      <c r="A25" s="239"/>
      <c r="B25" s="233" t="s">
        <v>46</v>
      </c>
      <c r="C25" s="226"/>
      <c r="D25" s="802">
        <v>60408</v>
      </c>
      <c r="E25" s="226"/>
      <c r="F25" s="234">
        <v>1149</v>
      </c>
      <c r="G25" s="235">
        <v>1.9020659515295988</v>
      </c>
      <c r="H25" s="226"/>
      <c r="I25" s="234">
        <v>863</v>
      </c>
      <c r="J25" s="235">
        <v>1.4286187259965566</v>
      </c>
      <c r="K25" s="234">
        <v>400</v>
      </c>
      <c r="L25" s="235">
        <v>46.349942062572424</v>
      </c>
      <c r="M25" s="234">
        <v>5</v>
      </c>
      <c r="N25" s="235">
        <v>0.57937427578215528</v>
      </c>
      <c r="O25" s="234">
        <v>10</v>
      </c>
      <c r="P25" s="235">
        <v>1.1587485515643106</v>
      </c>
      <c r="Q25" s="234">
        <v>367</v>
      </c>
      <c r="R25" s="235">
        <v>42.526071842410197</v>
      </c>
      <c r="S25" s="234">
        <v>42</v>
      </c>
      <c r="T25" s="235">
        <v>4.8667439165701047</v>
      </c>
      <c r="U25" s="234">
        <v>39</v>
      </c>
      <c r="V25" s="235">
        <v>4.5191193511008105</v>
      </c>
      <c r="X25" s="305"/>
      <c r="Y25" s="305"/>
      <c r="Z25" s="305"/>
      <c r="AA25" s="949">
        <v>44712</v>
      </c>
      <c r="AB25" s="947">
        <v>38586</v>
      </c>
      <c r="AC25" s="947">
        <v>22335</v>
      </c>
      <c r="AD25" s="305"/>
      <c r="AE25" s="305"/>
      <c r="AF25" s="305"/>
      <c r="AG25" s="306"/>
      <c r="AH25" s="950"/>
    </row>
    <row r="26" spans="1:34" s="232" customFormat="1" ht="14.25" x14ac:dyDescent="0.15">
      <c r="B26" s="233" t="s">
        <v>47</v>
      </c>
      <c r="C26" s="226"/>
      <c r="D26" s="804">
        <v>21797</v>
      </c>
      <c r="E26" s="226"/>
      <c r="F26" s="238">
        <v>278</v>
      </c>
      <c r="G26" s="235">
        <v>1.2754048722301234</v>
      </c>
      <c r="H26" s="226"/>
      <c r="I26" s="238">
        <v>232</v>
      </c>
      <c r="J26" s="235">
        <v>1.0643666559618297</v>
      </c>
      <c r="K26" s="238">
        <v>227</v>
      </c>
      <c r="L26" s="235">
        <v>97.84482758620689</v>
      </c>
      <c r="M26" s="238">
        <v>5</v>
      </c>
      <c r="N26" s="235">
        <v>2.1551724137931036</v>
      </c>
      <c r="O26" s="238">
        <v>0</v>
      </c>
      <c r="P26" s="235">
        <v>0</v>
      </c>
      <c r="Q26" s="238">
        <v>0</v>
      </c>
      <c r="R26" s="235">
        <v>0</v>
      </c>
      <c r="S26" s="238">
        <v>0</v>
      </c>
      <c r="T26" s="235">
        <v>0</v>
      </c>
      <c r="U26" s="238">
        <v>0</v>
      </c>
      <c r="V26" s="235">
        <v>0</v>
      </c>
      <c r="X26" s="305"/>
      <c r="Y26" s="305"/>
      <c r="Z26" s="305"/>
      <c r="AA26" s="949">
        <v>44742</v>
      </c>
      <c r="AB26" s="947">
        <v>41750</v>
      </c>
      <c r="AC26" s="947">
        <v>23105</v>
      </c>
      <c r="AD26" s="305"/>
      <c r="AE26" s="305"/>
      <c r="AF26" s="305"/>
      <c r="AG26" s="306"/>
      <c r="AH26" s="950"/>
    </row>
    <row r="27" spans="1:34" s="232" customFormat="1" ht="14.25" x14ac:dyDescent="0.15">
      <c r="B27" s="233" t="s">
        <v>48</v>
      </c>
      <c r="C27" s="226"/>
      <c r="D27" s="804">
        <v>112012</v>
      </c>
      <c r="E27" s="226"/>
      <c r="F27" s="238">
        <v>1735</v>
      </c>
      <c r="G27" s="235">
        <v>1.5489411848730494</v>
      </c>
      <c r="H27" s="226"/>
      <c r="I27" s="238">
        <v>1097</v>
      </c>
      <c r="J27" s="235">
        <v>0.97935935435489052</v>
      </c>
      <c r="K27" s="238">
        <v>1050</v>
      </c>
      <c r="L27" s="235">
        <v>95.715587967183225</v>
      </c>
      <c r="M27" s="238">
        <v>23</v>
      </c>
      <c r="N27" s="235">
        <v>2.096627164995442</v>
      </c>
      <c r="O27" s="238">
        <v>0</v>
      </c>
      <c r="P27" s="235">
        <v>0</v>
      </c>
      <c r="Q27" s="238">
        <v>10</v>
      </c>
      <c r="R27" s="235">
        <v>0.91157702825888776</v>
      </c>
      <c r="S27" s="238">
        <v>6</v>
      </c>
      <c r="T27" s="235">
        <v>0.54694621695533274</v>
      </c>
      <c r="U27" s="238">
        <v>8</v>
      </c>
      <c r="V27" s="235">
        <v>0.72926162260711025</v>
      </c>
      <c r="X27" s="305"/>
      <c r="Y27" s="305"/>
      <c r="Z27" s="305"/>
      <c r="AA27" s="949">
        <v>44773</v>
      </c>
      <c r="AB27" s="947">
        <v>30827</v>
      </c>
      <c r="AC27" s="947">
        <v>22962</v>
      </c>
      <c r="AD27" s="305"/>
      <c r="AE27" s="305"/>
      <c r="AF27" s="305"/>
      <c r="AG27" s="306"/>
      <c r="AH27" s="950"/>
    </row>
    <row r="28" spans="1:34" s="232" customFormat="1" ht="14.25" x14ac:dyDescent="0.15">
      <c r="B28" s="233" t="s">
        <v>49</v>
      </c>
      <c r="C28" s="226"/>
      <c r="D28" s="804">
        <v>14594</v>
      </c>
      <c r="E28" s="226"/>
      <c r="F28" s="238">
        <v>208</v>
      </c>
      <c r="G28" s="242">
        <v>1.4252432506509525</v>
      </c>
      <c r="H28" s="226"/>
      <c r="I28" s="238">
        <v>166</v>
      </c>
      <c r="J28" s="242">
        <v>1.1374537481156639</v>
      </c>
      <c r="K28" s="238">
        <v>56</v>
      </c>
      <c r="L28" s="242">
        <v>33.734939759036145</v>
      </c>
      <c r="M28" s="238">
        <v>4</v>
      </c>
      <c r="N28" s="242">
        <v>2.4096385542168677</v>
      </c>
      <c r="O28" s="238">
        <v>106</v>
      </c>
      <c r="P28" s="242">
        <v>63.855421686746979</v>
      </c>
      <c r="Q28" s="238">
        <v>0</v>
      </c>
      <c r="R28" s="242">
        <v>0</v>
      </c>
      <c r="S28" s="238">
        <v>0</v>
      </c>
      <c r="T28" s="242">
        <v>0</v>
      </c>
      <c r="U28" s="238">
        <v>0</v>
      </c>
      <c r="V28" s="242">
        <v>0</v>
      </c>
      <c r="X28" s="305"/>
      <c r="Y28" s="305"/>
      <c r="Z28" s="305"/>
      <c r="AA28" s="949">
        <v>44804</v>
      </c>
      <c r="AB28" s="947">
        <v>26047</v>
      </c>
      <c r="AC28" s="947">
        <v>23877</v>
      </c>
      <c r="AD28" s="305"/>
      <c r="AE28" s="305"/>
      <c r="AF28" s="305"/>
      <c r="AG28" s="306"/>
      <c r="AH28" s="950"/>
    </row>
    <row r="29" spans="1:34" s="232" customFormat="1" ht="14.25" x14ac:dyDescent="0.15">
      <c r="B29" s="244" t="s">
        <v>4</v>
      </c>
      <c r="C29" s="226"/>
      <c r="D29" s="805">
        <v>5135</v>
      </c>
      <c r="E29" s="226"/>
      <c r="F29" s="245">
        <v>68</v>
      </c>
      <c r="G29" s="246">
        <v>1.3242453748782863</v>
      </c>
      <c r="H29" s="226"/>
      <c r="I29" s="245">
        <v>56</v>
      </c>
      <c r="J29" s="246">
        <v>1.0905550146056475</v>
      </c>
      <c r="K29" s="245">
        <v>37</v>
      </c>
      <c r="L29" s="246">
        <v>66.071428571428569</v>
      </c>
      <c r="M29" s="245">
        <v>1</v>
      </c>
      <c r="N29" s="246">
        <v>1.7857142857142856</v>
      </c>
      <c r="O29" s="245">
        <v>0</v>
      </c>
      <c r="P29" s="246">
        <v>0</v>
      </c>
      <c r="Q29" s="245">
        <v>10</v>
      </c>
      <c r="R29" s="246">
        <v>17.857142857142858</v>
      </c>
      <c r="S29" s="245">
        <v>1</v>
      </c>
      <c r="T29" s="246">
        <v>1.7857142857142856</v>
      </c>
      <c r="U29" s="245">
        <v>7</v>
      </c>
      <c r="V29" s="246">
        <v>12.5</v>
      </c>
      <c r="X29" s="305"/>
      <c r="Y29" s="305"/>
      <c r="Z29" s="305"/>
      <c r="AA29" s="949">
        <v>44834</v>
      </c>
      <c r="AB29" s="947">
        <v>32379</v>
      </c>
      <c r="AC29" s="947">
        <v>24010</v>
      </c>
      <c r="AD29" s="305"/>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29932</v>
      </c>
      <c r="AC30" s="947">
        <v>19815</v>
      </c>
      <c r="AD30" s="309"/>
      <c r="AE30" s="309"/>
      <c r="AF30" s="305"/>
      <c r="AG30" s="306"/>
      <c r="AH30" s="950"/>
    </row>
    <row r="31" spans="1:34" s="251" customFormat="1" x14ac:dyDescent="0.15">
      <c r="B31" s="252" t="s">
        <v>3</v>
      </c>
      <c r="C31" s="211"/>
      <c r="D31" s="806">
        <v>2064159</v>
      </c>
      <c r="E31" s="211"/>
      <c r="F31" s="253">
        <v>27853</v>
      </c>
      <c r="G31" s="254">
        <v>1.3493631062335798</v>
      </c>
      <c r="H31" s="211"/>
      <c r="I31" s="253">
        <v>19454</v>
      </c>
      <c r="J31" s="254">
        <v>0.94246615691911328</v>
      </c>
      <c r="K31" s="253">
        <v>16189</v>
      </c>
      <c r="L31" s="254">
        <v>83.216819163154113</v>
      </c>
      <c r="M31" s="253">
        <v>449</v>
      </c>
      <c r="N31" s="254">
        <v>2.3080086357561429</v>
      </c>
      <c r="O31" s="253">
        <v>130</v>
      </c>
      <c r="P31" s="254">
        <v>0.66824303485144443</v>
      </c>
      <c r="Q31" s="253">
        <v>951</v>
      </c>
      <c r="R31" s="254">
        <v>4.8884548164901824</v>
      </c>
      <c r="S31" s="253">
        <v>531</v>
      </c>
      <c r="T31" s="254">
        <v>2.7295157808162847</v>
      </c>
      <c r="U31" s="253">
        <v>1204</v>
      </c>
      <c r="V31" s="254">
        <v>6.1889585689318389</v>
      </c>
      <c r="X31" s="305"/>
      <c r="Y31" s="305"/>
      <c r="Z31" s="309"/>
      <c r="AA31" s="949">
        <v>44895</v>
      </c>
      <c r="AB31" s="947">
        <v>32038</v>
      </c>
      <c r="AC31" s="947">
        <v>20330</v>
      </c>
      <c r="AD31" s="305"/>
      <c r="AE31" s="305"/>
      <c r="AF31" s="309"/>
      <c r="AG31" s="309"/>
      <c r="AH31" s="438"/>
    </row>
    <row r="32" spans="1:34" s="256" customFormat="1" ht="5.25" customHeight="1" x14ac:dyDescent="0.2">
      <c r="B32" s="257"/>
      <c r="C32" s="258"/>
      <c r="E32" s="258"/>
      <c r="AA32" s="949">
        <v>44926</v>
      </c>
      <c r="AB32" s="947">
        <v>25446</v>
      </c>
      <c r="AC32" s="947">
        <v>23015</v>
      </c>
      <c r="AD32" s="439"/>
    </row>
    <row r="33" spans="2:30" s="251" customFormat="1" x14ac:dyDescent="0.2">
      <c r="B33" s="1081" t="s">
        <v>393</v>
      </c>
      <c r="C33" s="1081"/>
      <c r="D33" s="1081"/>
      <c r="E33" s="1081"/>
      <c r="F33" s="1081"/>
      <c r="G33" s="1081"/>
      <c r="H33" s="1081"/>
      <c r="I33" s="1081"/>
      <c r="J33" s="1081"/>
      <c r="K33" s="1081"/>
      <c r="L33" s="1081"/>
      <c r="M33" s="1081"/>
      <c r="N33" s="1081"/>
      <c r="O33" s="1081"/>
      <c r="P33" s="1081"/>
      <c r="Q33" s="1081"/>
      <c r="R33" s="1081"/>
      <c r="S33" s="1081"/>
      <c r="T33" s="1081"/>
      <c r="U33" s="1081"/>
      <c r="V33" s="1081"/>
      <c r="AA33" s="949">
        <v>44957</v>
      </c>
      <c r="AB33" s="947">
        <v>28819</v>
      </c>
      <c r="AC33" s="947">
        <v>24165</v>
      </c>
      <c r="AD33" s="439"/>
    </row>
    <row r="34" spans="2:30" s="251" customFormat="1" ht="12" customHeight="1" x14ac:dyDescent="0.2">
      <c r="B34" s="1081"/>
      <c r="C34" s="1081"/>
      <c r="D34" s="1081"/>
      <c r="E34" s="1081"/>
      <c r="F34" s="1081"/>
      <c r="G34" s="1081"/>
      <c r="H34" s="1081"/>
      <c r="I34" s="1081"/>
      <c r="J34" s="1081"/>
      <c r="K34" s="1081"/>
      <c r="L34" s="1081"/>
      <c r="M34" s="1081"/>
      <c r="N34" s="1081"/>
      <c r="O34" s="1081"/>
      <c r="P34" s="1081"/>
      <c r="Q34" s="1081"/>
      <c r="R34" s="1081"/>
      <c r="S34" s="1081"/>
      <c r="T34" s="1081"/>
      <c r="U34" s="1081"/>
      <c r="V34" s="1081"/>
      <c r="AA34" s="949">
        <v>44985</v>
      </c>
      <c r="AB34" s="947">
        <v>34747</v>
      </c>
      <c r="AC34" s="947">
        <v>23214</v>
      </c>
      <c r="AD34" s="439"/>
    </row>
    <row r="35" spans="2:30" x14ac:dyDescent="0.2">
      <c r="B35" s="1065"/>
      <c r="C35" s="1065"/>
      <c r="D35" s="1065"/>
      <c r="E35" s="262"/>
      <c r="F35" s="262"/>
      <c r="AA35" s="949">
        <v>45016</v>
      </c>
      <c r="AB35" s="947">
        <f>GETPIVOTDATA("Suma de AltasSol",[1]td!$A$3,"Fecha",$AA35)</f>
        <v>39866</v>
      </c>
      <c r="AC35" s="947">
        <f>GETPIVOTDATA("Suma de BajasSol",[1]td!$A$3,"Fecha",$AA35)</f>
        <v>28170</v>
      </c>
    </row>
    <row r="36" spans="2:30" x14ac:dyDescent="0.2">
      <c r="B36" s="1066"/>
      <c r="C36" s="1066"/>
      <c r="D36" s="1066"/>
      <c r="E36" s="262"/>
      <c r="F36" s="262"/>
      <c r="AA36" s="949">
        <v>45046</v>
      </c>
      <c r="AB36" s="947">
        <f>GETPIVOTDATA("Suma de AltasSol",[1]td!$A$3,"Fecha",$AA36)</f>
        <v>35704</v>
      </c>
      <c r="AC36" s="947">
        <f>GETPIVOTDATA("Suma de BajasSol",[1]td!$A$3,"Fecha",$AA36)</f>
        <v>24597</v>
      </c>
    </row>
    <row r="37" spans="2:30" x14ac:dyDescent="0.2">
      <c r="AA37" s="949">
        <v>45077</v>
      </c>
      <c r="AB37" s="947">
        <f>GETPIVOTDATA("Suma de AltasSol",[1]td!$A$3,"Fecha",$AA37)</f>
        <v>38659</v>
      </c>
      <c r="AC37" s="947">
        <f>GETPIVOTDATA("Suma de BajasSol",[1]td!$A$3,"Fecha",$AA37)</f>
        <v>21489</v>
      </c>
    </row>
    <row r="38" spans="2:30" x14ac:dyDescent="0.2">
      <c r="AA38" s="949">
        <v>45107</v>
      </c>
      <c r="AB38" s="947">
        <f>GETPIVOTDATA("Suma de AltasSol",[1]td!$A$3,"Fecha",$AA38)</f>
        <v>38600</v>
      </c>
      <c r="AC38" s="947">
        <f>GETPIVOTDATA("Suma de BajasSol",[1]td!$A$3,"Fecha",$AA38)</f>
        <v>21018</v>
      </c>
    </row>
    <row r="39" spans="2:30" x14ac:dyDescent="0.2">
      <c r="AA39" s="949">
        <v>45138</v>
      </c>
      <c r="AB39" s="947">
        <f>GETPIVOTDATA("Suma de AltasSol",[1]td!$A$3,"Fecha",$AA39)</f>
        <v>27853</v>
      </c>
      <c r="AC39" s="947">
        <f>GETPIVOTDATA("Suma de BajasSol",[1]td!$A$3,"Fecha",$AA39)</f>
        <v>19454</v>
      </c>
    </row>
  </sheetData>
  <mergeCells count="19">
    <mergeCell ref="B2:C2"/>
    <mergeCell ref="B3:C3"/>
    <mergeCell ref="A4:U4"/>
    <mergeCell ref="B5:R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59"/>
      <c r="C3" s="1059"/>
      <c r="D3" s="1059"/>
      <c r="E3" s="1059"/>
      <c r="F3" s="1059"/>
      <c r="G3" s="1059"/>
      <c r="H3" s="1059"/>
      <c r="I3" s="1059"/>
      <c r="J3" s="1059"/>
      <c r="K3" s="1059"/>
      <c r="L3" s="45"/>
      <c r="M3" s="45"/>
      <c r="W3" s="89"/>
      <c r="AA3" s="89"/>
      <c r="AD3" s="88"/>
    </row>
    <row r="4" spans="2:30" s="7" customFormat="1" ht="7.5" customHeight="1" x14ac:dyDescent="0.2">
      <c r="B4" s="1032"/>
      <c r="C4" s="1032"/>
      <c r="D4" s="1032"/>
      <c r="E4" s="1032"/>
      <c r="F4" s="1032"/>
      <c r="G4" s="1032"/>
      <c r="H4" s="1032"/>
      <c r="I4" s="1032"/>
      <c r="J4" s="1032"/>
      <c r="K4" s="1032"/>
      <c r="L4" s="1032"/>
      <c r="M4" s="1032"/>
      <c r="N4" s="1032"/>
      <c r="O4" s="1032"/>
      <c r="P4" s="1032"/>
      <c r="Q4" s="1032"/>
      <c r="R4" s="1032"/>
      <c r="S4" s="1032"/>
      <c r="T4" s="1032"/>
      <c r="U4" s="1032"/>
      <c r="V4" s="1032"/>
      <c r="W4" s="1032"/>
      <c r="X4" s="1032"/>
      <c r="Y4" s="1032"/>
      <c r="Z4" s="1032"/>
      <c r="AA4" s="1032"/>
      <c r="AB4" s="1032"/>
      <c r="AC4" s="1032"/>
      <c r="AD4" s="1032"/>
    </row>
    <row r="5" spans="2:30" s="7" customFormat="1" ht="19.5" x14ac:dyDescent="0.2">
      <c r="B5" s="1032" t="s">
        <v>409</v>
      </c>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032"/>
      <c r="AD5" s="1032"/>
    </row>
    <row r="6" spans="2:30" s="7" customFormat="1" ht="16.5" customHeight="1" x14ac:dyDescent="0.2">
      <c r="B6" s="1036" t="str">
        <f>porsaad!B6</f>
        <v>Situación a 31 de julio de 2023</v>
      </c>
      <c r="C6" s="1036"/>
      <c r="D6" s="1036"/>
      <c r="E6" s="1036"/>
      <c r="F6" s="1036"/>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c r="AD6" s="8"/>
    </row>
    <row r="7" spans="2:30" s="7" customFormat="1" ht="5.25" customHeight="1" x14ac:dyDescent="0.2">
      <c r="AC7" s="87"/>
      <c r="AD7" s="86"/>
    </row>
    <row r="8" spans="2:30" s="83" customFormat="1" ht="21.75" customHeight="1" x14ac:dyDescent="0.2">
      <c r="B8" s="1093" t="s">
        <v>30</v>
      </c>
      <c r="C8" s="68"/>
      <c r="D8" s="704"/>
      <c r="E8" s="1096" t="s">
        <v>29</v>
      </c>
      <c r="F8" s="1097"/>
      <c r="G8" s="1097"/>
      <c r="H8" s="1097"/>
      <c r="I8" s="1097"/>
      <c r="J8" s="1097"/>
      <c r="K8" s="1097"/>
      <c r="L8" s="1097"/>
      <c r="M8" s="1097"/>
      <c r="N8" s="1097"/>
      <c r="O8" s="1097"/>
      <c r="P8" s="1097"/>
      <c r="Q8" s="1097"/>
      <c r="R8" s="1097"/>
      <c r="S8" s="1097"/>
      <c r="T8" s="1097"/>
      <c r="U8" s="1097"/>
      <c r="V8" s="1097"/>
      <c r="W8" s="1097"/>
      <c r="X8" s="1097"/>
      <c r="Y8" s="1097"/>
      <c r="Z8" s="1097"/>
      <c r="AA8" s="1098"/>
      <c r="AB8" s="68"/>
      <c r="AC8" s="1099" t="s">
        <v>3</v>
      </c>
      <c r="AD8" s="1100"/>
    </row>
    <row r="9" spans="2:30" s="83" customFormat="1" ht="21.75" customHeight="1" x14ac:dyDescent="0.2">
      <c r="B9" s="1094"/>
      <c r="C9" s="68"/>
      <c r="D9" s="705"/>
      <c r="E9" s="1090" t="s">
        <v>25</v>
      </c>
      <c r="F9" s="1091"/>
      <c r="G9" s="199"/>
      <c r="H9" s="1090" t="s">
        <v>24</v>
      </c>
      <c r="I9" s="1091"/>
      <c r="J9" s="199"/>
      <c r="K9" s="1090" t="s">
        <v>23</v>
      </c>
      <c r="L9" s="1091"/>
      <c r="M9" s="199"/>
      <c r="N9" s="1090" t="s">
        <v>22</v>
      </c>
      <c r="O9" s="1091"/>
      <c r="P9" s="199"/>
      <c r="Q9" s="1090" t="s">
        <v>21</v>
      </c>
      <c r="R9" s="1091"/>
      <c r="S9" s="199"/>
      <c r="T9" s="1090" t="s">
        <v>20</v>
      </c>
      <c r="U9" s="1091"/>
      <c r="V9" s="199"/>
      <c r="W9" s="1090" t="s">
        <v>19</v>
      </c>
      <c r="X9" s="1091"/>
      <c r="Y9" s="199"/>
      <c r="Z9" s="1090" t="s">
        <v>18</v>
      </c>
      <c r="AA9" s="1091"/>
      <c r="AB9" s="68"/>
      <c r="AC9" s="1101"/>
      <c r="AD9" s="1102"/>
    </row>
    <row r="10" spans="2:30" s="83" customFormat="1" ht="21.75" customHeight="1" x14ac:dyDescent="0.2">
      <c r="B10" s="1095"/>
      <c r="D10" s="200"/>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6" t="s">
        <v>27</v>
      </c>
      <c r="D12" s="74"/>
      <c r="E12" s="77">
        <v>2632</v>
      </c>
      <c r="F12" s="76">
        <v>0.20365858093610212</v>
      </c>
      <c r="G12" s="74"/>
      <c r="H12" s="77">
        <v>41186</v>
      </c>
      <c r="I12" s="76">
        <v>3.1868853778245829</v>
      </c>
      <c r="J12" s="74"/>
      <c r="K12" s="77">
        <v>25486</v>
      </c>
      <c r="L12" s="76">
        <v>1.9720526571950983</v>
      </c>
      <c r="M12" s="74"/>
      <c r="N12" s="77">
        <v>37755</v>
      </c>
      <c r="O12" s="76">
        <v>2.9214018705328781</v>
      </c>
      <c r="P12" s="74"/>
      <c r="Q12" s="77">
        <v>45047</v>
      </c>
      <c r="R12" s="76">
        <v>3.485641373643082</v>
      </c>
      <c r="S12" s="74"/>
      <c r="T12" s="77">
        <v>75951</v>
      </c>
      <c r="U12" s="76">
        <v>5.8769273862757947</v>
      </c>
      <c r="V12" s="74"/>
      <c r="W12" s="77">
        <v>284153</v>
      </c>
      <c r="X12" s="76">
        <v>21.987156819428659</v>
      </c>
      <c r="Y12" s="74"/>
      <c r="Z12" s="77">
        <v>780149</v>
      </c>
      <c r="AA12" s="76">
        <f>Z12*100/$AC$12</f>
        <v>60.366275934163802</v>
      </c>
      <c r="AB12" s="66"/>
      <c r="AC12" s="707">
        <f>E12+H12+K12+N12+Q12+T12+W12+Z12</f>
        <v>1292359</v>
      </c>
      <c r="AD12" s="75">
        <f>F12+I12+L12+O12+R12+U12+X12+AA12</f>
        <v>100</v>
      </c>
    </row>
    <row r="13" spans="2:30" s="73" customFormat="1" ht="20.25" customHeight="1" x14ac:dyDescent="0.2">
      <c r="B13" s="708" t="s">
        <v>26</v>
      </c>
      <c r="D13" s="74"/>
      <c r="E13" s="709">
        <v>3622</v>
      </c>
      <c r="F13" s="710">
        <v>0.469292562840114</v>
      </c>
      <c r="G13" s="74"/>
      <c r="H13" s="709">
        <v>84280</v>
      </c>
      <c r="I13" s="710">
        <v>10.919927442342576</v>
      </c>
      <c r="J13" s="74"/>
      <c r="K13" s="709">
        <v>40121</v>
      </c>
      <c r="L13" s="710">
        <v>5.1983674527079557</v>
      </c>
      <c r="M13" s="74"/>
      <c r="N13" s="709">
        <v>49476</v>
      </c>
      <c r="O13" s="710">
        <v>6.410469033428349</v>
      </c>
      <c r="P13" s="74"/>
      <c r="Q13" s="709">
        <v>50773</v>
      </c>
      <c r="R13" s="710">
        <v>6.5785177507126198</v>
      </c>
      <c r="S13" s="74"/>
      <c r="T13" s="709">
        <v>77138</v>
      </c>
      <c r="U13" s="710">
        <v>9.9945581756931841</v>
      </c>
      <c r="V13" s="74"/>
      <c r="W13" s="709">
        <v>168177</v>
      </c>
      <c r="X13" s="710">
        <v>21.790230629696811</v>
      </c>
      <c r="Y13" s="74"/>
      <c r="Z13" s="709">
        <v>298213</v>
      </c>
      <c r="AA13" s="710">
        <f>Z13*100/$AC$13</f>
        <v>38.638636952578388</v>
      </c>
      <c r="AB13" s="66"/>
      <c r="AC13" s="711">
        <f>E13+H13+K13+N13+Q13+T13+W13+Z13</f>
        <v>771800</v>
      </c>
      <c r="AD13" s="712">
        <f>F13+I13+L13+O13+R13+U13+X13+AA13</f>
        <v>100</v>
      </c>
    </row>
    <row r="14" spans="2:30" s="70" customFormat="1" ht="3" customHeight="1" x14ac:dyDescent="0.2">
      <c r="B14" s="713"/>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6254</v>
      </c>
      <c r="F15" s="67">
        <f>E15*100/$AC$15</f>
        <v>0.3029805358986396</v>
      </c>
      <c r="G15" s="66"/>
      <c r="H15" s="65">
        <f>SUM(H12:H13)</f>
        <v>125466</v>
      </c>
      <c r="I15" s="67">
        <f>H15*100/$AC$15</f>
        <v>6.0783108277996023</v>
      </c>
      <c r="J15" s="66"/>
      <c r="K15" s="65">
        <f>SUM(K12:K13)</f>
        <v>65607</v>
      </c>
      <c r="L15" s="67">
        <f>K15*100/$AC$15</f>
        <v>3.1783888741128954</v>
      </c>
      <c r="M15" s="66"/>
      <c r="N15" s="65">
        <f>SUM(N12:N13)</f>
        <v>87231</v>
      </c>
      <c r="O15" s="67">
        <f>N15*100/$AC$15</f>
        <v>4.2259825914573446</v>
      </c>
      <c r="P15" s="66"/>
      <c r="Q15" s="65">
        <f>SUM(Q12:Q13)</f>
        <v>95820</v>
      </c>
      <c r="R15" s="67">
        <f>Q15*100/$AC$15</f>
        <v>4.6420842580440747</v>
      </c>
      <c r="S15" s="66"/>
      <c r="T15" s="65">
        <f>SUM(T12:T13)</f>
        <v>153089</v>
      </c>
      <c r="U15" s="67">
        <f>T15*100/$AC$15</f>
        <v>7.4165313815457043</v>
      </c>
      <c r="V15" s="66"/>
      <c r="W15" s="65">
        <f>SUM(W12:W13)</f>
        <v>452330</v>
      </c>
      <c r="X15" s="67">
        <f>W15*100/$AC$15</f>
        <v>21.913525072438702</v>
      </c>
      <c r="Y15" s="66"/>
      <c r="Z15" s="65">
        <f>SUM(Z12:Z13)</f>
        <v>1078362</v>
      </c>
      <c r="AA15" s="67">
        <f>Z15*100/$AC$15</f>
        <v>52.242196458703035</v>
      </c>
      <c r="AB15" s="66"/>
      <c r="AC15" s="65">
        <f>E15+H15+K15+N15+Q15+T15+W15+Z15</f>
        <v>2064159</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6254</v>
      </c>
      <c r="F19" s="59">
        <f>H15</f>
        <v>125466</v>
      </c>
      <c r="G19" s="59"/>
      <c r="H19" s="59">
        <f>K15</f>
        <v>65607</v>
      </c>
      <c r="I19" s="59">
        <f>N15</f>
        <v>87231</v>
      </c>
      <c r="J19" s="59"/>
      <c r="K19" s="59">
        <f>Q15</f>
        <v>95820</v>
      </c>
      <c r="L19" s="59">
        <f>T15</f>
        <v>153089</v>
      </c>
      <c r="M19" s="59"/>
      <c r="N19" s="59">
        <f>W15</f>
        <v>452330</v>
      </c>
      <c r="O19" s="59">
        <f>Z15</f>
        <v>1078362</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092" t="s">
        <v>17</v>
      </c>
      <c r="C36" s="1092"/>
      <c r="D36" s="1092"/>
      <c r="E36" s="1092"/>
      <c r="F36" s="1092"/>
      <c r="G36" s="1092"/>
      <c r="H36" s="1092"/>
      <c r="I36" s="1092"/>
      <c r="J36" s="1092"/>
      <c r="K36" s="1092"/>
      <c r="AD36" s="55"/>
    </row>
    <row r="37" spans="2:30" s="3" customFormat="1" ht="12.75" customHeight="1" x14ac:dyDescent="0.2">
      <c r="B37" s="1088"/>
      <c r="C37" s="1089"/>
      <c r="D37" s="1089"/>
      <c r="E37" s="1089"/>
      <c r="F37" s="1089"/>
      <c r="G37" s="1089"/>
      <c r="H37" s="1089"/>
      <c r="I37" s="1089"/>
      <c r="J37" s="1089"/>
      <c r="K37" s="1089"/>
      <c r="L37" s="1089"/>
      <c r="M37" s="1089"/>
      <c r="N37" s="1089"/>
      <c r="O37" s="1089"/>
      <c r="P37" s="403"/>
      <c r="AD37" s="54"/>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7"/>
      <c r="C2" s="1017"/>
      <c r="D2" s="1017"/>
      <c r="E2" s="1017"/>
      <c r="F2" s="1017"/>
      <c r="G2" s="1017"/>
      <c r="H2" s="1017"/>
      <c r="I2" s="1017"/>
      <c r="J2" s="1017"/>
      <c r="K2" s="1017"/>
      <c r="L2" s="1017"/>
      <c r="M2" s="1017"/>
      <c r="N2" s="1017"/>
      <c r="O2" s="1017"/>
      <c r="P2" s="1017"/>
      <c r="Q2" s="1017"/>
      <c r="R2" s="1017"/>
      <c r="S2" s="10"/>
      <c r="T2" s="16"/>
      <c r="U2" s="15"/>
      <c r="V2" s="15"/>
      <c r="W2" s="15"/>
      <c r="X2" s="15"/>
      <c r="Y2" s="15"/>
      <c r="Z2" s="15"/>
      <c r="AA2" s="15"/>
      <c r="AB2" s="15"/>
      <c r="AC2" s="15"/>
      <c r="AD2" s="15"/>
    </row>
    <row r="3" spans="1:30" x14ac:dyDescent="0.2">
      <c r="B3" s="3"/>
      <c r="C3" s="1023" t="s">
        <v>301</v>
      </c>
      <c r="D3" s="1023"/>
      <c r="E3" s="1023"/>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4" t="s">
        <v>302</v>
      </c>
      <c r="C5" s="1025"/>
      <c r="D5" s="1025"/>
      <c r="E5" s="1025"/>
      <c r="F5" s="1025"/>
      <c r="G5" s="1025"/>
      <c r="H5" s="1025"/>
      <c r="I5" s="1025"/>
      <c r="J5" s="1025"/>
      <c r="K5" s="1025"/>
      <c r="L5" s="1025"/>
      <c r="M5" s="1025"/>
      <c r="N5" s="1025"/>
      <c r="O5" s="1025"/>
      <c r="P5" s="1025"/>
      <c r="Q5" s="1026">
        <v>45138</v>
      </c>
      <c r="R5" s="1027"/>
      <c r="S5" s="1027"/>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2" t="s">
        <v>303</v>
      </c>
      <c r="C7" s="1022"/>
      <c r="D7" s="1022"/>
      <c r="E7" s="1022"/>
      <c r="F7" s="1022"/>
      <c r="G7" s="1022"/>
      <c r="H7" s="1022"/>
      <c r="I7" s="1022"/>
      <c r="J7" s="1022"/>
      <c r="K7" s="1022"/>
      <c r="L7" s="1022"/>
      <c r="M7" s="1022"/>
      <c r="N7" s="1022"/>
      <c r="O7" s="1022"/>
      <c r="P7" s="1022"/>
      <c r="Q7" s="1022"/>
      <c r="R7" s="1022"/>
      <c r="S7" s="1022"/>
      <c r="T7" s="1"/>
    </row>
    <row r="8" spans="1:30" ht="18.75" customHeight="1" x14ac:dyDescent="0.2">
      <c r="B8" s="1021" t="s">
        <v>304</v>
      </c>
      <c r="C8" s="1021"/>
      <c r="D8" s="1021"/>
      <c r="E8" s="1021"/>
      <c r="F8" s="1021"/>
      <c r="G8" s="1021"/>
      <c r="H8" s="1021"/>
      <c r="I8" s="1021"/>
      <c r="J8" s="1021"/>
      <c r="K8" s="1021"/>
      <c r="L8" s="1021"/>
      <c r="M8" s="1021"/>
      <c r="N8" s="1021"/>
      <c r="O8" s="1021"/>
      <c r="P8" s="1021"/>
      <c r="Q8" s="1021"/>
      <c r="R8" s="1021"/>
      <c r="S8" s="1021"/>
      <c r="T8" s="1"/>
    </row>
    <row r="9" spans="1:30" ht="18.75" customHeight="1" x14ac:dyDescent="0.2">
      <c r="B9" s="1021" t="s">
        <v>305</v>
      </c>
      <c r="C9" s="1021"/>
      <c r="D9" s="1021"/>
      <c r="E9" s="1021"/>
      <c r="F9" s="1021"/>
      <c r="G9" s="1021"/>
      <c r="H9" s="1021"/>
      <c r="I9" s="1021"/>
      <c r="J9" s="1021"/>
      <c r="K9" s="1021"/>
      <c r="L9" s="1021"/>
      <c r="M9" s="1021"/>
      <c r="N9" s="1021"/>
      <c r="O9" s="1021"/>
      <c r="P9" s="1021"/>
      <c r="Q9" s="1021"/>
      <c r="R9" s="1021"/>
      <c r="S9" s="1021"/>
      <c r="T9" s="1"/>
    </row>
    <row r="10" spans="1:30" ht="18.75" customHeight="1" x14ac:dyDescent="0.2">
      <c r="B10" s="1021" t="s">
        <v>306</v>
      </c>
      <c r="C10" s="1021"/>
      <c r="D10" s="1021"/>
      <c r="E10" s="1021"/>
      <c r="F10" s="1021"/>
      <c r="G10" s="1021"/>
      <c r="H10" s="1021"/>
      <c r="I10" s="1021"/>
      <c r="J10" s="1021"/>
      <c r="K10" s="1021"/>
      <c r="L10" s="1021"/>
      <c r="M10" s="1021"/>
      <c r="N10" s="1021"/>
      <c r="O10" s="1021"/>
      <c r="P10" s="1021"/>
      <c r="Q10" s="1021"/>
      <c r="R10" s="1021"/>
      <c r="S10" s="1021"/>
      <c r="T10" s="1"/>
    </row>
    <row r="11" spans="1:30" ht="18.75" customHeight="1" x14ac:dyDescent="0.2">
      <c r="B11" s="1021" t="s">
        <v>307</v>
      </c>
      <c r="C11" s="1021"/>
      <c r="D11" s="1021"/>
      <c r="E11" s="1021"/>
      <c r="F11" s="1021"/>
      <c r="G11" s="1021"/>
      <c r="H11" s="1021"/>
      <c r="I11" s="1021"/>
      <c r="J11" s="1021"/>
      <c r="K11" s="1021"/>
      <c r="L11" s="1021"/>
      <c r="M11" s="1021"/>
      <c r="N11" s="1021"/>
      <c r="O11" s="1021"/>
      <c r="P11" s="1021"/>
      <c r="Q11" s="1021"/>
      <c r="R11" s="1021"/>
      <c r="S11" s="1021"/>
      <c r="T11" s="1"/>
    </row>
    <row r="12" spans="1:30" ht="18.75" customHeight="1" x14ac:dyDescent="0.2">
      <c r="B12" s="1021" t="s">
        <v>308</v>
      </c>
      <c r="C12" s="1021"/>
      <c r="D12" s="1021"/>
      <c r="E12" s="1021"/>
      <c r="F12" s="1021"/>
      <c r="G12" s="1021"/>
      <c r="H12" s="1021"/>
      <c r="I12" s="1021"/>
      <c r="J12" s="1021"/>
      <c r="K12" s="1021"/>
      <c r="L12" s="1021"/>
      <c r="M12" s="1021"/>
      <c r="N12" s="1021"/>
      <c r="O12" s="1021"/>
      <c r="P12" s="1021"/>
      <c r="Q12" s="1021"/>
      <c r="R12" s="1021"/>
      <c r="S12" s="1021"/>
      <c r="T12" s="1"/>
    </row>
    <row r="13" spans="1:30" ht="18.75" customHeight="1" x14ac:dyDescent="0.2">
      <c r="B13" s="1021" t="s">
        <v>309</v>
      </c>
      <c r="C13" s="1021"/>
      <c r="D13" s="1021"/>
      <c r="E13" s="1021"/>
      <c r="F13" s="1021"/>
      <c r="G13" s="1021"/>
      <c r="H13" s="1021"/>
      <c r="I13" s="1021"/>
      <c r="J13" s="1021"/>
      <c r="K13" s="1021"/>
      <c r="L13" s="1021"/>
      <c r="M13" s="1021"/>
      <c r="N13" s="1021"/>
      <c r="O13" s="1021"/>
      <c r="P13" s="1021"/>
      <c r="Q13" s="1021"/>
      <c r="R13" s="1021"/>
      <c r="S13" s="1021"/>
      <c r="T13" s="1"/>
    </row>
    <row r="14" spans="1:30" ht="18.75" customHeight="1" x14ac:dyDescent="0.2">
      <c r="B14" s="1021" t="s">
        <v>310</v>
      </c>
      <c r="C14" s="1021"/>
      <c r="D14" s="1021"/>
      <c r="E14" s="1021"/>
      <c r="F14" s="1021"/>
      <c r="G14" s="1021"/>
      <c r="H14" s="1021"/>
      <c r="I14" s="1021"/>
      <c r="J14" s="1021"/>
      <c r="K14" s="1021"/>
      <c r="L14" s="1021"/>
      <c r="M14" s="1021"/>
      <c r="N14" s="1021"/>
      <c r="O14" s="1021"/>
      <c r="P14" s="1021"/>
      <c r="Q14" s="1021"/>
      <c r="R14" s="1021"/>
      <c r="S14" s="1021"/>
      <c r="T14" s="1"/>
    </row>
    <row r="15" spans="1:30" ht="18.75" customHeight="1" x14ac:dyDescent="0.2">
      <c r="B15" s="863"/>
      <c r="C15" s="863"/>
      <c r="D15" s="863"/>
      <c r="E15" s="863"/>
      <c r="F15" s="863"/>
      <c r="G15" s="863"/>
      <c r="H15" s="863"/>
      <c r="I15" s="863"/>
      <c r="J15" s="863"/>
      <c r="K15" s="863"/>
      <c r="L15" s="863"/>
      <c r="M15" s="863"/>
      <c r="N15" s="863"/>
      <c r="O15" s="863"/>
      <c r="P15" s="863"/>
      <c r="Q15" s="863"/>
      <c r="R15" s="863"/>
      <c r="S15" s="863"/>
      <c r="T15" s="1"/>
    </row>
    <row r="16" spans="1:30" ht="18.75" customHeight="1" x14ac:dyDescent="0.2">
      <c r="B16" s="1022" t="s">
        <v>311</v>
      </c>
      <c r="C16" s="1022"/>
      <c r="D16" s="1022"/>
      <c r="E16" s="1022"/>
      <c r="F16" s="1022"/>
      <c r="G16" s="1022"/>
      <c r="H16" s="1022"/>
      <c r="I16" s="1022"/>
      <c r="J16" s="1022"/>
      <c r="K16" s="1022"/>
      <c r="L16" s="1022"/>
      <c r="M16" s="1022"/>
      <c r="N16" s="1022"/>
      <c r="O16" s="1022"/>
      <c r="P16" s="1022"/>
      <c r="Q16" s="1022"/>
      <c r="R16" s="1022"/>
      <c r="S16" s="1022"/>
      <c r="T16" s="1"/>
    </row>
    <row r="17" spans="2:21" ht="18.75" customHeight="1" x14ac:dyDescent="0.2">
      <c r="B17" s="1021" t="s">
        <v>312</v>
      </c>
      <c r="C17" s="1021"/>
      <c r="D17" s="1021"/>
      <c r="E17" s="1021"/>
      <c r="F17" s="1021"/>
      <c r="G17" s="1021"/>
      <c r="H17" s="1021"/>
      <c r="I17" s="1021"/>
      <c r="J17" s="1021"/>
      <c r="K17" s="1021"/>
      <c r="L17" s="1021"/>
      <c r="M17" s="1021"/>
      <c r="N17" s="1021"/>
      <c r="O17" s="1021"/>
      <c r="P17" s="1021"/>
      <c r="Q17" s="1021"/>
      <c r="R17" s="1021"/>
      <c r="S17" s="1021"/>
      <c r="T17" s="863"/>
    </row>
    <row r="18" spans="2:21" ht="18.75" customHeight="1" x14ac:dyDescent="0.2">
      <c r="B18" s="1021" t="s">
        <v>313</v>
      </c>
      <c r="C18" s="1021"/>
      <c r="D18" s="1021"/>
      <c r="E18" s="1021"/>
      <c r="F18" s="1021"/>
      <c r="G18" s="1021"/>
      <c r="H18" s="1021"/>
      <c r="I18" s="1021"/>
      <c r="J18" s="1021"/>
      <c r="K18" s="1021"/>
      <c r="L18" s="1021"/>
      <c r="M18" s="1021"/>
      <c r="N18" s="1021"/>
      <c r="O18" s="1021"/>
      <c r="P18" s="1021"/>
      <c r="Q18" s="1021"/>
      <c r="R18" s="1021"/>
      <c r="S18" s="1021"/>
      <c r="T18" s="863"/>
    </row>
    <row r="19" spans="2:21" ht="18.75" customHeight="1" x14ac:dyDescent="0.2">
      <c r="B19" s="1021" t="s">
        <v>314</v>
      </c>
      <c r="C19" s="1021"/>
      <c r="D19" s="1021"/>
      <c r="E19" s="1021"/>
      <c r="F19" s="1021"/>
      <c r="G19" s="1021"/>
      <c r="H19" s="1021"/>
      <c r="I19" s="1021"/>
      <c r="J19" s="1021"/>
      <c r="K19" s="1021"/>
      <c r="L19" s="1021"/>
      <c r="M19" s="1021"/>
      <c r="N19" s="1021"/>
      <c r="O19" s="1021"/>
      <c r="P19" s="1021"/>
      <c r="Q19" s="1021"/>
      <c r="R19" s="1021"/>
      <c r="S19" s="1021"/>
      <c r="T19" s="863"/>
    </row>
    <row r="20" spans="2:21" ht="18.75" customHeight="1" x14ac:dyDescent="0.2">
      <c r="B20" s="1021" t="s">
        <v>315</v>
      </c>
      <c r="C20" s="1021"/>
      <c r="D20" s="1021"/>
      <c r="E20" s="1021"/>
      <c r="F20" s="1021"/>
      <c r="G20" s="1021"/>
      <c r="H20" s="1021"/>
      <c r="I20" s="1021"/>
      <c r="J20" s="1021"/>
      <c r="K20" s="1021"/>
      <c r="L20" s="1021"/>
      <c r="M20" s="1021"/>
      <c r="N20" s="1021"/>
      <c r="O20" s="1021"/>
      <c r="P20" s="1021"/>
      <c r="Q20" s="1021"/>
      <c r="R20" s="1021"/>
      <c r="S20" s="1021"/>
      <c r="T20" s="863"/>
    </row>
    <row r="21" spans="2:21" ht="18.75" customHeight="1" x14ac:dyDescent="0.2">
      <c r="B21" s="1021" t="s">
        <v>316</v>
      </c>
      <c r="C21" s="1021"/>
      <c r="D21" s="1021"/>
      <c r="E21" s="1021"/>
      <c r="F21" s="1021"/>
      <c r="G21" s="1021"/>
      <c r="H21" s="1021"/>
      <c r="I21" s="1021"/>
      <c r="J21" s="1021"/>
      <c r="K21" s="1021"/>
      <c r="L21" s="1021"/>
      <c r="M21" s="1021"/>
      <c r="N21" s="1021"/>
      <c r="O21" s="1021"/>
      <c r="P21" s="1021"/>
      <c r="Q21" s="1021"/>
      <c r="R21" s="1021"/>
      <c r="S21" s="1021"/>
      <c r="T21" s="1021"/>
    </row>
    <row r="22" spans="2:21" ht="18.75" customHeight="1" x14ac:dyDescent="0.2">
      <c r="B22" s="1021" t="s">
        <v>317</v>
      </c>
      <c r="C22" s="1021"/>
      <c r="D22" s="1021"/>
      <c r="E22" s="1021"/>
      <c r="F22" s="1021"/>
      <c r="G22" s="1021"/>
      <c r="H22" s="1021"/>
      <c r="I22" s="1021"/>
      <c r="J22" s="1021"/>
      <c r="K22" s="1021"/>
      <c r="L22" s="1021"/>
      <c r="M22" s="1021"/>
      <c r="N22" s="1021"/>
      <c r="O22" s="1021"/>
      <c r="P22" s="1021"/>
      <c r="Q22" s="1021"/>
      <c r="R22" s="1021"/>
      <c r="S22" s="1021"/>
      <c r="T22" s="863"/>
    </row>
    <row r="23" spans="2:21" ht="18.75" customHeight="1" x14ac:dyDescent="0.2">
      <c r="B23" s="1021" t="s">
        <v>318</v>
      </c>
      <c r="C23" s="1021"/>
      <c r="D23" s="1021"/>
      <c r="E23" s="1021"/>
      <c r="F23" s="1021"/>
      <c r="G23" s="1021"/>
      <c r="H23" s="1021"/>
      <c r="I23" s="1021"/>
      <c r="J23" s="1021"/>
      <c r="K23" s="1021"/>
      <c r="L23" s="1021"/>
      <c r="M23" s="1021"/>
      <c r="N23" s="1021"/>
      <c r="O23" s="1021"/>
      <c r="P23" s="1021"/>
      <c r="Q23" s="1021"/>
      <c r="R23" s="1021"/>
      <c r="S23" s="1021"/>
      <c r="T23" s="863"/>
    </row>
    <row r="24" spans="2:21" ht="18.75" customHeight="1" x14ac:dyDescent="0.2">
      <c r="B24" s="863"/>
      <c r="C24" s="863"/>
      <c r="D24" s="863"/>
      <c r="E24" s="863"/>
      <c r="F24" s="863"/>
      <c r="G24" s="863"/>
      <c r="H24" s="863"/>
      <c r="I24" s="863"/>
      <c r="J24" s="863"/>
      <c r="K24" s="863"/>
      <c r="L24" s="863"/>
      <c r="M24" s="863"/>
      <c r="N24" s="863"/>
      <c r="O24" s="863"/>
      <c r="P24" s="863"/>
      <c r="Q24" s="863"/>
      <c r="R24" s="863"/>
      <c r="S24" s="863"/>
      <c r="T24" s="788"/>
    </row>
    <row r="25" spans="2:21" ht="18.75" customHeight="1" x14ac:dyDescent="0.2">
      <c r="B25" s="1022" t="s">
        <v>319</v>
      </c>
      <c r="C25" s="1022"/>
      <c r="D25" s="1022"/>
      <c r="E25" s="1022"/>
      <c r="F25" s="1022"/>
      <c r="G25" s="1022"/>
      <c r="H25" s="1022"/>
      <c r="I25" s="1022"/>
      <c r="J25" s="1022"/>
      <c r="K25" s="1022"/>
      <c r="L25" s="1022"/>
      <c r="M25" s="1022"/>
      <c r="N25" s="1022"/>
      <c r="O25" s="1022"/>
      <c r="P25" s="1022"/>
      <c r="Q25" s="1022"/>
      <c r="R25" s="1022"/>
      <c r="S25" s="1022"/>
      <c r="T25" s="1"/>
    </row>
    <row r="26" spans="2:21" ht="18.75" customHeight="1" x14ac:dyDescent="0.2">
      <c r="B26" s="1021" t="s">
        <v>320</v>
      </c>
      <c r="C26" s="1021"/>
      <c r="D26" s="1021"/>
      <c r="E26" s="1021"/>
      <c r="F26" s="1021"/>
      <c r="G26" s="1021"/>
      <c r="H26" s="1021"/>
      <c r="I26" s="1021"/>
      <c r="J26" s="1021"/>
      <c r="K26" s="1021"/>
      <c r="L26" s="1021"/>
      <c r="M26" s="1021"/>
      <c r="N26" s="1021"/>
      <c r="O26" s="1021"/>
      <c r="P26" s="1021"/>
      <c r="Q26" s="1021"/>
      <c r="R26" s="1021"/>
      <c r="S26" s="1021"/>
      <c r="T26" s="1021"/>
      <c r="U26" s="1021"/>
    </row>
    <row r="27" spans="2:21" ht="18.75" customHeight="1" x14ac:dyDescent="0.2">
      <c r="B27" s="1021" t="s">
        <v>321</v>
      </c>
      <c r="C27" s="1021"/>
      <c r="D27" s="1021"/>
      <c r="E27" s="1021"/>
      <c r="F27" s="1021"/>
      <c r="G27" s="1021"/>
      <c r="H27" s="1021"/>
      <c r="I27" s="1021"/>
      <c r="J27" s="1021"/>
      <c r="K27" s="1021"/>
      <c r="L27" s="1021"/>
      <c r="M27" s="1021"/>
      <c r="N27" s="1021"/>
      <c r="O27" s="1021"/>
      <c r="P27" s="1021"/>
      <c r="Q27" s="1021"/>
      <c r="R27" s="1021"/>
      <c r="S27" s="1021"/>
      <c r="T27" s="1021"/>
      <c r="U27" s="1021"/>
    </row>
    <row r="28" spans="2:21" ht="18.75" customHeight="1" x14ac:dyDescent="0.2">
      <c r="B28" s="1021" t="s">
        <v>322</v>
      </c>
      <c r="C28" s="1021"/>
      <c r="D28" s="1021"/>
      <c r="E28" s="1021"/>
      <c r="F28" s="1021"/>
      <c r="G28" s="1021"/>
      <c r="H28" s="1021"/>
      <c r="I28" s="1021"/>
      <c r="J28" s="1021"/>
      <c r="K28" s="1021"/>
      <c r="L28" s="1021"/>
      <c r="M28" s="1021"/>
      <c r="N28" s="1021"/>
      <c r="O28" s="1021"/>
      <c r="P28" s="1021"/>
      <c r="Q28" s="1021"/>
      <c r="R28" s="1021"/>
      <c r="S28" s="1021"/>
      <c r="T28" s="1021"/>
      <c r="U28" s="1021"/>
    </row>
    <row r="29" spans="2:21" ht="18.75" customHeight="1" x14ac:dyDescent="0.2">
      <c r="B29" s="1021" t="s">
        <v>323</v>
      </c>
      <c r="C29" s="1021"/>
      <c r="D29" s="1021"/>
      <c r="E29" s="1021"/>
      <c r="F29" s="1021"/>
      <c r="G29" s="1021"/>
      <c r="H29" s="1021"/>
      <c r="I29" s="1021"/>
      <c r="J29" s="1021"/>
      <c r="K29" s="1021"/>
      <c r="L29" s="1021"/>
      <c r="M29" s="1021"/>
      <c r="N29" s="1021"/>
      <c r="O29" s="1021"/>
      <c r="P29" s="1021"/>
      <c r="Q29" s="1021"/>
      <c r="R29" s="1021"/>
      <c r="S29" s="1021"/>
      <c r="T29" s="1021"/>
      <c r="U29" s="1021"/>
    </row>
    <row r="30" spans="2:21" ht="15" customHeight="1" x14ac:dyDescent="0.2">
      <c r="B30" s="1021" t="s">
        <v>324</v>
      </c>
      <c r="C30" s="1021"/>
      <c r="D30" s="1021"/>
      <c r="E30" s="1021"/>
      <c r="F30" s="1021"/>
      <c r="G30" s="1021"/>
      <c r="H30" s="1021"/>
      <c r="I30" s="1021"/>
      <c r="J30" s="1021"/>
      <c r="K30" s="1021"/>
      <c r="L30" s="1021"/>
      <c r="M30" s="1021"/>
      <c r="N30" s="1021"/>
      <c r="O30" s="1021"/>
      <c r="P30" s="1021"/>
      <c r="Q30" s="1021"/>
      <c r="R30" s="1021"/>
      <c r="S30" s="1021"/>
      <c r="T30" s="1021"/>
      <c r="U30" s="1021"/>
    </row>
    <row r="31" spans="2:21" ht="18.75" customHeight="1" x14ac:dyDescent="0.2">
      <c r="B31" s="1021" t="s">
        <v>325</v>
      </c>
      <c r="C31" s="1021"/>
      <c r="D31" s="1021"/>
      <c r="E31" s="1021"/>
      <c r="F31" s="1021"/>
      <c r="G31" s="1021"/>
      <c r="H31" s="1021"/>
      <c r="I31" s="1021"/>
      <c r="J31" s="1021"/>
      <c r="K31" s="1021"/>
      <c r="L31" s="1021"/>
      <c r="M31" s="1021"/>
      <c r="N31" s="1021"/>
      <c r="O31" s="1021"/>
      <c r="P31" s="1021"/>
      <c r="Q31" s="1021"/>
      <c r="R31" s="1021"/>
      <c r="S31" s="1021"/>
      <c r="T31" s="1021"/>
      <c r="U31" s="1021"/>
    </row>
    <row r="32" spans="2:21" ht="18.75" customHeight="1" x14ac:dyDescent="0.2">
      <c r="B32" s="863"/>
      <c r="C32" s="863"/>
      <c r="D32" s="863"/>
      <c r="E32" s="863"/>
      <c r="F32" s="863"/>
      <c r="G32" s="863"/>
      <c r="H32" s="863"/>
      <c r="I32" s="863"/>
      <c r="J32" s="863"/>
      <c r="K32" s="863"/>
      <c r="L32" s="863"/>
      <c r="M32" s="863"/>
      <c r="N32" s="863"/>
      <c r="O32" s="863"/>
      <c r="P32" s="863"/>
      <c r="Q32" s="863"/>
      <c r="R32" s="863"/>
      <c r="S32" s="863"/>
      <c r="T32" s="788"/>
    </row>
    <row r="33" spans="2:20" ht="15.95" customHeight="1" x14ac:dyDescent="0.2">
      <c r="B33" s="788"/>
      <c r="C33" s="788"/>
      <c r="D33" s="788"/>
      <c r="E33" s="788"/>
      <c r="F33" s="788"/>
      <c r="G33" s="788"/>
      <c r="H33" s="788"/>
      <c r="I33" s="788"/>
      <c r="J33" s="788"/>
      <c r="K33" s="788"/>
      <c r="L33" s="788"/>
      <c r="M33" s="788"/>
      <c r="N33" s="788"/>
      <c r="O33" s="789"/>
      <c r="P33" s="788"/>
      <c r="Q33" s="789"/>
      <c r="R33" s="788"/>
      <c r="S33" s="788"/>
      <c r="T33" s="788"/>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59"/>
      <c r="C2" s="1059"/>
      <c r="D2" s="1059"/>
      <c r="E2" s="1059"/>
      <c r="F2" s="1059"/>
      <c r="G2" s="92"/>
      <c r="H2" s="1103"/>
      <c r="I2" s="1103"/>
      <c r="J2" s="1103"/>
      <c r="K2" s="1103"/>
      <c r="L2" s="1103"/>
      <c r="M2" s="1103"/>
      <c r="N2" s="1103"/>
      <c r="O2" s="1103"/>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32" t="s">
        <v>410</v>
      </c>
      <c r="C4" s="1032"/>
      <c r="D4" s="1032"/>
      <c r="E4" s="1032"/>
      <c r="F4" s="1032"/>
      <c r="G4" s="1032"/>
      <c r="H4" s="1032"/>
      <c r="I4" s="1032"/>
      <c r="J4" s="1032"/>
      <c r="K4" s="1032"/>
      <c r="L4" s="1032"/>
      <c r="M4" s="1032"/>
      <c r="N4" s="1032"/>
      <c r="O4" s="1032"/>
      <c r="P4" s="1032"/>
      <c r="Q4" s="1032"/>
      <c r="R4" s="1032"/>
      <c r="S4" s="1032"/>
      <c r="T4" s="1032"/>
      <c r="U4" s="1032"/>
      <c r="V4" s="1032"/>
      <c r="W4" s="1032"/>
      <c r="X4" s="1032"/>
    </row>
    <row r="5" spans="1:24" s="93" customFormat="1" ht="1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04" t="s">
        <v>15</v>
      </c>
      <c r="C7" s="23"/>
      <c r="D7" s="1060" t="s">
        <v>32</v>
      </c>
      <c r="E7" s="1061"/>
      <c r="F7" s="21"/>
      <c r="G7" s="96"/>
      <c r="H7" s="1060" t="s">
        <v>254</v>
      </c>
      <c r="I7" s="1061"/>
      <c r="J7" s="41"/>
      <c r="K7" s="1060" t="s">
        <v>34</v>
      </c>
      <c r="L7" s="1061"/>
      <c r="M7" s="41"/>
      <c r="N7" s="1060" t="s">
        <v>52</v>
      </c>
      <c r="O7" s="1061"/>
      <c r="P7" s="41"/>
      <c r="Q7" s="1060" t="s">
        <v>53</v>
      </c>
      <c r="R7" s="1061"/>
      <c r="T7" s="1099" t="s">
        <v>54</v>
      </c>
      <c r="U7" s="1100"/>
      <c r="V7" s="41"/>
      <c r="W7" s="1060" t="s">
        <v>121</v>
      </c>
      <c r="X7" s="1061"/>
    </row>
    <row r="8" spans="1:24" s="39" customFormat="1" ht="29.25" customHeight="1" x14ac:dyDescent="0.2">
      <c r="A8" s="98"/>
      <c r="B8" s="1105"/>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431318</v>
      </c>
      <c r="E10" s="185">
        <v>20.895580233887021</v>
      </c>
      <c r="F10" s="106"/>
      <c r="G10" s="107"/>
      <c r="H10" s="105">
        <v>386909</v>
      </c>
      <c r="I10" s="185">
        <v>89.703884373014802</v>
      </c>
      <c r="J10" s="108"/>
      <c r="K10" s="105">
        <v>85457</v>
      </c>
      <c r="L10" s="185">
        <v>22.087105753549285</v>
      </c>
      <c r="M10" s="109">
        <v>53364</v>
      </c>
      <c r="N10" s="105">
        <v>142045</v>
      </c>
      <c r="O10" s="185">
        <v>36.712767084766703</v>
      </c>
      <c r="P10" s="107">
        <v>53364</v>
      </c>
      <c r="Q10" s="105">
        <v>90241</v>
      </c>
      <c r="R10" s="185">
        <f t="shared" ref="R10:R27" si="0">Q10*100/H10</f>
        <v>23.323572209485953</v>
      </c>
      <c r="S10" s="110"/>
      <c r="T10" s="105">
        <f t="shared" ref="T10:T27" si="1">K10+N10+Q10</f>
        <v>317743</v>
      </c>
      <c r="U10" s="185">
        <f>T10*100/H10</f>
        <v>82.123445047801937</v>
      </c>
      <c r="V10" s="107">
        <v>53364</v>
      </c>
      <c r="W10" s="105">
        <v>69166</v>
      </c>
      <c r="X10" s="185">
        <f>W10*100/H10</f>
        <v>17.876554952198063</v>
      </c>
    </row>
    <row r="11" spans="1:24" s="104" customFormat="1" ht="18" customHeight="1" x14ac:dyDescent="0.2">
      <c r="A11" s="103"/>
      <c r="B11" s="32" t="s">
        <v>10</v>
      </c>
      <c r="D11" s="111">
        <v>52709</v>
      </c>
      <c r="E11" s="186">
        <v>2.5535339089672839</v>
      </c>
      <c r="F11" s="106"/>
      <c r="G11" s="107"/>
      <c r="H11" s="111">
        <v>47966</v>
      </c>
      <c r="I11" s="186">
        <v>91.001536739456256</v>
      </c>
      <c r="J11" s="108"/>
      <c r="K11" s="111">
        <v>12113</v>
      </c>
      <c r="L11" s="186">
        <v>25.253304423966977</v>
      </c>
      <c r="M11" s="109">
        <v>5161</v>
      </c>
      <c r="N11" s="111">
        <v>14552</v>
      </c>
      <c r="O11" s="186">
        <v>30.338156193970729</v>
      </c>
      <c r="P11" s="107">
        <v>5161</v>
      </c>
      <c r="Q11" s="111">
        <v>13402</v>
      </c>
      <c r="R11" s="186">
        <f t="shared" si="0"/>
        <v>27.940624609098112</v>
      </c>
      <c r="S11" s="110"/>
      <c r="T11" s="111">
        <f t="shared" si="1"/>
        <v>40067</v>
      </c>
      <c r="U11" s="186">
        <f t="shared" ref="U11:U27" si="2">T11*100/H11</f>
        <v>83.532085227035822</v>
      </c>
      <c r="V11" s="107">
        <v>5161</v>
      </c>
      <c r="W11" s="111">
        <v>7899</v>
      </c>
      <c r="X11" s="186">
        <f t="shared" ref="X11:X27" si="3">W11*100/H11</f>
        <v>16.467914772964182</v>
      </c>
    </row>
    <row r="12" spans="1:24" s="104" customFormat="1" ht="18" customHeight="1" x14ac:dyDescent="0.2">
      <c r="A12" s="103"/>
      <c r="B12" s="32" t="s">
        <v>40</v>
      </c>
      <c r="D12" s="111">
        <v>46011</v>
      </c>
      <c r="E12" s="186">
        <v>2.2290434021797738</v>
      </c>
      <c r="F12" s="106"/>
      <c r="G12" s="107"/>
      <c r="H12" s="111">
        <v>41870</v>
      </c>
      <c r="I12" s="186">
        <v>90.999978266066805</v>
      </c>
      <c r="J12" s="108"/>
      <c r="K12" s="111">
        <v>8136</v>
      </c>
      <c r="L12" s="186">
        <v>19.431573919273944</v>
      </c>
      <c r="M12" s="109">
        <v>3593</v>
      </c>
      <c r="N12" s="111">
        <v>11203</v>
      </c>
      <c r="O12" s="186">
        <v>26.756627657033675</v>
      </c>
      <c r="P12" s="107">
        <v>3593</v>
      </c>
      <c r="Q12" s="111">
        <v>13964</v>
      </c>
      <c r="R12" s="186">
        <f t="shared" si="0"/>
        <v>33.350847862431337</v>
      </c>
      <c r="S12" s="110"/>
      <c r="T12" s="111">
        <f t="shared" si="1"/>
        <v>33303</v>
      </c>
      <c r="U12" s="186">
        <f t="shared" si="2"/>
        <v>79.539049438738957</v>
      </c>
      <c r="V12" s="107">
        <v>3593</v>
      </c>
      <c r="W12" s="111">
        <v>8567</v>
      </c>
      <c r="X12" s="186">
        <f t="shared" si="3"/>
        <v>20.460950561261047</v>
      </c>
    </row>
    <row r="13" spans="1:24" s="104" customFormat="1" ht="18" customHeight="1" x14ac:dyDescent="0.2">
      <c r="A13" s="103"/>
      <c r="B13" s="32" t="s">
        <v>41</v>
      </c>
      <c r="D13" s="111">
        <v>42419</v>
      </c>
      <c r="E13" s="186">
        <v>2.0550257998535963</v>
      </c>
      <c r="F13" s="106"/>
      <c r="G13" s="107"/>
      <c r="H13" s="111">
        <v>38623</v>
      </c>
      <c r="I13" s="186">
        <v>91.051179895801411</v>
      </c>
      <c r="J13" s="108"/>
      <c r="K13" s="111">
        <v>7964</v>
      </c>
      <c r="L13" s="186">
        <v>20.61983792041012</v>
      </c>
      <c r="M13" s="109">
        <v>2742</v>
      </c>
      <c r="N13" s="111">
        <v>10641</v>
      </c>
      <c r="O13" s="186">
        <v>27.550941149056261</v>
      </c>
      <c r="P13" s="107">
        <v>2742</v>
      </c>
      <c r="Q13" s="111">
        <v>13100</v>
      </c>
      <c r="R13" s="186">
        <f t="shared" si="0"/>
        <v>33.917613857028194</v>
      </c>
      <c r="S13" s="110"/>
      <c r="T13" s="111">
        <f t="shared" si="1"/>
        <v>31705</v>
      </c>
      <c r="U13" s="186">
        <f t="shared" si="2"/>
        <v>82.088392926494578</v>
      </c>
      <c r="V13" s="107">
        <v>2742</v>
      </c>
      <c r="W13" s="111">
        <v>6918</v>
      </c>
      <c r="X13" s="186">
        <f t="shared" si="3"/>
        <v>17.911607073505426</v>
      </c>
    </row>
    <row r="14" spans="1:24" s="104" customFormat="1" ht="18" customHeight="1" x14ac:dyDescent="0.2">
      <c r="A14" s="103"/>
      <c r="B14" s="32" t="s">
        <v>9</v>
      </c>
      <c r="D14" s="111">
        <v>59710</v>
      </c>
      <c r="E14" s="186">
        <v>2.8927035175100366</v>
      </c>
      <c r="F14" s="106"/>
      <c r="G14" s="107"/>
      <c r="H14" s="111">
        <v>50587</v>
      </c>
      <c r="I14" s="186">
        <v>84.7211522358064</v>
      </c>
      <c r="J14" s="108"/>
      <c r="K14" s="111">
        <v>14914</v>
      </c>
      <c r="L14" s="186">
        <v>29.481882697135628</v>
      </c>
      <c r="M14" s="109">
        <v>7296</v>
      </c>
      <c r="N14" s="111">
        <v>15383</v>
      </c>
      <c r="O14" s="186">
        <v>30.408998359262259</v>
      </c>
      <c r="P14" s="107">
        <v>7296</v>
      </c>
      <c r="Q14" s="111">
        <v>14209</v>
      </c>
      <c r="R14" s="186">
        <f t="shared" si="0"/>
        <v>28.088244015260837</v>
      </c>
      <c r="S14" s="110"/>
      <c r="T14" s="111">
        <f t="shared" si="1"/>
        <v>44506</v>
      </c>
      <c r="U14" s="186">
        <f t="shared" si="2"/>
        <v>87.979125071658729</v>
      </c>
      <c r="V14" s="107">
        <v>7296</v>
      </c>
      <c r="W14" s="111">
        <v>6081</v>
      </c>
      <c r="X14" s="186">
        <f t="shared" si="3"/>
        <v>12.020874928341273</v>
      </c>
    </row>
    <row r="15" spans="1:24" s="104" customFormat="1" ht="18" customHeight="1" x14ac:dyDescent="0.2">
      <c r="A15" s="103"/>
      <c r="B15" s="32" t="s">
        <v>8</v>
      </c>
      <c r="D15" s="111">
        <v>23599</v>
      </c>
      <c r="E15" s="186">
        <v>1.1432743310956182</v>
      </c>
      <c r="F15" s="106"/>
      <c r="G15" s="107"/>
      <c r="H15" s="111">
        <v>22877</v>
      </c>
      <c r="I15" s="186">
        <v>96.940548328318997</v>
      </c>
      <c r="J15" s="108"/>
      <c r="K15" s="111">
        <v>5836</v>
      </c>
      <c r="L15" s="186">
        <v>25.510337893954627</v>
      </c>
      <c r="M15" s="109">
        <v>3462</v>
      </c>
      <c r="N15" s="111">
        <v>7988</v>
      </c>
      <c r="O15" s="186">
        <v>34.917165712287449</v>
      </c>
      <c r="P15" s="107">
        <v>3462</v>
      </c>
      <c r="Q15" s="111">
        <v>4894</v>
      </c>
      <c r="R15" s="186">
        <f t="shared" si="0"/>
        <v>21.39266512217511</v>
      </c>
      <c r="S15" s="110"/>
      <c r="T15" s="111">
        <f t="shared" si="1"/>
        <v>18718</v>
      </c>
      <c r="U15" s="186">
        <f t="shared" si="2"/>
        <v>81.820168728417187</v>
      </c>
      <c r="V15" s="107">
        <v>3462</v>
      </c>
      <c r="W15" s="111">
        <v>4159</v>
      </c>
      <c r="X15" s="186">
        <f t="shared" si="3"/>
        <v>18.179831271582813</v>
      </c>
    </row>
    <row r="16" spans="1:24" s="104" customFormat="1" ht="18" customHeight="1" x14ac:dyDescent="0.2">
      <c r="A16" s="103"/>
      <c r="B16" s="32" t="s">
        <v>7</v>
      </c>
      <c r="D16" s="111">
        <v>152778</v>
      </c>
      <c r="E16" s="186">
        <v>7.4014647127474191</v>
      </c>
      <c r="F16" s="106"/>
      <c r="G16" s="107"/>
      <c r="H16" s="111">
        <v>143867</v>
      </c>
      <c r="I16" s="186">
        <v>94.167353938394271</v>
      </c>
      <c r="J16" s="108"/>
      <c r="K16" s="111">
        <v>34102</v>
      </c>
      <c r="L16" s="186">
        <v>23.703837572202104</v>
      </c>
      <c r="M16" s="109">
        <v>14325</v>
      </c>
      <c r="N16" s="111">
        <v>39192</v>
      </c>
      <c r="O16" s="186">
        <v>27.241827521252269</v>
      </c>
      <c r="P16" s="107">
        <v>14325</v>
      </c>
      <c r="Q16" s="111">
        <v>45611</v>
      </c>
      <c r="R16" s="186">
        <f t="shared" si="0"/>
        <v>31.703587341085864</v>
      </c>
      <c r="S16" s="110"/>
      <c r="T16" s="111">
        <f t="shared" si="1"/>
        <v>118905</v>
      </c>
      <c r="U16" s="186">
        <f t="shared" si="2"/>
        <v>82.64925243454023</v>
      </c>
      <c r="V16" s="107">
        <v>14325</v>
      </c>
      <c r="W16" s="111">
        <v>24962</v>
      </c>
      <c r="X16" s="186">
        <f t="shared" si="3"/>
        <v>17.350747565459766</v>
      </c>
    </row>
    <row r="17" spans="1:24" s="104" customFormat="1" ht="18" customHeight="1" x14ac:dyDescent="0.2">
      <c r="A17" s="103"/>
      <c r="B17" s="32" t="s">
        <v>43</v>
      </c>
      <c r="D17" s="111">
        <v>95149</v>
      </c>
      <c r="E17" s="186">
        <v>4.609577072308868</v>
      </c>
      <c r="F17" s="106"/>
      <c r="G17" s="107"/>
      <c r="H17" s="111">
        <v>90878</v>
      </c>
      <c r="I17" s="186">
        <v>95.511250775100109</v>
      </c>
      <c r="J17" s="108"/>
      <c r="K17" s="111">
        <v>22592</v>
      </c>
      <c r="L17" s="186">
        <v>24.859702018090186</v>
      </c>
      <c r="M17" s="109">
        <v>9188</v>
      </c>
      <c r="N17" s="111">
        <v>24308</v>
      </c>
      <c r="O17" s="186">
        <v>26.747947798146967</v>
      </c>
      <c r="P17" s="107">
        <v>9188</v>
      </c>
      <c r="Q17" s="111">
        <v>27249</v>
      </c>
      <c r="R17" s="186">
        <f t="shared" si="0"/>
        <v>29.984154580866658</v>
      </c>
      <c r="S17" s="110"/>
      <c r="T17" s="111">
        <f t="shared" si="1"/>
        <v>74149</v>
      </c>
      <c r="U17" s="186">
        <f t="shared" si="2"/>
        <v>81.591804397103814</v>
      </c>
      <c r="V17" s="107">
        <v>9188</v>
      </c>
      <c r="W17" s="111">
        <v>16729</v>
      </c>
      <c r="X17" s="186">
        <f t="shared" si="3"/>
        <v>18.408195602896189</v>
      </c>
    </row>
    <row r="18" spans="1:24" s="104" customFormat="1" ht="18" customHeight="1" x14ac:dyDescent="0.2">
      <c r="A18" s="103"/>
      <c r="B18" s="32" t="s">
        <v>44</v>
      </c>
      <c r="D18" s="111">
        <v>370884</v>
      </c>
      <c r="E18" s="186">
        <v>17.96780189898162</v>
      </c>
      <c r="F18" s="106"/>
      <c r="G18" s="107"/>
      <c r="H18" s="111">
        <v>343780</v>
      </c>
      <c r="I18" s="186">
        <v>92.69205465859946</v>
      </c>
      <c r="J18" s="108"/>
      <c r="K18" s="111">
        <v>51501</v>
      </c>
      <c r="L18" s="186">
        <v>14.98080167549014</v>
      </c>
      <c r="M18" s="109">
        <v>34612</v>
      </c>
      <c r="N18" s="111">
        <v>99395</v>
      </c>
      <c r="O18" s="186">
        <v>28.912385828145908</v>
      </c>
      <c r="P18" s="107">
        <v>34612</v>
      </c>
      <c r="Q18" s="111">
        <v>117725</v>
      </c>
      <c r="R18" s="186">
        <f t="shared" si="0"/>
        <v>34.244284135202747</v>
      </c>
      <c r="S18" s="110"/>
      <c r="T18" s="111">
        <f t="shared" si="1"/>
        <v>268621</v>
      </c>
      <c r="U18" s="186">
        <f t="shared" si="2"/>
        <v>78.13747163883879</v>
      </c>
      <c r="V18" s="107">
        <v>34612</v>
      </c>
      <c r="W18" s="111">
        <v>75159</v>
      </c>
      <c r="X18" s="186">
        <f t="shared" si="3"/>
        <v>21.862528361161207</v>
      </c>
    </row>
    <row r="19" spans="1:24" s="104" customFormat="1" ht="18" customHeight="1" x14ac:dyDescent="0.2">
      <c r="A19" s="103"/>
      <c r="B19" s="32" t="s">
        <v>6</v>
      </c>
      <c r="D19" s="111">
        <v>200158</v>
      </c>
      <c r="E19" s="186">
        <v>9.6968305251678775</v>
      </c>
      <c r="F19" s="106"/>
      <c r="G19" s="107"/>
      <c r="H19" s="111">
        <v>182428</v>
      </c>
      <c r="I19" s="186">
        <v>91.141997821720835</v>
      </c>
      <c r="J19" s="108"/>
      <c r="K19" s="111">
        <v>45750</v>
      </c>
      <c r="L19" s="186">
        <v>25.078387089701142</v>
      </c>
      <c r="M19" s="109">
        <v>13397</v>
      </c>
      <c r="N19" s="111">
        <v>58389</v>
      </c>
      <c r="O19" s="186">
        <v>32.006599864055957</v>
      </c>
      <c r="P19" s="107">
        <v>13397</v>
      </c>
      <c r="Q19" s="111">
        <v>51866</v>
      </c>
      <c r="R19" s="186">
        <f t="shared" si="0"/>
        <v>28.430942618457692</v>
      </c>
      <c r="S19" s="110"/>
      <c r="T19" s="111">
        <f t="shared" si="1"/>
        <v>156005</v>
      </c>
      <c r="U19" s="186">
        <f t="shared" si="2"/>
        <v>85.515929572214787</v>
      </c>
      <c r="V19" s="107">
        <v>13397</v>
      </c>
      <c r="W19" s="111">
        <v>26423</v>
      </c>
      <c r="X19" s="186">
        <f t="shared" si="3"/>
        <v>14.484070427785209</v>
      </c>
    </row>
    <row r="20" spans="1:24" s="104" customFormat="1" ht="18" customHeight="1" x14ac:dyDescent="0.2">
      <c r="A20" s="103"/>
      <c r="B20" s="32" t="s">
        <v>5</v>
      </c>
      <c r="D20" s="111">
        <v>57979</v>
      </c>
      <c r="E20" s="186">
        <v>2.8088436985716703</v>
      </c>
      <c r="F20" s="106"/>
      <c r="G20" s="107"/>
      <c r="H20" s="111">
        <v>55087</v>
      </c>
      <c r="I20" s="186">
        <v>95.011987098777141</v>
      </c>
      <c r="J20" s="108"/>
      <c r="K20" s="111">
        <v>13021</v>
      </c>
      <c r="L20" s="186">
        <v>23.637155771779184</v>
      </c>
      <c r="M20" s="109">
        <v>6540</v>
      </c>
      <c r="N20" s="111">
        <v>13153</v>
      </c>
      <c r="O20" s="186">
        <v>23.876776734982844</v>
      </c>
      <c r="P20" s="107">
        <v>6540</v>
      </c>
      <c r="Q20" s="111">
        <v>13807</v>
      </c>
      <c r="R20" s="186">
        <f t="shared" si="0"/>
        <v>25.063989689037342</v>
      </c>
      <c r="S20" s="110"/>
      <c r="T20" s="111">
        <f t="shared" si="1"/>
        <v>39981</v>
      </c>
      <c r="U20" s="186">
        <f t="shared" si="2"/>
        <v>72.577922195799374</v>
      </c>
      <c r="V20" s="107">
        <v>6540</v>
      </c>
      <c r="W20" s="111">
        <v>15106</v>
      </c>
      <c r="X20" s="186">
        <f t="shared" si="3"/>
        <v>27.422077804200629</v>
      </c>
    </row>
    <row r="21" spans="1:24" s="104" customFormat="1" ht="18" customHeight="1" x14ac:dyDescent="0.2">
      <c r="A21" s="103"/>
      <c r="B21" s="32" t="s">
        <v>38</v>
      </c>
      <c r="D21" s="111">
        <v>83324</v>
      </c>
      <c r="E21" s="186">
        <v>4.0367045368113601</v>
      </c>
      <c r="F21" s="106"/>
      <c r="G21" s="107"/>
      <c r="H21" s="111">
        <v>82905</v>
      </c>
      <c r="I21" s="186">
        <v>99.497143680092165</v>
      </c>
      <c r="J21" s="108"/>
      <c r="K21" s="111">
        <v>26346</v>
      </c>
      <c r="L21" s="186">
        <v>31.778541704360414</v>
      </c>
      <c r="M21" s="109">
        <v>13798</v>
      </c>
      <c r="N21" s="111">
        <v>25582</v>
      </c>
      <c r="O21" s="186">
        <v>30.857005005729448</v>
      </c>
      <c r="P21" s="107">
        <v>13798</v>
      </c>
      <c r="Q21" s="111">
        <v>22733</v>
      </c>
      <c r="R21" s="186">
        <f t="shared" si="0"/>
        <v>27.420541583740427</v>
      </c>
      <c r="S21" s="110"/>
      <c r="T21" s="111">
        <f t="shared" si="1"/>
        <v>74661</v>
      </c>
      <c r="U21" s="186">
        <f t="shared" si="2"/>
        <v>90.056088293830285</v>
      </c>
      <c r="V21" s="107">
        <v>13798</v>
      </c>
      <c r="W21" s="111">
        <v>8244</v>
      </c>
      <c r="X21" s="186">
        <f t="shared" si="3"/>
        <v>9.9439117061697129</v>
      </c>
    </row>
    <row r="22" spans="1:24" s="104" customFormat="1" ht="18" customHeight="1" x14ac:dyDescent="0.2">
      <c r="A22" s="103"/>
      <c r="B22" s="32" t="s">
        <v>45</v>
      </c>
      <c r="D22" s="111">
        <v>234175</v>
      </c>
      <c r="E22" s="186">
        <v>11.344814038065866</v>
      </c>
      <c r="F22" s="106"/>
      <c r="G22" s="107"/>
      <c r="H22" s="111">
        <v>234078</v>
      </c>
      <c r="I22" s="186">
        <v>99.958577986548519</v>
      </c>
      <c r="J22" s="108"/>
      <c r="K22" s="111">
        <v>60550</v>
      </c>
      <c r="L22" s="186">
        <v>25.867445894103675</v>
      </c>
      <c r="M22" s="109">
        <v>24812</v>
      </c>
      <c r="N22" s="111">
        <v>67813</v>
      </c>
      <c r="O22" s="186">
        <v>28.97025777732209</v>
      </c>
      <c r="P22" s="107">
        <v>24812</v>
      </c>
      <c r="Q22" s="111">
        <v>53882</v>
      </c>
      <c r="R22" s="186">
        <f t="shared" si="0"/>
        <v>23.018822785567203</v>
      </c>
      <c r="S22" s="110"/>
      <c r="T22" s="111">
        <f t="shared" si="1"/>
        <v>182245</v>
      </c>
      <c r="U22" s="186">
        <f t="shared" si="2"/>
        <v>77.856526456992967</v>
      </c>
      <c r="V22" s="107">
        <v>24812</v>
      </c>
      <c r="W22" s="111">
        <v>51833</v>
      </c>
      <c r="X22" s="186">
        <f t="shared" si="3"/>
        <v>22.143473543007033</v>
      </c>
    </row>
    <row r="23" spans="1:24" s="104" customFormat="1" ht="18" customHeight="1" x14ac:dyDescent="0.2">
      <c r="A23" s="103">
        <v>47094</v>
      </c>
      <c r="B23" s="32" t="s">
        <v>46</v>
      </c>
      <c r="D23" s="111">
        <v>60408</v>
      </c>
      <c r="E23" s="186">
        <v>2.9265187420155132</v>
      </c>
      <c r="F23" s="106"/>
      <c r="G23" s="107"/>
      <c r="H23" s="111">
        <v>51869</v>
      </c>
      <c r="I23" s="186">
        <v>85.864455039067678</v>
      </c>
      <c r="J23" s="108"/>
      <c r="K23" s="111">
        <v>14476</v>
      </c>
      <c r="L23" s="186">
        <v>27.908770171007731</v>
      </c>
      <c r="M23" s="109">
        <v>10064</v>
      </c>
      <c r="N23" s="111">
        <v>17867</v>
      </c>
      <c r="O23" s="186">
        <v>34.446393799764792</v>
      </c>
      <c r="P23" s="107">
        <v>10064</v>
      </c>
      <c r="Q23" s="111">
        <v>13241</v>
      </c>
      <c r="R23" s="186">
        <f t="shared" si="0"/>
        <v>25.527771886868841</v>
      </c>
      <c r="S23" s="110"/>
      <c r="T23" s="111">
        <f t="shared" si="1"/>
        <v>45584</v>
      </c>
      <c r="U23" s="186">
        <f t="shared" si="2"/>
        <v>87.882935857641371</v>
      </c>
      <c r="V23" s="107">
        <v>10064</v>
      </c>
      <c r="W23" s="111">
        <v>6285</v>
      </c>
      <c r="X23" s="186">
        <f t="shared" si="3"/>
        <v>12.117064142358634</v>
      </c>
    </row>
    <row r="24" spans="1:24" s="104" customFormat="1" ht="18" customHeight="1" x14ac:dyDescent="0.2">
      <c r="B24" s="32" t="s">
        <v>47</v>
      </c>
      <c r="D24" s="112">
        <v>21797</v>
      </c>
      <c r="E24" s="186">
        <v>1.0559748546502474</v>
      </c>
      <c r="F24" s="106"/>
      <c r="G24" s="107"/>
      <c r="H24" s="111">
        <v>21724</v>
      </c>
      <c r="I24" s="186">
        <v>99.665091526356832</v>
      </c>
      <c r="J24" s="108"/>
      <c r="K24" s="112">
        <v>3427</v>
      </c>
      <c r="L24" s="186">
        <v>15.775179524949365</v>
      </c>
      <c r="M24" s="109">
        <v>1275</v>
      </c>
      <c r="N24" s="111">
        <v>6033</v>
      </c>
      <c r="O24" s="186">
        <v>27.771128705579084</v>
      </c>
      <c r="P24" s="107">
        <v>1275</v>
      </c>
      <c r="Q24" s="111">
        <v>6834</v>
      </c>
      <c r="R24" s="186">
        <f t="shared" si="0"/>
        <v>31.458294973301417</v>
      </c>
      <c r="S24" s="110"/>
      <c r="T24" s="112">
        <f t="shared" si="1"/>
        <v>16294</v>
      </c>
      <c r="U24" s="186">
        <f t="shared" si="2"/>
        <v>75.004603203829859</v>
      </c>
      <c r="V24" s="107">
        <v>1275</v>
      </c>
      <c r="W24" s="111">
        <v>5430</v>
      </c>
      <c r="X24" s="186">
        <f t="shared" si="3"/>
        <v>24.995396796170134</v>
      </c>
    </row>
    <row r="25" spans="1:24" s="104" customFormat="1" ht="18" customHeight="1" x14ac:dyDescent="0.2">
      <c r="B25" s="32" t="s">
        <v>48</v>
      </c>
      <c r="D25" s="112">
        <v>112012</v>
      </c>
      <c r="E25" s="186">
        <v>5.426519953162523</v>
      </c>
      <c r="F25" s="106"/>
      <c r="G25" s="107"/>
      <c r="H25" s="111">
        <v>111558</v>
      </c>
      <c r="I25" s="186">
        <v>99.594686283612475</v>
      </c>
      <c r="J25" s="108"/>
      <c r="K25" s="112">
        <v>19531</v>
      </c>
      <c r="L25" s="186">
        <v>17.507484895749297</v>
      </c>
      <c r="M25" s="109">
        <v>8030</v>
      </c>
      <c r="N25" s="112">
        <v>26126</v>
      </c>
      <c r="O25" s="186">
        <v>23.419207945642626</v>
      </c>
      <c r="P25" s="107">
        <v>8030</v>
      </c>
      <c r="Q25" s="111">
        <v>35364</v>
      </c>
      <c r="R25" s="186">
        <f t="shared" si="0"/>
        <v>31.70010218899586</v>
      </c>
      <c r="S25" s="110"/>
      <c r="T25" s="112">
        <f t="shared" si="1"/>
        <v>81021</v>
      </c>
      <c r="U25" s="186">
        <f t="shared" si="2"/>
        <v>72.626795030387783</v>
      </c>
      <c r="V25" s="107">
        <v>8030</v>
      </c>
      <c r="W25" s="111">
        <v>30537</v>
      </c>
      <c r="X25" s="186">
        <f t="shared" si="3"/>
        <v>27.373204969612221</v>
      </c>
    </row>
    <row r="26" spans="1:24" s="104" customFormat="1" ht="18" customHeight="1" x14ac:dyDescent="0.2">
      <c r="B26" s="32" t="s">
        <v>49</v>
      </c>
      <c r="D26" s="112">
        <v>14594</v>
      </c>
      <c r="E26" s="187">
        <v>0.70701917827066618</v>
      </c>
      <c r="F26" s="106"/>
      <c r="G26" s="107"/>
      <c r="H26" s="111">
        <v>14505</v>
      </c>
      <c r="I26" s="187">
        <v>99.390160339865702</v>
      </c>
      <c r="J26" s="108"/>
      <c r="K26" s="112">
        <v>2636</v>
      </c>
      <c r="L26" s="186">
        <v>18.173043778007585</v>
      </c>
      <c r="M26" s="109">
        <v>1753</v>
      </c>
      <c r="N26" s="112">
        <v>4277</v>
      </c>
      <c r="O26" s="187">
        <v>29.48638400551534</v>
      </c>
      <c r="P26" s="113">
        <v>1753</v>
      </c>
      <c r="Q26" s="111">
        <v>3688</v>
      </c>
      <c r="R26" s="187">
        <f t="shared" si="0"/>
        <v>25.425715270596346</v>
      </c>
      <c r="S26" s="110"/>
      <c r="T26" s="112">
        <f t="shared" si="1"/>
        <v>10601</v>
      </c>
      <c r="U26" s="187">
        <f t="shared" si="2"/>
        <v>73.085143054119271</v>
      </c>
      <c r="V26" s="113">
        <v>1753</v>
      </c>
      <c r="W26" s="111">
        <v>3904</v>
      </c>
      <c r="X26" s="187">
        <f t="shared" si="3"/>
        <v>26.914856945880732</v>
      </c>
    </row>
    <row r="27" spans="1:24" s="104" customFormat="1" ht="18" customHeight="1" x14ac:dyDescent="0.2">
      <c r="B27" s="31" t="s">
        <v>4</v>
      </c>
      <c r="D27" s="114">
        <v>5135</v>
      </c>
      <c r="E27" s="188">
        <v>0.24876959575304033</v>
      </c>
      <c r="F27" s="106"/>
      <c r="G27" s="107"/>
      <c r="H27" s="115">
        <v>4965</v>
      </c>
      <c r="I27" s="188">
        <v>96.689386562804287</v>
      </c>
      <c r="J27" s="108"/>
      <c r="K27" s="114">
        <v>1226</v>
      </c>
      <c r="L27" s="192">
        <v>24.692849949647531</v>
      </c>
      <c r="M27" s="109">
        <v>384</v>
      </c>
      <c r="N27" s="114">
        <v>1369</v>
      </c>
      <c r="O27" s="188">
        <v>27.573011077542798</v>
      </c>
      <c r="P27" s="113">
        <v>384</v>
      </c>
      <c r="Q27" s="115">
        <v>1085</v>
      </c>
      <c r="R27" s="188">
        <f t="shared" si="0"/>
        <v>21.852970795568982</v>
      </c>
      <c r="S27" s="110"/>
      <c r="T27" s="114">
        <f t="shared" si="1"/>
        <v>3680</v>
      </c>
      <c r="U27" s="188">
        <f t="shared" si="2"/>
        <v>74.118831822759319</v>
      </c>
      <c r="V27" s="113">
        <v>384</v>
      </c>
      <c r="W27" s="115">
        <v>1285</v>
      </c>
      <c r="X27" s="188">
        <f t="shared" si="3"/>
        <v>25.881168177240685</v>
      </c>
    </row>
    <row r="28" spans="1:24" s="25" customFormat="1" ht="4.5" customHeight="1" x14ac:dyDescent="0.2">
      <c r="A28" s="50"/>
      <c r="B28" s="80"/>
      <c r="D28" s="101"/>
      <c r="E28" s="189"/>
      <c r="F28" s="116"/>
      <c r="G28" s="107"/>
      <c r="H28" s="117"/>
      <c r="I28" s="191"/>
      <c r="J28" s="108"/>
      <c r="K28" s="118"/>
      <c r="L28" s="191"/>
      <c r="M28" s="110"/>
      <c r="N28" s="118"/>
      <c r="O28" s="191"/>
      <c r="P28" s="110"/>
      <c r="Q28" s="119"/>
      <c r="R28" s="191"/>
      <c r="S28" s="110"/>
      <c r="T28" s="118"/>
      <c r="U28" s="191"/>
      <c r="V28" s="110"/>
      <c r="W28" s="119"/>
      <c r="X28" s="191"/>
    </row>
    <row r="29" spans="1:24" s="41" customFormat="1" ht="18" customHeight="1" x14ac:dyDescent="0.2">
      <c r="B29" s="24" t="s">
        <v>3</v>
      </c>
      <c r="D29" s="49">
        <f>SUM(D10:D28)</f>
        <v>2064159</v>
      </c>
      <c r="E29" s="190">
        <f>SUM(E10:E27)</f>
        <v>100</v>
      </c>
      <c r="F29" s="120"/>
      <c r="G29" s="107"/>
      <c r="H29" s="49">
        <f>SUM(H10:H28)</f>
        <v>1926476</v>
      </c>
      <c r="I29" s="190">
        <f>H29*100/D29</f>
        <v>93.329825851593796</v>
      </c>
      <c r="J29" s="108"/>
      <c r="K29" s="49">
        <f>SUM(K10:K28)</f>
        <v>429578</v>
      </c>
      <c r="L29" s="190">
        <f>K29*100/H29</f>
        <v>22.298642703049506</v>
      </c>
      <c r="M29" s="110"/>
      <c r="N29" s="49">
        <f>SUM(N10:N28)</f>
        <v>585316</v>
      </c>
      <c r="O29" s="190">
        <f>N29*100/H29</f>
        <v>30.382729917216722</v>
      </c>
      <c r="P29" s="110"/>
      <c r="Q29" s="121">
        <f>SUM(Q10:Q28)</f>
        <v>542895</v>
      </c>
      <c r="R29" s="190">
        <f>Q29*100/H29</f>
        <v>28.180729996117265</v>
      </c>
      <c r="S29" s="110"/>
      <c r="T29" s="49">
        <f>SUM(T10:T27)</f>
        <v>1557789</v>
      </c>
      <c r="U29" s="190">
        <f>T29*100/H29</f>
        <v>80.862102616383496</v>
      </c>
      <c r="V29" s="110"/>
      <c r="W29" s="121">
        <f>SUM(W10:W28)</f>
        <v>368687</v>
      </c>
      <c r="X29" s="190">
        <f>W29*100/H29</f>
        <v>19.137897383616512</v>
      </c>
    </row>
    <row r="30" spans="1:24" s="536" customFormat="1" ht="6.75" customHeight="1" x14ac:dyDescent="0.2">
      <c r="B30" s="184" t="s">
        <v>42</v>
      </c>
      <c r="C30" s="997"/>
      <c r="D30" s="997"/>
      <c r="E30" s="997"/>
      <c r="F30" s="997"/>
    </row>
    <row r="31" spans="1:24" s="361" customFormat="1" x14ac:dyDescent="0.2">
      <c r="B31" s="184" t="s">
        <v>50</v>
      </c>
      <c r="H31" s="998"/>
    </row>
    <row r="32" spans="1:24" s="361" customFormat="1" x14ac:dyDescent="0.2"/>
    <row r="33" spans="2:25" s="361" customFormat="1" x14ac:dyDescent="0.2"/>
    <row r="34" spans="2:25" s="361" customFormat="1" x14ac:dyDescent="0.2"/>
    <row r="35" spans="2:25" s="361" customFormat="1" x14ac:dyDescent="0.2"/>
    <row r="36" spans="2:25" s="361" customFormat="1" x14ac:dyDescent="0.2"/>
    <row r="37" spans="2:25" s="361" customFormat="1" x14ac:dyDescent="0.2">
      <c r="B37" s="492" t="s">
        <v>42</v>
      </c>
      <c r="C37" s="492"/>
      <c r="D37" s="492"/>
      <c r="E37" s="492"/>
      <c r="F37" s="492"/>
      <c r="G37" s="492"/>
      <c r="H37" s="492"/>
      <c r="I37" s="492"/>
      <c r="J37" s="492"/>
      <c r="K37" s="853" t="e">
        <f>GETPIVOTDATA("Cuenta número de expedientes",#REF!,"CCAA",$B37,"Grado",K$7)</f>
        <v>#REF!</v>
      </c>
      <c r="L37" s="604" t="e">
        <f t="shared" ref="L37:L38" si="4">K37*100/H37</f>
        <v>#REF!</v>
      </c>
      <c r="M37" s="854">
        <v>1753</v>
      </c>
      <c r="N37" s="853" t="e">
        <f>GETPIVOTDATA("Cuenta número de expedientes",#REF!,"CCAA",$B37,"Grado",N$7)</f>
        <v>#REF!</v>
      </c>
      <c r="O37" s="855" t="e">
        <f t="shared" ref="O37:O38" si="5">N37*100/H37</f>
        <v>#REF!</v>
      </c>
      <c r="P37" s="856">
        <v>1753</v>
      </c>
      <c r="Q37" s="857" t="e">
        <f>GETPIVOTDATA("Cuenta número de expedientes",#REF!,"CCAA",$B37,"Grado",Q$7)</f>
        <v>#REF!</v>
      </c>
      <c r="R37" s="855" t="e">
        <f t="shared" ref="R37:R38" si="6">Q37*100/H37</f>
        <v>#REF!</v>
      </c>
      <c r="S37" s="858"/>
      <c r="T37" s="853" t="e">
        <f t="shared" ref="T37:T38" si="7">K37+N37+Q37</f>
        <v>#REF!</v>
      </c>
      <c r="U37" s="855" t="e">
        <f t="shared" ref="U37:U38" si="8">T37*100/H37</f>
        <v>#REF!</v>
      </c>
      <c r="V37" s="856">
        <v>1753</v>
      </c>
      <c r="W37" s="857" t="e">
        <f>GETPIVOTDATA("Cuenta número de expedientes",#REF!,"CCAA",$B37,"Grado",W$7)</f>
        <v>#REF!</v>
      </c>
      <c r="X37" s="855" t="e">
        <f t="shared" ref="X37:X38" si="9">W37*100/H37</f>
        <v>#REF!</v>
      </c>
      <c r="Y37" s="492"/>
    </row>
    <row r="38" spans="2:25" s="361" customFormat="1" x14ac:dyDescent="0.2">
      <c r="B38" s="492" t="s">
        <v>50</v>
      </c>
      <c r="C38" s="492"/>
      <c r="D38" s="492"/>
      <c r="E38" s="492"/>
      <c r="F38" s="492"/>
      <c r="G38" s="492"/>
      <c r="H38" s="492"/>
      <c r="I38" s="492"/>
      <c r="J38" s="492"/>
      <c r="K38" s="853" t="e">
        <f>GETPIVOTDATA("Cuenta número de expedientes",#REF!,"CCAA",$B38,"Grado",K$7)</f>
        <v>#REF!</v>
      </c>
      <c r="L38" s="604" t="e">
        <f t="shared" si="4"/>
        <v>#REF!</v>
      </c>
      <c r="M38" s="854">
        <v>1753</v>
      </c>
      <c r="N38" s="853" t="e">
        <f>GETPIVOTDATA("Cuenta número de expedientes",#REF!,"CCAA",$B38,"Grado",N$7)</f>
        <v>#REF!</v>
      </c>
      <c r="O38" s="855" t="e">
        <f t="shared" si="5"/>
        <v>#REF!</v>
      </c>
      <c r="P38" s="856">
        <v>1753</v>
      </c>
      <c r="Q38" s="857" t="e">
        <f>GETPIVOTDATA("Cuenta número de expedientes",#REF!,"CCAA",$B38,"Grado",Q$7)</f>
        <v>#REF!</v>
      </c>
      <c r="R38" s="855" t="e">
        <f t="shared" si="6"/>
        <v>#REF!</v>
      </c>
      <c r="S38" s="858"/>
      <c r="T38" s="853" t="e">
        <f t="shared" si="7"/>
        <v>#REF!</v>
      </c>
      <c r="U38" s="855" t="e">
        <f t="shared" si="8"/>
        <v>#REF!</v>
      </c>
      <c r="V38" s="856">
        <v>1753</v>
      </c>
      <c r="W38" s="857" t="e">
        <f>GETPIVOTDATA("Cuenta número de expedientes",#REF!,"CCAA",$B38,"Grado",W$7)</f>
        <v>#REF!</v>
      </c>
      <c r="X38" s="855" t="e">
        <f t="shared" si="9"/>
        <v>#REF!</v>
      </c>
      <c r="Y38" s="492"/>
    </row>
    <row r="39" spans="2:25" s="361" customFormat="1" x14ac:dyDescent="0.2"/>
    <row r="40" spans="2:25" s="361" customFormat="1" x14ac:dyDescent="0.2"/>
    <row r="41" spans="2:25" s="361" customFormat="1" x14ac:dyDescent="0.2"/>
    <row r="42" spans="2:25" s="361" customFormat="1" x14ac:dyDescent="0.2"/>
    <row r="43" spans="2:25" s="674" customFormat="1" x14ac:dyDescent="0.2"/>
    <row r="44" spans="2:25" s="674" customFormat="1" x14ac:dyDescent="0.2"/>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33" t="s">
        <v>411</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F6" s="1106" t="s">
        <v>55</v>
      </c>
      <c r="G6" s="1106"/>
      <c r="H6" s="1106"/>
      <c r="I6" s="1106"/>
      <c r="J6" s="1106"/>
      <c r="K6" s="1106"/>
      <c r="L6" s="1106"/>
      <c r="M6" s="1106"/>
      <c r="N6" s="1106"/>
      <c r="O6" s="1106"/>
      <c r="P6" s="1106"/>
      <c r="Q6" s="1106"/>
      <c r="R6" s="1106"/>
      <c r="S6" s="1106"/>
      <c r="T6" s="1106"/>
      <c r="U6" s="1106"/>
      <c r="V6" s="1106"/>
      <c r="W6" s="1106"/>
      <c r="X6" s="541"/>
      <c r="Y6" s="541"/>
    </row>
    <row r="7" spans="2:25" s="518" customFormat="1" ht="64.5" customHeight="1" x14ac:dyDescent="0.2">
      <c r="B7" s="1107" t="s">
        <v>15</v>
      </c>
      <c r="C7" s="542"/>
      <c r="D7" s="543"/>
      <c r="E7" s="542"/>
      <c r="F7" s="1108" t="s">
        <v>35</v>
      </c>
      <c r="G7" s="1108"/>
      <c r="H7" s="1108" t="s">
        <v>36</v>
      </c>
      <c r="I7" s="1108"/>
      <c r="J7" s="1108" t="s">
        <v>51</v>
      </c>
      <c r="K7" s="1108"/>
      <c r="L7" s="1108" t="s">
        <v>37</v>
      </c>
      <c r="M7" s="1108"/>
      <c r="N7" s="1108" t="s">
        <v>199</v>
      </c>
      <c r="O7" s="1108"/>
      <c r="P7" s="543"/>
      <c r="Q7" s="543"/>
    </row>
    <row r="8" spans="2:25" s="542" customFormat="1" ht="20.25" customHeight="1" x14ac:dyDescent="0.2">
      <c r="B8" s="1107"/>
      <c r="C8" s="544"/>
      <c r="D8" s="543"/>
      <c r="E8" s="544"/>
      <c r="F8" s="543" t="s">
        <v>12</v>
      </c>
      <c r="G8" s="543" t="s">
        <v>31</v>
      </c>
      <c r="H8" s="543" t="s">
        <v>12</v>
      </c>
      <c r="I8" s="543" t="s">
        <v>31</v>
      </c>
      <c r="J8" s="543" t="s">
        <v>12</v>
      </c>
      <c r="K8" s="543" t="s">
        <v>31</v>
      </c>
      <c r="L8" s="543" t="s">
        <v>12</v>
      </c>
      <c r="M8" s="543" t="s">
        <v>31</v>
      </c>
      <c r="N8" s="543" t="s">
        <v>12</v>
      </c>
      <c r="O8" s="543" t="s">
        <v>31</v>
      </c>
      <c r="P8" s="543"/>
      <c r="Q8" s="543"/>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c r="F10" s="551">
        <f>'31dictsaad'!K10</f>
        <v>85457</v>
      </c>
      <c r="G10" s="552">
        <f t="shared" ref="G10:O29" si="0">F10*100/$N10</f>
        <v>22.087105753549285</v>
      </c>
      <c r="H10" s="551">
        <f>'31dictsaad'!N10</f>
        <v>142045</v>
      </c>
      <c r="I10" s="552">
        <f t="shared" ref="I10:I27" si="1">H10*100/$N10</f>
        <v>36.712767084766703</v>
      </c>
      <c r="J10" s="551">
        <f>'31dictsaad'!Q10</f>
        <v>90241</v>
      </c>
      <c r="K10" s="552">
        <f t="shared" ref="K10:K27" si="2">J10*100/$N10</f>
        <v>23.323572209485953</v>
      </c>
      <c r="L10" s="551">
        <f>'31dictsaad'!W10</f>
        <v>69166</v>
      </c>
      <c r="M10" s="552">
        <f t="shared" ref="M10:M27" si="3">L10*100/$N10</f>
        <v>17.876554952198063</v>
      </c>
      <c r="N10" s="551">
        <f>F10+H10+J10+L10</f>
        <v>386909</v>
      </c>
      <c r="O10" s="552">
        <f>G10+I10+K10+M10</f>
        <v>100</v>
      </c>
      <c r="P10" s="553"/>
      <c r="Q10" s="553"/>
    </row>
    <row r="11" spans="2:25" s="549" customFormat="1" ht="18" customHeight="1" x14ac:dyDescent="0.2">
      <c r="B11" s="531" t="s">
        <v>10</v>
      </c>
      <c r="C11" s="546"/>
      <c r="D11" s="550"/>
      <c r="F11" s="551">
        <f>'31dictsaad'!K11</f>
        <v>12113</v>
      </c>
      <c r="G11" s="552">
        <f t="shared" si="0"/>
        <v>25.253304423966977</v>
      </c>
      <c r="H11" s="551">
        <f>'31dictsaad'!N11</f>
        <v>14552</v>
      </c>
      <c r="I11" s="552">
        <f t="shared" si="1"/>
        <v>30.338156193970729</v>
      </c>
      <c r="J11" s="551">
        <f>'31dictsaad'!Q11</f>
        <v>13402</v>
      </c>
      <c r="K11" s="552">
        <f t="shared" si="2"/>
        <v>27.940624609098112</v>
      </c>
      <c r="L11" s="551">
        <f>'31dictsaad'!W11</f>
        <v>7899</v>
      </c>
      <c r="M11" s="552">
        <f t="shared" si="3"/>
        <v>16.467914772964182</v>
      </c>
      <c r="N11" s="551">
        <f t="shared" ref="N11:O27" si="4">F11+H11+J11+L11</f>
        <v>47966</v>
      </c>
      <c r="O11" s="552">
        <f t="shared" si="4"/>
        <v>100</v>
      </c>
      <c r="P11" s="553"/>
      <c r="Q11" s="553"/>
    </row>
    <row r="12" spans="2:25" s="549" customFormat="1" ht="22.5" customHeight="1" x14ac:dyDescent="0.2">
      <c r="B12" s="531" t="s">
        <v>40</v>
      </c>
      <c r="C12" s="546"/>
      <c r="D12" s="550"/>
      <c r="F12" s="550">
        <f>'31dictsaad'!K12</f>
        <v>8136</v>
      </c>
      <c r="G12" s="552">
        <f t="shared" si="0"/>
        <v>19.431573919273944</v>
      </c>
      <c r="H12" s="550">
        <f>'31dictsaad'!N12</f>
        <v>11203</v>
      </c>
      <c r="I12" s="552">
        <f t="shared" si="1"/>
        <v>26.756627657033675</v>
      </c>
      <c r="J12" s="550">
        <f>'31dictsaad'!Q12</f>
        <v>13964</v>
      </c>
      <c r="K12" s="552">
        <f t="shared" si="2"/>
        <v>33.350847862431337</v>
      </c>
      <c r="L12" s="550">
        <f>'31dictsaad'!W12</f>
        <v>8567</v>
      </c>
      <c r="M12" s="552">
        <f t="shared" si="3"/>
        <v>20.460950561261047</v>
      </c>
      <c r="N12" s="551">
        <f t="shared" si="4"/>
        <v>41870</v>
      </c>
      <c r="O12" s="552">
        <f t="shared" si="4"/>
        <v>100</v>
      </c>
      <c r="P12" s="553"/>
      <c r="Q12" s="553"/>
    </row>
    <row r="13" spans="2:25" s="549" customFormat="1" ht="18" customHeight="1" x14ac:dyDescent="0.2">
      <c r="B13" s="531" t="s">
        <v>41</v>
      </c>
      <c r="C13" s="546"/>
      <c r="D13" s="550"/>
      <c r="F13" s="551">
        <f>'31dictsaad'!K13</f>
        <v>7964</v>
      </c>
      <c r="G13" s="552">
        <f t="shared" si="0"/>
        <v>20.61983792041012</v>
      </c>
      <c r="H13" s="551">
        <f>'31dictsaad'!N13</f>
        <v>10641</v>
      </c>
      <c r="I13" s="552">
        <f t="shared" si="1"/>
        <v>27.550941149056261</v>
      </c>
      <c r="J13" s="551">
        <f>'31dictsaad'!Q13</f>
        <v>13100</v>
      </c>
      <c r="K13" s="552">
        <f t="shared" si="2"/>
        <v>33.917613857028194</v>
      </c>
      <c r="L13" s="551">
        <f>'31dictsaad'!W13</f>
        <v>6918</v>
      </c>
      <c r="M13" s="552">
        <f t="shared" si="3"/>
        <v>17.911607073505426</v>
      </c>
      <c r="N13" s="551">
        <f t="shared" si="4"/>
        <v>38623</v>
      </c>
      <c r="O13" s="552">
        <f t="shared" si="4"/>
        <v>100</v>
      </c>
      <c r="P13" s="553"/>
      <c r="Q13" s="553"/>
    </row>
    <row r="14" spans="2:25" s="549" customFormat="1" ht="18" customHeight="1" x14ac:dyDescent="0.2">
      <c r="B14" s="531" t="s">
        <v>9</v>
      </c>
      <c r="C14" s="546"/>
      <c r="D14" s="550"/>
      <c r="F14" s="551">
        <f>'31dictsaad'!K14</f>
        <v>14914</v>
      </c>
      <c r="G14" s="552">
        <f t="shared" si="0"/>
        <v>29.481882697135628</v>
      </c>
      <c r="H14" s="551">
        <f>'31dictsaad'!N14</f>
        <v>15383</v>
      </c>
      <c r="I14" s="552">
        <f t="shared" si="1"/>
        <v>30.408998359262259</v>
      </c>
      <c r="J14" s="551">
        <f>'31dictsaad'!Q14</f>
        <v>14209</v>
      </c>
      <c r="K14" s="552">
        <f t="shared" si="2"/>
        <v>28.088244015260837</v>
      </c>
      <c r="L14" s="551">
        <f>'31dictsaad'!W14</f>
        <v>6081</v>
      </c>
      <c r="M14" s="552">
        <f t="shared" si="3"/>
        <v>12.020874928341273</v>
      </c>
      <c r="N14" s="551">
        <f t="shared" si="4"/>
        <v>50587</v>
      </c>
      <c r="O14" s="552">
        <f t="shared" si="4"/>
        <v>100</v>
      </c>
      <c r="P14" s="553"/>
      <c r="Q14" s="553"/>
    </row>
    <row r="15" spans="2:25" s="549" customFormat="1" ht="18" customHeight="1" x14ac:dyDescent="0.2">
      <c r="B15" s="531" t="s">
        <v>8</v>
      </c>
      <c r="C15" s="546"/>
      <c r="D15" s="550"/>
      <c r="F15" s="550">
        <f>'31dictsaad'!K15</f>
        <v>5836</v>
      </c>
      <c r="G15" s="552">
        <f t="shared" si="0"/>
        <v>25.510337893954627</v>
      </c>
      <c r="H15" s="550">
        <f>'31dictsaad'!N15</f>
        <v>7988</v>
      </c>
      <c r="I15" s="552">
        <f t="shared" si="1"/>
        <v>34.917165712287449</v>
      </c>
      <c r="J15" s="550">
        <f>'31dictsaad'!Q15</f>
        <v>4894</v>
      </c>
      <c r="K15" s="552">
        <f t="shared" si="2"/>
        <v>21.39266512217511</v>
      </c>
      <c r="L15" s="550">
        <f>'31dictsaad'!W15</f>
        <v>4159</v>
      </c>
      <c r="M15" s="552">
        <f t="shared" si="3"/>
        <v>18.179831271582813</v>
      </c>
      <c r="N15" s="551">
        <f t="shared" si="4"/>
        <v>22877</v>
      </c>
      <c r="O15" s="552">
        <f t="shared" si="4"/>
        <v>100</v>
      </c>
      <c r="P15" s="553"/>
      <c r="Q15" s="553"/>
    </row>
    <row r="16" spans="2:25" s="549" customFormat="1" ht="18" customHeight="1" x14ac:dyDescent="0.2">
      <c r="B16" s="531" t="s">
        <v>7</v>
      </c>
      <c r="C16" s="546"/>
      <c r="D16" s="550"/>
      <c r="F16" s="551">
        <f>'31dictsaad'!K16</f>
        <v>34102</v>
      </c>
      <c r="G16" s="552">
        <f t="shared" si="0"/>
        <v>23.703837572202104</v>
      </c>
      <c r="H16" s="551">
        <f>'31dictsaad'!N16</f>
        <v>39192</v>
      </c>
      <c r="I16" s="552">
        <f t="shared" si="1"/>
        <v>27.241827521252269</v>
      </c>
      <c r="J16" s="551">
        <f>'31dictsaad'!Q16</f>
        <v>45611</v>
      </c>
      <c r="K16" s="552">
        <f t="shared" si="2"/>
        <v>31.703587341085864</v>
      </c>
      <c r="L16" s="551">
        <f>'31dictsaad'!W16</f>
        <v>24962</v>
      </c>
      <c r="M16" s="552">
        <f t="shared" si="3"/>
        <v>17.350747565459766</v>
      </c>
      <c r="N16" s="551">
        <f t="shared" si="4"/>
        <v>143867</v>
      </c>
      <c r="O16" s="552">
        <f t="shared" si="4"/>
        <v>100.00000000000001</v>
      </c>
      <c r="P16" s="553"/>
      <c r="Q16" s="553"/>
    </row>
    <row r="17" spans="2:25" s="549" customFormat="1" ht="18" customHeight="1" x14ac:dyDescent="0.2">
      <c r="B17" s="531" t="s">
        <v>43</v>
      </c>
      <c r="C17" s="546"/>
      <c r="D17" s="550"/>
      <c r="F17" s="551">
        <f>'31dictsaad'!K17</f>
        <v>22592</v>
      </c>
      <c r="G17" s="552">
        <f t="shared" si="0"/>
        <v>24.859702018090186</v>
      </c>
      <c r="H17" s="551">
        <f>'31dictsaad'!N17</f>
        <v>24308</v>
      </c>
      <c r="I17" s="552">
        <f t="shared" si="1"/>
        <v>26.747947798146967</v>
      </c>
      <c r="J17" s="551">
        <f>'31dictsaad'!Q17</f>
        <v>27249</v>
      </c>
      <c r="K17" s="552">
        <f t="shared" si="2"/>
        <v>29.984154580866658</v>
      </c>
      <c r="L17" s="551">
        <f>'31dictsaad'!W17</f>
        <v>16729</v>
      </c>
      <c r="M17" s="552">
        <f t="shared" si="3"/>
        <v>18.408195602896189</v>
      </c>
      <c r="N17" s="551">
        <f t="shared" si="4"/>
        <v>90878</v>
      </c>
      <c r="O17" s="552">
        <f t="shared" si="4"/>
        <v>100</v>
      </c>
      <c r="P17" s="553"/>
      <c r="Q17" s="553"/>
    </row>
    <row r="18" spans="2:25" s="549" customFormat="1" ht="18" customHeight="1" x14ac:dyDescent="0.2">
      <c r="B18" s="531" t="s">
        <v>44</v>
      </c>
      <c r="C18" s="546"/>
      <c r="D18" s="550"/>
      <c r="F18" s="551">
        <f>'31dictsaad'!K18</f>
        <v>51501</v>
      </c>
      <c r="G18" s="552">
        <f t="shared" si="0"/>
        <v>14.98080167549014</v>
      </c>
      <c r="H18" s="551">
        <f>'31dictsaad'!N18</f>
        <v>99395</v>
      </c>
      <c r="I18" s="552">
        <f t="shared" si="1"/>
        <v>28.912385828145908</v>
      </c>
      <c r="J18" s="551">
        <f>'31dictsaad'!Q18</f>
        <v>117725</v>
      </c>
      <c r="K18" s="552">
        <f t="shared" si="2"/>
        <v>34.244284135202747</v>
      </c>
      <c r="L18" s="551">
        <f>'31dictsaad'!W18</f>
        <v>75159</v>
      </c>
      <c r="M18" s="552">
        <f t="shared" si="3"/>
        <v>21.862528361161207</v>
      </c>
      <c r="N18" s="551">
        <f t="shared" si="4"/>
        <v>343780</v>
      </c>
      <c r="O18" s="552">
        <f t="shared" si="4"/>
        <v>100.00000000000001</v>
      </c>
      <c r="P18" s="553"/>
      <c r="Q18" s="553"/>
    </row>
    <row r="19" spans="2:25" s="549" customFormat="1" ht="18" customHeight="1" x14ac:dyDescent="0.2">
      <c r="B19" s="531" t="s">
        <v>6</v>
      </c>
      <c r="C19" s="546"/>
      <c r="D19" s="550"/>
      <c r="F19" s="551">
        <f>'31dictsaad'!K19</f>
        <v>45750</v>
      </c>
      <c r="G19" s="552">
        <f t="shared" si="0"/>
        <v>25.078387089701142</v>
      </c>
      <c r="H19" s="551">
        <f>'31dictsaad'!N19</f>
        <v>58389</v>
      </c>
      <c r="I19" s="552">
        <f>H19*100/$N19</f>
        <v>32.006599864055957</v>
      </c>
      <c r="J19" s="551">
        <f>'31dictsaad'!Q19</f>
        <v>51866</v>
      </c>
      <c r="K19" s="552">
        <f>J19*100/$N19</f>
        <v>28.430942618457692</v>
      </c>
      <c r="L19" s="551">
        <f>'31dictsaad'!W19</f>
        <v>26423</v>
      </c>
      <c r="M19" s="552">
        <f t="shared" si="3"/>
        <v>14.484070427785209</v>
      </c>
      <c r="N19" s="551">
        <f t="shared" si="4"/>
        <v>182428</v>
      </c>
      <c r="O19" s="552">
        <f t="shared" si="4"/>
        <v>100</v>
      </c>
      <c r="P19" s="553"/>
      <c r="Q19" s="553"/>
    </row>
    <row r="20" spans="2:25" s="549" customFormat="1" ht="18" customHeight="1" x14ac:dyDescent="0.2">
      <c r="B20" s="531" t="s">
        <v>5</v>
      </c>
      <c r="C20" s="546"/>
      <c r="D20" s="550"/>
      <c r="F20" s="551">
        <f>'31dictsaad'!K20</f>
        <v>13021</v>
      </c>
      <c r="G20" s="552">
        <f t="shared" si="0"/>
        <v>23.637155771779184</v>
      </c>
      <c r="H20" s="551">
        <f>'31dictsaad'!N20</f>
        <v>13153</v>
      </c>
      <c r="I20" s="552">
        <f>H20*100/$N20</f>
        <v>23.876776734982844</v>
      </c>
      <c r="J20" s="551">
        <f>'31dictsaad'!Q20</f>
        <v>13807</v>
      </c>
      <c r="K20" s="552">
        <f>J20*100/$N20</f>
        <v>25.063989689037342</v>
      </c>
      <c r="L20" s="551">
        <f>'31dictsaad'!W20</f>
        <v>15106</v>
      </c>
      <c r="M20" s="552">
        <f t="shared" si="3"/>
        <v>27.422077804200629</v>
      </c>
      <c r="N20" s="551">
        <f t="shared" si="4"/>
        <v>55087</v>
      </c>
      <c r="O20" s="552">
        <f t="shared" si="4"/>
        <v>100</v>
      </c>
      <c r="P20" s="553"/>
      <c r="Q20" s="553"/>
    </row>
    <row r="21" spans="2:25" s="549" customFormat="1" ht="18" customHeight="1" x14ac:dyDescent="0.2">
      <c r="B21" s="531" t="s">
        <v>38</v>
      </c>
      <c r="C21" s="546"/>
      <c r="D21" s="550"/>
      <c r="F21" s="551">
        <f>'31dictsaad'!K21</f>
        <v>26346</v>
      </c>
      <c r="G21" s="552">
        <f t="shared" si="0"/>
        <v>31.778541704360414</v>
      </c>
      <c r="H21" s="551">
        <f>'31dictsaad'!N21</f>
        <v>25582</v>
      </c>
      <c r="I21" s="552">
        <f>H21*100/$N21</f>
        <v>30.857005005729448</v>
      </c>
      <c r="J21" s="551">
        <f>'31dictsaad'!Q21</f>
        <v>22733</v>
      </c>
      <c r="K21" s="552">
        <f>J21*100/$N21</f>
        <v>27.420541583740427</v>
      </c>
      <c r="L21" s="551">
        <f>'31dictsaad'!W21</f>
        <v>8244</v>
      </c>
      <c r="M21" s="552">
        <f t="shared" si="3"/>
        <v>9.9439117061697129</v>
      </c>
      <c r="N21" s="551">
        <f t="shared" si="4"/>
        <v>82905</v>
      </c>
      <c r="O21" s="552">
        <f t="shared" si="4"/>
        <v>100</v>
      </c>
      <c r="P21" s="553"/>
      <c r="Q21" s="553"/>
    </row>
    <row r="22" spans="2:25" s="549" customFormat="1" ht="21" customHeight="1" x14ac:dyDescent="0.2">
      <c r="B22" s="531" t="s">
        <v>45</v>
      </c>
      <c r="C22" s="546"/>
      <c r="D22" s="550"/>
      <c r="F22" s="551">
        <f>'31dictsaad'!K22</f>
        <v>60550</v>
      </c>
      <c r="G22" s="552">
        <f t="shared" si="0"/>
        <v>25.867445894103675</v>
      </c>
      <c r="H22" s="551">
        <f>'31dictsaad'!N22</f>
        <v>67813</v>
      </c>
      <c r="I22" s="552">
        <f>H22*100/$N22</f>
        <v>28.97025777732209</v>
      </c>
      <c r="J22" s="551">
        <f>'31dictsaad'!Q22</f>
        <v>53882</v>
      </c>
      <c r="K22" s="552">
        <f>J22*100/$N22</f>
        <v>23.018822785567203</v>
      </c>
      <c r="L22" s="551">
        <f>'31dictsaad'!W22</f>
        <v>51833</v>
      </c>
      <c r="M22" s="552">
        <f t="shared" si="3"/>
        <v>22.143473543007033</v>
      </c>
      <c r="N22" s="551">
        <f t="shared" si="4"/>
        <v>234078</v>
      </c>
      <c r="O22" s="552">
        <f t="shared" si="4"/>
        <v>100</v>
      </c>
      <c r="P22" s="553"/>
      <c r="Q22" s="553"/>
    </row>
    <row r="23" spans="2:25" s="549" customFormat="1" ht="18" customHeight="1" x14ac:dyDescent="0.2">
      <c r="B23" s="531" t="s">
        <v>46</v>
      </c>
      <c r="C23" s="546"/>
      <c r="D23" s="550"/>
      <c r="F23" s="551">
        <f>'31dictsaad'!K23</f>
        <v>14476</v>
      </c>
      <c r="G23" s="552">
        <f t="shared" si="0"/>
        <v>27.908770171007731</v>
      </c>
      <c r="H23" s="551">
        <f>'31dictsaad'!N23</f>
        <v>17867</v>
      </c>
      <c r="I23" s="552">
        <f>H23*100/$N23</f>
        <v>34.446393799764792</v>
      </c>
      <c r="J23" s="551">
        <f>'31dictsaad'!Q23</f>
        <v>13241</v>
      </c>
      <c r="K23" s="552">
        <f>J23*100/$N23</f>
        <v>25.527771886868841</v>
      </c>
      <c r="L23" s="551">
        <f>'31dictsaad'!W23</f>
        <v>6285</v>
      </c>
      <c r="M23" s="552">
        <f t="shared" si="3"/>
        <v>12.117064142358634</v>
      </c>
      <c r="N23" s="551">
        <f t="shared" si="4"/>
        <v>51869</v>
      </c>
      <c r="O23" s="552">
        <f t="shared" si="4"/>
        <v>100</v>
      </c>
      <c r="P23" s="553"/>
      <c r="Q23" s="553"/>
    </row>
    <row r="24" spans="2:25" s="549" customFormat="1" ht="22.5" customHeight="1" x14ac:dyDescent="0.2">
      <c r="B24" s="531" t="s">
        <v>47</v>
      </c>
      <c r="C24" s="546"/>
      <c r="D24" s="550"/>
      <c r="F24" s="550">
        <f>'31dictsaad'!K24</f>
        <v>3427</v>
      </c>
      <c r="G24" s="554">
        <f t="shared" si="0"/>
        <v>15.775179524949365</v>
      </c>
      <c r="H24" s="550">
        <f>'31dictsaad'!N24</f>
        <v>6033</v>
      </c>
      <c r="I24" s="552">
        <f t="shared" si="1"/>
        <v>27.771128705579084</v>
      </c>
      <c r="J24" s="550">
        <f>'31dictsaad'!Q24</f>
        <v>6834</v>
      </c>
      <c r="K24" s="552">
        <f t="shared" si="2"/>
        <v>31.458294973301417</v>
      </c>
      <c r="L24" s="550">
        <f>'31dictsaad'!W24</f>
        <v>5430</v>
      </c>
      <c r="M24" s="552">
        <f t="shared" si="3"/>
        <v>24.995396796170134</v>
      </c>
      <c r="N24" s="550">
        <f t="shared" si="4"/>
        <v>21724</v>
      </c>
      <c r="O24" s="552">
        <f t="shared" si="4"/>
        <v>100</v>
      </c>
      <c r="P24" s="553"/>
      <c r="Q24" s="553"/>
    </row>
    <row r="25" spans="2:25" s="549" customFormat="1" ht="18" customHeight="1" x14ac:dyDescent="0.2">
      <c r="B25" s="531" t="s">
        <v>48</v>
      </c>
      <c r="C25" s="546"/>
      <c r="D25" s="550"/>
      <c r="F25" s="550">
        <f>'31dictsaad'!K25</f>
        <v>19531</v>
      </c>
      <c r="G25" s="554">
        <f t="shared" si="0"/>
        <v>17.507484895749297</v>
      </c>
      <c r="H25" s="550">
        <f>'31dictsaad'!N25</f>
        <v>26126</v>
      </c>
      <c r="I25" s="552">
        <f t="shared" si="1"/>
        <v>23.419207945642626</v>
      </c>
      <c r="J25" s="550">
        <f>'31dictsaad'!Q25</f>
        <v>35364</v>
      </c>
      <c r="K25" s="552">
        <f t="shared" si="2"/>
        <v>31.70010218899586</v>
      </c>
      <c r="L25" s="550">
        <f>'31dictsaad'!W25</f>
        <v>30537</v>
      </c>
      <c r="M25" s="552">
        <f t="shared" si="3"/>
        <v>27.373204969612221</v>
      </c>
      <c r="N25" s="550">
        <f t="shared" si="4"/>
        <v>111558</v>
      </c>
      <c r="O25" s="552">
        <f t="shared" si="4"/>
        <v>100</v>
      </c>
      <c r="P25" s="553"/>
      <c r="Q25" s="553"/>
    </row>
    <row r="26" spans="2:25" s="549" customFormat="1" ht="18" customHeight="1" x14ac:dyDescent="0.2">
      <c r="B26" s="531" t="s">
        <v>49</v>
      </c>
      <c r="C26" s="546"/>
      <c r="D26" s="550"/>
      <c r="F26" s="550">
        <f>'31dictsaad'!K26</f>
        <v>2636</v>
      </c>
      <c r="G26" s="554">
        <f t="shared" si="0"/>
        <v>18.173043778007585</v>
      </c>
      <c r="H26" s="550">
        <f>'31dictsaad'!N26</f>
        <v>4277</v>
      </c>
      <c r="I26" s="552">
        <f t="shared" si="1"/>
        <v>29.48638400551534</v>
      </c>
      <c r="J26" s="550">
        <f>'31dictsaad'!Q26</f>
        <v>3688</v>
      </c>
      <c r="K26" s="552">
        <f t="shared" si="2"/>
        <v>25.425715270596346</v>
      </c>
      <c r="L26" s="550">
        <f>'31dictsaad'!W26</f>
        <v>3904</v>
      </c>
      <c r="M26" s="552">
        <f t="shared" si="3"/>
        <v>26.914856945880732</v>
      </c>
      <c r="N26" s="550">
        <f t="shared" si="4"/>
        <v>14505</v>
      </c>
      <c r="O26" s="552">
        <f t="shared" si="4"/>
        <v>100</v>
      </c>
      <c r="P26" s="553"/>
      <c r="Q26" s="553"/>
    </row>
    <row r="27" spans="2:25" s="549" customFormat="1" ht="18" customHeight="1" x14ac:dyDescent="0.2">
      <c r="B27" s="531" t="s">
        <v>4</v>
      </c>
      <c r="C27" s="546"/>
      <c r="D27" s="550"/>
      <c r="F27" s="550">
        <f>'31dictsaad'!K27</f>
        <v>1226</v>
      </c>
      <c r="G27" s="554">
        <f t="shared" si="0"/>
        <v>24.692849949647531</v>
      </c>
      <c r="H27" s="550">
        <f>'31dictsaad'!N27</f>
        <v>1369</v>
      </c>
      <c r="I27" s="552">
        <f t="shared" si="1"/>
        <v>27.573011077542798</v>
      </c>
      <c r="J27" s="550">
        <f>'31dictsaad'!Q27</f>
        <v>1085</v>
      </c>
      <c r="K27" s="552">
        <f t="shared" si="2"/>
        <v>21.852970795568982</v>
      </c>
      <c r="L27" s="550">
        <f>'31dictsaad'!W27</f>
        <v>1285</v>
      </c>
      <c r="M27" s="552">
        <f t="shared" si="3"/>
        <v>25.881168177240685</v>
      </c>
      <c r="N27" s="551">
        <f t="shared" si="4"/>
        <v>4965</v>
      </c>
      <c r="O27" s="552">
        <f t="shared" si="4"/>
        <v>99.999999999999986</v>
      </c>
      <c r="P27" s="553"/>
      <c r="Q27" s="553"/>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x14ac:dyDescent="0.2">
      <c r="B29" s="790" t="s">
        <v>3</v>
      </c>
      <c r="C29" s="546"/>
      <c r="D29" s="558"/>
      <c r="F29" s="532">
        <f>SUM(F10:F27)</f>
        <v>429578</v>
      </c>
      <c r="G29" s="559">
        <f t="shared" si="0"/>
        <v>22.298642703049506</v>
      </c>
      <c r="H29" s="532">
        <f>SUM(H10:H27)</f>
        <v>585316</v>
      </c>
      <c r="I29" s="559">
        <f t="shared" si="0"/>
        <v>30.382729917216722</v>
      </c>
      <c r="J29" s="532">
        <f>SUM(J10:J27)</f>
        <v>542895</v>
      </c>
      <c r="K29" s="559">
        <f t="shared" si="0"/>
        <v>28.180729996117265</v>
      </c>
      <c r="L29" s="532">
        <f>SUM(L10:L27)</f>
        <v>368687</v>
      </c>
      <c r="M29" s="559">
        <f t="shared" si="0"/>
        <v>19.137897383616512</v>
      </c>
      <c r="N29" s="532">
        <f>SUM(N10:N27)</f>
        <v>1926476</v>
      </c>
      <c r="O29" s="559">
        <f t="shared" si="0"/>
        <v>100</v>
      </c>
      <c r="P29" s="559"/>
      <c r="Q29" s="559"/>
    </row>
    <row r="30" spans="2:25" s="549" customFormat="1" ht="20.25" customHeight="1" x14ac:dyDescent="0.2">
      <c r="B30" s="531" t="s">
        <v>3</v>
      </c>
      <c r="C30" s="560"/>
      <c r="D30" s="532">
        <f>SUM(D10:D29)</f>
        <v>0</v>
      </c>
      <c r="E30" s="561"/>
      <c r="F30" s="532">
        <f>SUM(F10:F27)</f>
        <v>429578</v>
      </c>
      <c r="G30" s="562">
        <f>F30*100/$N30</f>
        <v>22.298642703049506</v>
      </c>
      <c r="H30" s="532">
        <f>SUM(H10:H27)</f>
        <v>585316</v>
      </c>
      <c r="I30" s="562">
        <f>H30*100/$N30</f>
        <v>30.382729917216722</v>
      </c>
      <c r="J30" s="532">
        <f>SUM(J10:J27)</f>
        <v>542895</v>
      </c>
      <c r="K30" s="562">
        <f>J30*100/$N30</f>
        <v>28.180729996117265</v>
      </c>
      <c r="L30" s="532">
        <f>SUM(L10:L28)</f>
        <v>368687</v>
      </c>
      <c r="M30" s="562">
        <f>L30*100/$N30</f>
        <v>19.137897383616512</v>
      </c>
      <c r="N30" s="532">
        <f>F30+H30+J30+L30</f>
        <v>1926476</v>
      </c>
      <c r="O30" s="562">
        <f>G30+I30+K30+M30</f>
        <v>100</v>
      </c>
      <c r="P30" s="563"/>
      <c r="Q30" s="563" t="e">
        <f>(N30/D30)</f>
        <v>#DIV/0!</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1:25" x14ac:dyDescent="0.2">
      <c r="A33" s="136"/>
      <c r="B33" s="791" t="s">
        <v>50</v>
      </c>
      <c r="F33" s="177"/>
      <c r="G33" s="177"/>
      <c r="H33" s="177"/>
      <c r="I33" s="177"/>
      <c r="J33" s="177"/>
      <c r="K33" s="177"/>
      <c r="L33" s="177"/>
      <c r="M33" s="177"/>
      <c r="N33" s="177"/>
      <c r="O33" s="177"/>
      <c r="P33" s="177"/>
      <c r="Q33" s="177"/>
      <c r="R33" s="177"/>
      <c r="S33" s="177"/>
      <c r="T33" s="177"/>
      <c r="U33" s="177"/>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33" t="s">
        <v>412</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1: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8" customFormat="1" ht="19.5" customHeight="1" x14ac:dyDescent="0.2">
      <c r="A6" s="517"/>
      <c r="F6" s="1106" t="s">
        <v>55</v>
      </c>
      <c r="G6" s="1106"/>
      <c r="H6" s="1106"/>
      <c r="I6" s="1106"/>
      <c r="J6" s="1106"/>
      <c r="K6" s="1106"/>
      <c r="L6" s="1106"/>
      <c r="M6" s="1106"/>
      <c r="N6" s="1106"/>
      <c r="O6" s="1106"/>
      <c r="P6" s="1106"/>
      <c r="Q6" s="1106"/>
      <c r="R6" s="1106"/>
      <c r="S6" s="1106"/>
      <c r="T6" s="1106"/>
      <c r="U6" s="1106"/>
      <c r="V6" s="1106"/>
      <c r="W6" s="1106"/>
      <c r="X6" s="541"/>
      <c r="Y6" s="541"/>
    </row>
    <row r="7" spans="1:25" s="518" customFormat="1" ht="64.5" customHeight="1" x14ac:dyDescent="0.2">
      <c r="A7" s="517"/>
      <c r="B7" s="1107" t="s">
        <v>15</v>
      </c>
      <c r="C7" s="542"/>
      <c r="D7" s="543"/>
      <c r="E7" s="542"/>
      <c r="F7" s="1108" t="s">
        <v>35</v>
      </c>
      <c r="G7" s="1108"/>
      <c r="H7" s="1108" t="s">
        <v>36</v>
      </c>
      <c r="I7" s="1108"/>
      <c r="J7" s="1108" t="s">
        <v>51</v>
      </c>
      <c r="K7" s="1108"/>
      <c r="L7" s="1108"/>
      <c r="M7" s="1108"/>
      <c r="N7" s="1108" t="s">
        <v>234</v>
      </c>
      <c r="O7" s="1108"/>
      <c r="P7" s="543"/>
      <c r="Q7" s="543"/>
    </row>
    <row r="8" spans="1:25" s="542" customFormat="1" ht="20.25" customHeight="1" x14ac:dyDescent="0.2">
      <c r="A8" s="627"/>
      <c r="B8" s="1107"/>
      <c r="C8" s="544"/>
      <c r="D8" s="543"/>
      <c r="E8" s="544"/>
      <c r="F8" s="543" t="s">
        <v>12</v>
      </c>
      <c r="G8" s="543" t="s">
        <v>31</v>
      </c>
      <c r="H8" s="543" t="s">
        <v>12</v>
      </c>
      <c r="I8" s="543" t="s">
        <v>31</v>
      </c>
      <c r="J8" s="543" t="s">
        <v>12</v>
      </c>
      <c r="K8" s="543" t="s">
        <v>31</v>
      </c>
      <c r="L8" s="543"/>
      <c r="M8" s="543"/>
      <c r="N8" s="543" t="s">
        <v>12</v>
      </c>
      <c r="O8" s="543" t="s">
        <v>31</v>
      </c>
      <c r="P8" s="543"/>
      <c r="Q8" s="543"/>
    </row>
    <row r="9" spans="1:25" s="544" customFormat="1" ht="8.25" customHeight="1" x14ac:dyDescent="0.2">
      <c r="A9" s="628"/>
      <c r="B9" s="545"/>
      <c r="C9" s="546"/>
      <c r="D9" s="547"/>
      <c r="E9" s="546"/>
      <c r="F9" s="548"/>
      <c r="G9" s="548"/>
      <c r="H9" s="548"/>
      <c r="I9" s="548"/>
      <c r="J9" s="548"/>
      <c r="K9" s="548"/>
      <c r="L9" s="548"/>
      <c r="M9" s="548"/>
      <c r="N9" s="548"/>
      <c r="O9" s="548"/>
      <c r="P9" s="548"/>
      <c r="Q9" s="548"/>
    </row>
    <row r="10" spans="1:25" s="549" customFormat="1" ht="18" customHeight="1" x14ac:dyDescent="0.2">
      <c r="A10" s="629"/>
      <c r="B10" s="531" t="s">
        <v>11</v>
      </c>
      <c r="C10" s="546"/>
      <c r="D10" s="550"/>
      <c r="F10" s="551">
        <f>'31dictsaad'!K10</f>
        <v>85457</v>
      </c>
      <c r="G10" s="552">
        <f t="shared" ref="G10:O29" si="0">F10*100/$N10</f>
        <v>26.895006341603118</v>
      </c>
      <c r="H10" s="551">
        <f>'31dictsaad'!N10</f>
        <v>142045</v>
      </c>
      <c r="I10" s="552">
        <f t="shared" ref="I10:I27" si="1">H10*100/$N10</f>
        <v>44.704367995518389</v>
      </c>
      <c r="J10" s="551">
        <f>'31dictsaad'!Q10</f>
        <v>90241</v>
      </c>
      <c r="K10" s="552">
        <f t="shared" ref="K10:K27" si="2">J10*100/$N10</f>
        <v>28.40062566287849</v>
      </c>
      <c r="L10" s="551"/>
      <c r="M10" s="552"/>
      <c r="N10" s="551">
        <f>F10+H10+J10+L10</f>
        <v>317743</v>
      </c>
      <c r="O10" s="552">
        <f>G10+I10+K10+M10</f>
        <v>100</v>
      </c>
      <c r="P10" s="553"/>
      <c r="Q10" s="553"/>
    </row>
    <row r="11" spans="1:25" s="549" customFormat="1" ht="18" customHeight="1" x14ac:dyDescent="0.2">
      <c r="A11" s="629"/>
      <c r="B11" s="531" t="s">
        <v>10</v>
      </c>
      <c r="C11" s="546"/>
      <c r="D11" s="550"/>
      <c r="F11" s="551">
        <f>'31dictsaad'!K11</f>
        <v>12113</v>
      </c>
      <c r="G11" s="552">
        <f t="shared" si="0"/>
        <v>30.23186163176679</v>
      </c>
      <c r="H11" s="551">
        <f>'31dictsaad'!N11</f>
        <v>14552</v>
      </c>
      <c r="I11" s="552">
        <f t="shared" si="1"/>
        <v>36.319165397958422</v>
      </c>
      <c r="J11" s="551">
        <f>'31dictsaad'!Q11</f>
        <v>13402</v>
      </c>
      <c r="K11" s="552">
        <f t="shared" si="2"/>
        <v>33.448972970274788</v>
      </c>
      <c r="L11" s="551"/>
      <c r="M11" s="552"/>
      <c r="N11" s="551">
        <f t="shared" ref="N11:O27" si="3">F11+H11+J11+L11</f>
        <v>40067</v>
      </c>
      <c r="O11" s="552">
        <f t="shared" si="3"/>
        <v>100</v>
      </c>
      <c r="P11" s="553"/>
      <c r="Q11" s="553"/>
    </row>
    <row r="12" spans="1:25" s="549" customFormat="1" ht="22.5" customHeight="1" x14ac:dyDescent="0.2">
      <c r="A12" s="629"/>
      <c r="B12" s="531" t="s">
        <v>40</v>
      </c>
      <c r="C12" s="546"/>
      <c r="D12" s="550"/>
      <c r="F12" s="550">
        <f>'31dictsaad'!K12</f>
        <v>8136</v>
      </c>
      <c r="G12" s="552">
        <f t="shared" si="0"/>
        <v>24.430231510674712</v>
      </c>
      <c r="H12" s="550">
        <f>'31dictsaad'!N12</f>
        <v>11203</v>
      </c>
      <c r="I12" s="552">
        <f t="shared" si="1"/>
        <v>33.639612046962739</v>
      </c>
      <c r="J12" s="550">
        <f>'31dictsaad'!Q12</f>
        <v>13964</v>
      </c>
      <c r="K12" s="552">
        <f t="shared" si="2"/>
        <v>41.930156442362552</v>
      </c>
      <c r="L12" s="550"/>
      <c r="M12" s="552"/>
      <c r="N12" s="551">
        <f t="shared" si="3"/>
        <v>33303</v>
      </c>
      <c r="O12" s="552">
        <f t="shared" si="3"/>
        <v>100</v>
      </c>
      <c r="P12" s="553"/>
      <c r="Q12" s="553"/>
    </row>
    <row r="13" spans="1:25" s="549" customFormat="1" ht="18" customHeight="1" x14ac:dyDescent="0.2">
      <c r="A13" s="629"/>
      <c r="B13" s="531" t="s">
        <v>41</v>
      </c>
      <c r="C13" s="546"/>
      <c r="D13" s="550"/>
      <c r="F13" s="551">
        <f>'31dictsaad'!K13</f>
        <v>7964</v>
      </c>
      <c r="G13" s="552">
        <f t="shared" si="0"/>
        <v>25.119066393313357</v>
      </c>
      <c r="H13" s="551">
        <f>'31dictsaad'!N13</f>
        <v>10641</v>
      </c>
      <c r="I13" s="552">
        <f t="shared" si="1"/>
        <v>33.562529569468538</v>
      </c>
      <c r="J13" s="551">
        <f>'31dictsaad'!Q13</f>
        <v>13100</v>
      </c>
      <c r="K13" s="552">
        <f t="shared" si="2"/>
        <v>41.318404037218102</v>
      </c>
      <c r="L13" s="551"/>
      <c r="M13" s="552"/>
      <c r="N13" s="551">
        <f t="shared" si="3"/>
        <v>31705</v>
      </c>
      <c r="O13" s="552">
        <f t="shared" si="3"/>
        <v>100</v>
      </c>
      <c r="P13" s="553"/>
      <c r="Q13" s="553"/>
    </row>
    <row r="14" spans="1:25" s="549" customFormat="1" ht="18" customHeight="1" x14ac:dyDescent="0.2">
      <c r="A14" s="629"/>
      <c r="B14" s="531" t="s">
        <v>9</v>
      </c>
      <c r="C14" s="546"/>
      <c r="D14" s="550"/>
      <c r="F14" s="551">
        <f>'31dictsaad'!K14</f>
        <v>14914</v>
      </c>
      <c r="G14" s="552">
        <f t="shared" si="0"/>
        <v>33.510088527389563</v>
      </c>
      <c r="H14" s="551">
        <f>'31dictsaad'!N14</f>
        <v>15383</v>
      </c>
      <c r="I14" s="552">
        <f t="shared" si="1"/>
        <v>34.563879027546847</v>
      </c>
      <c r="J14" s="551">
        <f>'31dictsaad'!Q14</f>
        <v>14209</v>
      </c>
      <c r="K14" s="552">
        <f t="shared" si="2"/>
        <v>31.926032445063587</v>
      </c>
      <c r="L14" s="551"/>
      <c r="M14" s="552"/>
      <c r="N14" s="551">
        <f t="shared" si="3"/>
        <v>44506</v>
      </c>
      <c r="O14" s="552">
        <f t="shared" si="3"/>
        <v>100</v>
      </c>
      <c r="P14" s="553"/>
      <c r="Q14" s="553"/>
    </row>
    <row r="15" spans="1:25" s="549" customFormat="1" ht="18" customHeight="1" x14ac:dyDescent="0.2">
      <c r="A15" s="629"/>
      <c r="B15" s="531" t="s">
        <v>8</v>
      </c>
      <c r="C15" s="546"/>
      <c r="D15" s="550"/>
      <c r="F15" s="550">
        <f>'31dictsaad'!K15</f>
        <v>5836</v>
      </c>
      <c r="G15" s="552">
        <f t="shared" si="0"/>
        <v>31.178544716315844</v>
      </c>
      <c r="H15" s="550">
        <f>'31dictsaad'!N15</f>
        <v>7988</v>
      </c>
      <c r="I15" s="552">
        <f t="shared" si="1"/>
        <v>42.675499519179397</v>
      </c>
      <c r="J15" s="550">
        <f>'31dictsaad'!Q15</f>
        <v>4894</v>
      </c>
      <c r="K15" s="552">
        <f t="shared" si="2"/>
        <v>26.145955764504755</v>
      </c>
      <c r="L15" s="550"/>
      <c r="M15" s="552"/>
      <c r="N15" s="551">
        <f t="shared" si="3"/>
        <v>18718</v>
      </c>
      <c r="O15" s="552">
        <f t="shared" si="3"/>
        <v>100</v>
      </c>
      <c r="P15" s="553"/>
      <c r="Q15" s="553"/>
    </row>
    <row r="16" spans="1:25" s="549" customFormat="1" ht="18" customHeight="1" x14ac:dyDescent="0.2">
      <c r="A16" s="629"/>
      <c r="B16" s="531" t="s">
        <v>7</v>
      </c>
      <c r="C16" s="546"/>
      <c r="D16" s="550"/>
      <c r="F16" s="551">
        <f>'31dictsaad'!K16</f>
        <v>34102</v>
      </c>
      <c r="G16" s="552">
        <f t="shared" si="0"/>
        <v>28.680038686346244</v>
      </c>
      <c r="H16" s="551">
        <f>'31dictsaad'!N16</f>
        <v>39192</v>
      </c>
      <c r="I16" s="552">
        <f t="shared" si="1"/>
        <v>32.960766998864642</v>
      </c>
      <c r="J16" s="551">
        <f>'31dictsaad'!Q16</f>
        <v>45611</v>
      </c>
      <c r="K16" s="552">
        <f t="shared" si="2"/>
        <v>38.359194314789114</v>
      </c>
      <c r="L16" s="551"/>
      <c r="M16" s="552"/>
      <c r="N16" s="551">
        <f t="shared" si="3"/>
        <v>118905</v>
      </c>
      <c r="O16" s="552">
        <f t="shared" si="3"/>
        <v>100</v>
      </c>
      <c r="P16" s="553"/>
      <c r="Q16" s="553"/>
    </row>
    <row r="17" spans="1:25" s="549" customFormat="1" ht="18" customHeight="1" x14ac:dyDescent="0.2">
      <c r="A17" s="629"/>
      <c r="B17" s="531" t="s">
        <v>43</v>
      </c>
      <c r="C17" s="546"/>
      <c r="D17" s="550"/>
      <c r="F17" s="551">
        <f>'31dictsaad'!K17</f>
        <v>22592</v>
      </c>
      <c r="G17" s="552">
        <f t="shared" si="0"/>
        <v>30.468381232383443</v>
      </c>
      <c r="H17" s="551">
        <f>'31dictsaad'!N17</f>
        <v>24308</v>
      </c>
      <c r="I17" s="552">
        <f t="shared" si="1"/>
        <v>32.782640359276591</v>
      </c>
      <c r="J17" s="551">
        <f>'31dictsaad'!Q17</f>
        <v>27249</v>
      </c>
      <c r="K17" s="552">
        <f t="shared" si="2"/>
        <v>36.748978408339966</v>
      </c>
      <c r="L17" s="551"/>
      <c r="M17" s="552"/>
      <c r="N17" s="551">
        <f t="shared" si="3"/>
        <v>74149</v>
      </c>
      <c r="O17" s="552">
        <f t="shared" si="3"/>
        <v>100</v>
      </c>
      <c r="P17" s="553"/>
      <c r="Q17" s="553"/>
    </row>
    <row r="18" spans="1:25" s="549" customFormat="1" ht="18" customHeight="1" x14ac:dyDescent="0.2">
      <c r="A18" s="629"/>
      <c r="B18" s="531" t="s">
        <v>44</v>
      </c>
      <c r="C18" s="546"/>
      <c r="D18" s="550"/>
      <c r="F18" s="551">
        <f>'31dictsaad'!K18</f>
        <v>51501</v>
      </c>
      <c r="G18" s="552">
        <f t="shared" si="0"/>
        <v>19.172365526150227</v>
      </c>
      <c r="H18" s="551">
        <f>'31dictsaad'!N18</f>
        <v>99395</v>
      </c>
      <c r="I18" s="552">
        <f t="shared" si="1"/>
        <v>37.001946981062538</v>
      </c>
      <c r="J18" s="551">
        <f>'31dictsaad'!Q18</f>
        <v>117725</v>
      </c>
      <c r="K18" s="552">
        <f t="shared" si="2"/>
        <v>43.825687492787239</v>
      </c>
      <c r="L18" s="551"/>
      <c r="M18" s="552"/>
      <c r="N18" s="551">
        <f t="shared" si="3"/>
        <v>268621</v>
      </c>
      <c r="O18" s="552">
        <f t="shared" si="3"/>
        <v>100</v>
      </c>
      <c r="P18" s="553"/>
      <c r="Q18" s="553"/>
    </row>
    <row r="19" spans="1:25" s="549" customFormat="1" ht="18" customHeight="1" x14ac:dyDescent="0.2">
      <c r="A19" s="629"/>
      <c r="B19" s="531" t="s">
        <v>6</v>
      </c>
      <c r="C19" s="546"/>
      <c r="D19" s="550"/>
      <c r="F19" s="551">
        <f>'31dictsaad'!K19</f>
        <v>45750</v>
      </c>
      <c r="G19" s="552">
        <f t="shared" si="0"/>
        <v>29.325983141565974</v>
      </c>
      <c r="H19" s="551">
        <f>'31dictsaad'!N19</f>
        <v>58389</v>
      </c>
      <c r="I19" s="552">
        <f>H19*100/$N19</f>
        <v>37.427646549790069</v>
      </c>
      <c r="J19" s="551">
        <f>'31dictsaad'!Q19</f>
        <v>51866</v>
      </c>
      <c r="K19" s="552">
        <f>J19*100/$N19</f>
        <v>33.246370308643954</v>
      </c>
      <c r="L19" s="551"/>
      <c r="M19" s="552"/>
      <c r="N19" s="551">
        <f t="shared" si="3"/>
        <v>156005</v>
      </c>
      <c r="O19" s="552">
        <f t="shared" si="3"/>
        <v>100</v>
      </c>
      <c r="P19" s="553"/>
      <c r="Q19" s="553"/>
    </row>
    <row r="20" spans="1:25" s="549" customFormat="1" ht="18" customHeight="1" x14ac:dyDescent="0.2">
      <c r="A20" s="629"/>
      <c r="B20" s="531" t="s">
        <v>5</v>
      </c>
      <c r="C20" s="546"/>
      <c r="D20" s="550"/>
      <c r="F20" s="551">
        <f>'31dictsaad'!K20</f>
        <v>13021</v>
      </c>
      <c r="G20" s="552">
        <f t="shared" si="0"/>
        <v>32.567969785648181</v>
      </c>
      <c r="H20" s="551">
        <f>'31dictsaad'!N20</f>
        <v>13153</v>
      </c>
      <c r="I20" s="552">
        <f>H20*100/$N20</f>
        <v>32.898126610139819</v>
      </c>
      <c r="J20" s="551">
        <f>'31dictsaad'!Q20</f>
        <v>13807</v>
      </c>
      <c r="K20" s="552">
        <f>J20*100/$N20</f>
        <v>34.533903604212</v>
      </c>
      <c r="L20" s="551"/>
      <c r="M20" s="552"/>
      <c r="N20" s="551">
        <f t="shared" si="3"/>
        <v>39981</v>
      </c>
      <c r="O20" s="552">
        <f t="shared" si="3"/>
        <v>100</v>
      </c>
      <c r="P20" s="553"/>
      <c r="Q20" s="553"/>
    </row>
    <row r="21" spans="1:25" s="549" customFormat="1" ht="18" customHeight="1" x14ac:dyDescent="0.2">
      <c r="A21" s="629"/>
      <c r="B21" s="531" t="s">
        <v>38</v>
      </c>
      <c r="C21" s="546"/>
      <c r="D21" s="550"/>
      <c r="F21" s="551">
        <f>'31dictsaad'!K21</f>
        <v>26346</v>
      </c>
      <c r="G21" s="552">
        <f t="shared" si="0"/>
        <v>35.28749949772974</v>
      </c>
      <c r="H21" s="551">
        <f>'31dictsaad'!N21</f>
        <v>25582</v>
      </c>
      <c r="I21" s="552">
        <f>H21*100/$N21</f>
        <v>34.264207551465958</v>
      </c>
      <c r="J21" s="551">
        <f>'31dictsaad'!Q21</f>
        <v>22733</v>
      </c>
      <c r="K21" s="552">
        <f>J21*100/$N21</f>
        <v>30.448292950804301</v>
      </c>
      <c r="L21" s="551"/>
      <c r="M21" s="552"/>
      <c r="N21" s="551">
        <f t="shared" si="3"/>
        <v>74661</v>
      </c>
      <c r="O21" s="552">
        <f t="shared" si="3"/>
        <v>100</v>
      </c>
      <c r="P21" s="553"/>
      <c r="Q21" s="553"/>
    </row>
    <row r="22" spans="1:25" s="549" customFormat="1" ht="21" customHeight="1" x14ac:dyDescent="0.2">
      <c r="A22" s="629"/>
      <c r="B22" s="531" t="s">
        <v>45</v>
      </c>
      <c r="C22" s="546"/>
      <c r="D22" s="550"/>
      <c r="F22" s="551">
        <f>'31dictsaad'!K22</f>
        <v>60550</v>
      </c>
      <c r="G22" s="552">
        <f t="shared" si="0"/>
        <v>33.224505473401187</v>
      </c>
      <c r="H22" s="551">
        <f>'31dictsaad'!N22</f>
        <v>67813</v>
      </c>
      <c r="I22" s="552">
        <f>H22*100/$N22</f>
        <v>37.209799994512878</v>
      </c>
      <c r="J22" s="551">
        <f>'31dictsaad'!Q22</f>
        <v>53882</v>
      </c>
      <c r="K22" s="552">
        <f>J22*100/$N22</f>
        <v>29.565694532085928</v>
      </c>
      <c r="L22" s="551"/>
      <c r="M22" s="552"/>
      <c r="N22" s="551">
        <f t="shared" si="3"/>
        <v>182245</v>
      </c>
      <c r="O22" s="552">
        <f t="shared" si="3"/>
        <v>100</v>
      </c>
      <c r="P22" s="553"/>
      <c r="Q22" s="553"/>
    </row>
    <row r="23" spans="1:25" s="549" customFormat="1" ht="18" customHeight="1" x14ac:dyDescent="0.2">
      <c r="A23" s="629"/>
      <c r="B23" s="531" t="s">
        <v>46</v>
      </c>
      <c r="C23" s="546"/>
      <c r="D23" s="550"/>
      <c r="F23" s="551">
        <f>'31dictsaad'!K23</f>
        <v>14476</v>
      </c>
      <c r="G23" s="552">
        <f t="shared" si="0"/>
        <v>31.756756756756758</v>
      </c>
      <c r="H23" s="551">
        <f>'31dictsaad'!N23</f>
        <v>17867</v>
      </c>
      <c r="I23" s="552">
        <f>H23*100/$N23</f>
        <v>39.195770445770442</v>
      </c>
      <c r="J23" s="551">
        <f>'31dictsaad'!Q23</f>
        <v>13241</v>
      </c>
      <c r="K23" s="552">
        <f>J23*100/$N23</f>
        <v>29.047472797472796</v>
      </c>
      <c r="L23" s="551"/>
      <c r="M23" s="552"/>
      <c r="N23" s="551">
        <f t="shared" si="3"/>
        <v>45584</v>
      </c>
      <c r="O23" s="552">
        <f t="shared" si="3"/>
        <v>99.999999999999986</v>
      </c>
      <c r="P23" s="553"/>
      <c r="Q23" s="553"/>
    </row>
    <row r="24" spans="1:25" s="549" customFormat="1" ht="22.5" customHeight="1" x14ac:dyDescent="0.2">
      <c r="A24" s="629"/>
      <c r="B24" s="531" t="s">
        <v>47</v>
      </c>
      <c r="C24" s="546"/>
      <c r="D24" s="550"/>
      <c r="F24" s="550">
        <f>'31dictsaad'!K24</f>
        <v>3427</v>
      </c>
      <c r="G24" s="554">
        <f t="shared" si="0"/>
        <v>21.032281821529399</v>
      </c>
      <c r="H24" s="550">
        <f>'31dictsaad'!N24</f>
        <v>6033</v>
      </c>
      <c r="I24" s="552">
        <f t="shared" si="1"/>
        <v>37.025899103964647</v>
      </c>
      <c r="J24" s="550">
        <f>'31dictsaad'!Q24</f>
        <v>6834</v>
      </c>
      <c r="K24" s="552">
        <f t="shared" si="2"/>
        <v>41.94181907450595</v>
      </c>
      <c r="L24" s="550"/>
      <c r="M24" s="552"/>
      <c r="N24" s="550">
        <f t="shared" si="3"/>
        <v>16294</v>
      </c>
      <c r="O24" s="552">
        <f t="shared" si="3"/>
        <v>100</v>
      </c>
      <c r="P24" s="553"/>
      <c r="Q24" s="553"/>
    </row>
    <row r="25" spans="1:25" s="549" customFormat="1" ht="18" customHeight="1" x14ac:dyDescent="0.2">
      <c r="A25" s="629"/>
      <c r="B25" s="531" t="s">
        <v>48</v>
      </c>
      <c r="C25" s="546"/>
      <c r="D25" s="550"/>
      <c r="F25" s="550">
        <f>'31dictsaad'!K25</f>
        <v>19531</v>
      </c>
      <c r="G25" s="554">
        <f t="shared" si="0"/>
        <v>24.106095950432604</v>
      </c>
      <c r="H25" s="550">
        <f>'31dictsaad'!N25</f>
        <v>26126</v>
      </c>
      <c r="I25" s="552">
        <f t="shared" si="1"/>
        <v>32.245960923711138</v>
      </c>
      <c r="J25" s="550">
        <f>'31dictsaad'!Q25</f>
        <v>35364</v>
      </c>
      <c r="K25" s="552">
        <f t="shared" si="2"/>
        <v>43.647943125856258</v>
      </c>
      <c r="L25" s="550"/>
      <c r="M25" s="552"/>
      <c r="N25" s="550">
        <f t="shared" si="3"/>
        <v>81021</v>
      </c>
      <c r="O25" s="552">
        <f t="shared" si="3"/>
        <v>100</v>
      </c>
      <c r="P25" s="553"/>
      <c r="Q25" s="553"/>
    </row>
    <row r="26" spans="1:25" s="549" customFormat="1" ht="18" customHeight="1" x14ac:dyDescent="0.2">
      <c r="A26" s="629"/>
      <c r="B26" s="531" t="s">
        <v>49</v>
      </c>
      <c r="C26" s="546"/>
      <c r="D26" s="550"/>
      <c r="F26" s="550">
        <f>'31dictsaad'!K26</f>
        <v>2636</v>
      </c>
      <c r="G26" s="554">
        <f t="shared" si="0"/>
        <v>24.865578718988775</v>
      </c>
      <c r="H26" s="550">
        <f>'31dictsaad'!N26</f>
        <v>4277</v>
      </c>
      <c r="I26" s="552">
        <f t="shared" si="1"/>
        <v>40.345250448070935</v>
      </c>
      <c r="J26" s="550">
        <f>'31dictsaad'!Q26</f>
        <v>3688</v>
      </c>
      <c r="K26" s="552">
        <f t="shared" si="2"/>
        <v>34.789170832940286</v>
      </c>
      <c r="L26" s="550"/>
      <c r="M26" s="552"/>
      <c r="N26" s="550">
        <f t="shared" si="3"/>
        <v>10601</v>
      </c>
      <c r="O26" s="552">
        <f t="shared" si="3"/>
        <v>100</v>
      </c>
      <c r="P26" s="553"/>
      <c r="Q26" s="553"/>
    </row>
    <row r="27" spans="1:25" s="549" customFormat="1" ht="18" customHeight="1" x14ac:dyDescent="0.2">
      <c r="A27" s="629"/>
      <c r="B27" s="531" t="s">
        <v>4</v>
      </c>
      <c r="C27" s="546"/>
      <c r="D27" s="550"/>
      <c r="F27" s="550">
        <f>'31dictsaad'!K27</f>
        <v>1226</v>
      </c>
      <c r="G27" s="554">
        <f t="shared" si="0"/>
        <v>33.315217391304351</v>
      </c>
      <c r="H27" s="550">
        <f>'31dictsaad'!N27</f>
        <v>1369</v>
      </c>
      <c r="I27" s="552">
        <f t="shared" si="1"/>
        <v>37.201086956521742</v>
      </c>
      <c r="J27" s="550">
        <f>'31dictsaad'!Q27</f>
        <v>1085</v>
      </c>
      <c r="K27" s="552">
        <f t="shared" si="2"/>
        <v>29.483695652173914</v>
      </c>
      <c r="L27" s="550"/>
      <c r="M27" s="552"/>
      <c r="N27" s="551">
        <f t="shared" si="3"/>
        <v>3680</v>
      </c>
      <c r="O27" s="552">
        <f t="shared" si="3"/>
        <v>100</v>
      </c>
      <c r="P27" s="553"/>
      <c r="Q27" s="553"/>
    </row>
    <row r="28" spans="1:25" s="549" customFormat="1" ht="8.25" customHeight="1" x14ac:dyDescent="0.2">
      <c r="A28" s="629"/>
      <c r="B28" s="555"/>
      <c r="C28" s="546"/>
      <c r="D28" s="556"/>
      <c r="F28" s="550"/>
      <c r="G28" s="557"/>
      <c r="H28" s="550"/>
      <c r="I28" s="557"/>
      <c r="J28" s="550"/>
      <c r="K28" s="557"/>
      <c r="L28" s="550"/>
      <c r="M28" s="557"/>
      <c r="N28" s="551"/>
      <c r="O28" s="553"/>
      <c r="P28" s="553"/>
      <c r="Q28" s="557"/>
    </row>
    <row r="29" spans="1:25" s="549" customFormat="1" x14ac:dyDescent="0.2">
      <c r="B29" s="772" t="s">
        <v>3</v>
      </c>
      <c r="C29" s="546"/>
      <c r="D29" s="558"/>
      <c r="F29" s="532">
        <f>SUM(F10:F27)</f>
        <v>429578</v>
      </c>
      <c r="G29" s="559">
        <f t="shared" si="0"/>
        <v>27.576135150524237</v>
      </c>
      <c r="H29" s="532">
        <f>SUM(H10:H27)</f>
        <v>585316</v>
      </c>
      <c r="I29" s="559">
        <f t="shared" si="0"/>
        <v>37.573509634488367</v>
      </c>
      <c r="J29" s="532">
        <f>SUM(J10:J27)</f>
        <v>542895</v>
      </c>
      <c r="K29" s="559">
        <f t="shared" si="0"/>
        <v>34.850355214987395</v>
      </c>
      <c r="L29" s="532"/>
      <c r="M29" s="559"/>
      <c r="N29" s="532">
        <f>SUM(N10:N27)</f>
        <v>1557789</v>
      </c>
      <c r="O29" s="559">
        <f t="shared" si="0"/>
        <v>100</v>
      </c>
      <c r="P29" s="559"/>
      <c r="Q29" s="559"/>
    </row>
    <row r="30" spans="1:25" s="549" customFormat="1" ht="20.25" customHeight="1" x14ac:dyDescent="0.2">
      <c r="B30" s="531" t="s">
        <v>3</v>
      </c>
      <c r="C30" s="560"/>
      <c r="D30" s="532">
        <f>SUM(D10:D29)</f>
        <v>0</v>
      </c>
      <c r="E30" s="561"/>
      <c r="F30" s="532">
        <f>SUM(F10:F27)</f>
        <v>429578</v>
      </c>
      <c r="G30" s="562">
        <f>F30*100/$N30</f>
        <v>27.576135150524237</v>
      </c>
      <c r="H30" s="532">
        <f>SUM(H10:H27)</f>
        <v>585316</v>
      </c>
      <c r="I30" s="562">
        <f>H30*100/$N30</f>
        <v>37.573509634488367</v>
      </c>
      <c r="J30" s="532">
        <f>SUM(J10:J27)</f>
        <v>542895</v>
      </c>
      <c r="K30" s="562">
        <f>J30*100/$N30</f>
        <v>34.850355214987395</v>
      </c>
      <c r="L30" s="532">
        <f>SUM(L10:L28)</f>
        <v>0</v>
      </c>
      <c r="M30" s="562">
        <f>L30*100/$N30</f>
        <v>0</v>
      </c>
      <c r="N30" s="532">
        <f>F30+H30+J30+L30</f>
        <v>1557789</v>
      </c>
      <c r="O30" s="562">
        <f>G30+I30+K30+M30</f>
        <v>100</v>
      </c>
      <c r="P30" s="563"/>
      <c r="Q30" s="563" t="e">
        <f>(N30/D30)</f>
        <v>#DIV/0!</v>
      </c>
    </row>
    <row r="31" spans="1: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1: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1" customWidth="1"/>
    <col min="2" max="2" width="28.7109375" style="261" customWidth="1"/>
    <col min="3" max="3" width="0.7109375" style="261" customWidth="1"/>
    <col min="4" max="4" width="11.85546875" style="261" customWidth="1"/>
    <col min="5" max="5" width="7.7109375" style="261" customWidth="1"/>
    <col min="6" max="6" width="0.42578125" style="261" customWidth="1"/>
    <col min="7" max="7" width="16.5703125" style="261" customWidth="1"/>
    <col min="8" max="8" width="7.28515625" style="261" customWidth="1"/>
    <col min="9" max="9" width="0.7109375" style="261" customWidth="1"/>
    <col min="10" max="10" width="10.42578125" style="261" customWidth="1"/>
    <col min="11" max="11" width="9.5703125" style="261" customWidth="1"/>
    <col min="12" max="12" width="9.42578125" style="261" customWidth="1"/>
    <col min="13" max="19" width="11.42578125" style="261"/>
    <col min="20" max="20" width="2.28515625" style="261" customWidth="1"/>
    <col min="21" max="16384" width="11.42578125" style="261"/>
  </cols>
  <sheetData>
    <row r="1" spans="1:260" s="2" customFormat="1" ht="9" customHeight="1" x14ac:dyDescent="0.2">
      <c r="A1" s="201"/>
      <c r="B1" s="202"/>
      <c r="C1" s="203"/>
      <c r="D1" s="201"/>
      <c r="E1" s="201"/>
      <c r="F1" s="203"/>
      <c r="G1" s="201"/>
      <c r="H1" s="201"/>
      <c r="I1" s="203"/>
      <c r="J1" s="201"/>
      <c r="K1" s="201"/>
      <c r="L1" s="264"/>
      <c r="M1" s="264"/>
      <c r="N1" s="264"/>
      <c r="O1" s="264"/>
      <c r="P1" s="201"/>
      <c r="Q1" s="201"/>
      <c r="R1" s="201"/>
      <c r="S1" s="264"/>
      <c r="T1" s="264"/>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c r="IZ1" s="201"/>
    </row>
    <row r="2" spans="1:260" s="44" customFormat="1" ht="49.5" customHeight="1" x14ac:dyDescent="0.2">
      <c r="A2" s="205"/>
      <c r="B2" s="265"/>
      <c r="C2" s="265"/>
      <c r="D2" s="265"/>
      <c r="E2" s="265"/>
      <c r="F2" s="265"/>
      <c r="G2" s="265"/>
      <c r="H2" s="265"/>
      <c r="I2" s="265"/>
      <c r="J2" s="205"/>
      <c r="K2" s="205"/>
      <c r="L2" s="264"/>
      <c r="M2" s="264"/>
      <c r="N2" s="264"/>
      <c r="O2" s="264"/>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row>
    <row r="3" spans="1:260" s="7" customFormat="1" ht="6.95" customHeight="1" x14ac:dyDescent="0.2">
      <c r="A3" s="208"/>
      <c r="B3" s="1035"/>
      <c r="C3" s="1035"/>
      <c r="D3" s="1035"/>
      <c r="E3" s="1035"/>
      <c r="F3" s="1035"/>
      <c r="G3" s="1035"/>
      <c r="H3" s="1035"/>
      <c r="I3" s="1035"/>
      <c r="J3" s="208"/>
      <c r="K3" s="208"/>
      <c r="L3" s="264"/>
      <c r="M3" s="264"/>
      <c r="N3" s="264"/>
      <c r="O3" s="264"/>
      <c r="P3" s="208"/>
      <c r="Q3" s="208"/>
      <c r="R3" s="208"/>
      <c r="S3" s="205"/>
      <c r="T3" s="205"/>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c r="IZ3" s="208"/>
    </row>
    <row r="4" spans="1:260" s="7" customFormat="1" ht="20.25" customHeight="1" x14ac:dyDescent="0.2">
      <c r="A4" s="1111" t="s">
        <v>413</v>
      </c>
      <c r="B4" s="1111"/>
      <c r="C4" s="1111"/>
      <c r="D4" s="1111"/>
      <c r="E4" s="1111"/>
      <c r="F4" s="1111"/>
      <c r="G4" s="1111"/>
      <c r="H4" s="1111"/>
      <c r="I4" s="1111"/>
      <c r="J4" s="1111"/>
      <c r="K4" s="1111"/>
      <c r="L4" s="1111"/>
      <c r="M4" s="1111"/>
      <c r="N4" s="1111"/>
      <c r="O4" s="1111"/>
      <c r="P4" s="1111"/>
      <c r="Q4" s="1111"/>
      <c r="R4" s="1111"/>
      <c r="S4" s="266"/>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c r="IZ4" s="208"/>
    </row>
    <row r="5" spans="1:260" s="7" customFormat="1" ht="12" customHeight="1" x14ac:dyDescent="0.2">
      <c r="A5" s="208"/>
      <c r="B5" s="1036" t="str">
        <f>porsaad!B6</f>
        <v>Situación a 31 de julio de 2023</v>
      </c>
      <c r="C5" s="1036"/>
      <c r="D5" s="1036"/>
      <c r="E5" s="1036"/>
      <c r="F5" s="1036"/>
      <c r="G5" s="1036"/>
      <c r="H5" s="1036"/>
      <c r="I5" s="1036"/>
      <c r="J5" s="1036"/>
      <c r="K5" s="1036"/>
      <c r="L5" s="1036"/>
      <c r="M5" s="1036"/>
      <c r="N5" s="1036"/>
      <c r="O5" s="1036"/>
      <c r="P5" s="1036"/>
      <c r="Q5" s="1036"/>
      <c r="R5" s="1036"/>
      <c r="S5" s="91"/>
      <c r="T5" s="91"/>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c r="IZ5" s="208"/>
    </row>
    <row r="6" spans="1:260" s="7" customFormat="1" ht="6.95" customHeight="1" x14ac:dyDescent="0.2">
      <c r="A6" s="208"/>
      <c r="B6" s="208"/>
      <c r="C6" s="208"/>
      <c r="D6" s="402"/>
      <c r="E6" s="402"/>
      <c r="F6" s="208"/>
      <c r="G6" s="208"/>
      <c r="H6" s="208"/>
      <c r="I6" s="208"/>
      <c r="J6" s="208"/>
      <c r="K6" s="208"/>
      <c r="L6" s="208"/>
      <c r="M6" s="267"/>
      <c r="N6" s="267"/>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row>
    <row r="7" spans="1:260" s="7" customFormat="1" ht="4.5" customHeight="1" x14ac:dyDescent="0.2">
      <c r="A7" s="208"/>
      <c r="B7" s="208"/>
      <c r="C7" s="208"/>
      <c r="D7" s="208"/>
      <c r="E7" s="208"/>
      <c r="F7" s="211"/>
      <c r="G7" s="208"/>
      <c r="H7" s="208"/>
      <c r="I7" s="208"/>
      <c r="J7" s="208"/>
      <c r="K7" s="208"/>
      <c r="L7" s="208"/>
      <c r="M7" s="268"/>
      <c r="N7" s="268"/>
      <c r="O7" s="213"/>
      <c r="P7" s="213"/>
      <c r="Q7" s="213"/>
      <c r="R7" s="213"/>
      <c r="S7" s="211"/>
      <c r="T7" s="211"/>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row>
    <row r="8" spans="1:260" s="7" customFormat="1" ht="30" customHeight="1" x14ac:dyDescent="0.2">
      <c r="A8" s="208"/>
      <c r="B8" s="1037" t="s">
        <v>15</v>
      </c>
      <c r="C8" s="211"/>
      <c r="D8" s="1046" t="s">
        <v>115</v>
      </c>
      <c r="E8" s="1045"/>
      <c r="F8" s="216"/>
      <c r="G8" s="1046" t="s">
        <v>117</v>
      </c>
      <c r="H8" s="1045"/>
      <c r="I8" s="211"/>
      <c r="J8" s="1046" t="s">
        <v>254</v>
      </c>
      <c r="K8" s="1044"/>
      <c r="L8" s="1045"/>
      <c r="M8" s="269"/>
      <c r="N8" s="269"/>
      <c r="O8" s="219"/>
      <c r="P8" s="219"/>
      <c r="Q8" s="219"/>
      <c r="R8" s="219"/>
      <c r="S8" s="216"/>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row>
    <row r="9" spans="1:260" s="124" customFormat="1" ht="30.75" customHeight="1" x14ac:dyDescent="0.2">
      <c r="A9" s="270"/>
      <c r="B9" s="1110"/>
      <c r="C9" s="219"/>
      <c r="D9" s="217" t="s">
        <v>12</v>
      </c>
      <c r="E9" s="218" t="s">
        <v>13</v>
      </c>
      <c r="F9" s="222"/>
      <c r="G9" s="217" t="s">
        <v>12</v>
      </c>
      <c r="H9" s="271" t="s">
        <v>13</v>
      </c>
      <c r="I9" s="216"/>
      <c r="J9" s="217" t="s">
        <v>12</v>
      </c>
      <c r="K9" s="408" t="s">
        <v>119</v>
      </c>
      <c r="L9" s="218" t="s">
        <v>118</v>
      </c>
      <c r="M9" s="272"/>
      <c r="N9" s="272"/>
      <c r="O9" s="223"/>
      <c r="P9" s="223"/>
      <c r="Q9" s="223"/>
      <c r="R9" s="223"/>
      <c r="S9" s="223"/>
      <c r="T9" s="223"/>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c r="IZ9" s="270"/>
    </row>
    <row r="10" spans="1:260" s="39" customFormat="1" ht="7.5" customHeight="1" x14ac:dyDescent="0.2">
      <c r="A10" s="216"/>
      <c r="B10" s="219"/>
      <c r="C10" s="219"/>
      <c r="D10" s="221"/>
      <c r="E10" s="221"/>
      <c r="F10" s="226"/>
      <c r="G10" s="219"/>
      <c r="H10" s="219"/>
      <c r="I10" s="219"/>
      <c r="J10" s="219"/>
      <c r="K10" s="219"/>
      <c r="L10" s="219"/>
      <c r="M10" s="273"/>
      <c r="N10" s="274"/>
      <c r="O10" s="232"/>
      <c r="P10" s="232"/>
      <c r="Q10" s="232"/>
      <c r="R10" s="232"/>
      <c r="S10" s="275"/>
      <c r="T10" s="275"/>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row>
    <row r="11" spans="1:260" s="27" customFormat="1" ht="18" customHeight="1" x14ac:dyDescent="0.2">
      <c r="A11" s="222"/>
      <c r="B11" s="225" t="s">
        <v>11</v>
      </c>
      <c r="C11" s="276"/>
      <c r="D11" s="404">
        <v>8500187</v>
      </c>
      <c r="E11" s="185">
        <v>17.904395579860061</v>
      </c>
      <c r="F11" s="226"/>
      <c r="G11" s="227">
        <v>1055830</v>
      </c>
      <c r="H11" s="228">
        <v>16.278233638280728</v>
      </c>
      <c r="I11" s="276"/>
      <c r="J11" s="277">
        <v>386909</v>
      </c>
      <c r="K11" s="412">
        <f>J11*100/D11</f>
        <v>4.5517704492854101</v>
      </c>
      <c r="L11" s="228">
        <f>J11*100/G11</f>
        <v>36.645009139728934</v>
      </c>
      <c r="M11" s="278"/>
      <c r="N11" s="278">
        <f>_xlfn.RANK.EQ(L11,L$11:L$31,0)</f>
        <v>1</v>
      </c>
      <c r="O11" s="278">
        <v>1</v>
      </c>
      <c r="P11" s="278">
        <f>MATCH(O11,N$11:N$31,0)</f>
        <v>1</v>
      </c>
      <c r="Q11" s="279" t="str">
        <f>INDEX(B$11:B$31,P11,1)</f>
        <v>Andalucía</v>
      </c>
      <c r="R11" s="280">
        <f>INDEX(L$11:L$31,P11,1)</f>
        <v>36.645009139728934</v>
      </c>
      <c r="S11" s="275"/>
      <c r="T11" s="275"/>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c r="IZ11" s="222"/>
    </row>
    <row r="12" spans="1:260" s="125" customFormat="1" ht="18" customHeight="1" x14ac:dyDescent="0.2">
      <c r="A12" s="281"/>
      <c r="B12" s="233" t="s">
        <v>10</v>
      </c>
      <c r="C12" s="276"/>
      <c r="D12" s="405">
        <v>1326315</v>
      </c>
      <c r="E12" s="186">
        <v>2.793687765163531</v>
      </c>
      <c r="F12" s="226"/>
      <c r="G12" s="234">
        <v>194402</v>
      </c>
      <c r="H12" s="235">
        <v>2.9971881607352038</v>
      </c>
      <c r="I12" s="276"/>
      <c r="J12" s="282">
        <v>47966</v>
      </c>
      <c r="K12" s="413">
        <f t="shared" ref="K12:K28" si="0">J12*100/D12</f>
        <v>3.6164862796545316</v>
      </c>
      <c r="L12" s="235">
        <f t="shared" ref="L12:L28" si="1">J12*100/G12</f>
        <v>24.673614468986944</v>
      </c>
      <c r="M12" s="278"/>
      <c r="N12" s="278">
        <f t="shared" ref="N12:N31" si="2">_xlfn.RANK.EQ(L12,L$11:L$31,0)</f>
        <v>14</v>
      </c>
      <c r="O12" s="278">
        <v>2</v>
      </c>
      <c r="P12" s="278">
        <f t="shared" ref="P12:P29" si="3">MATCH(O12,N$11:N$31,0)</f>
        <v>11</v>
      </c>
      <c r="Q12" s="279" t="str">
        <f t="shared" ref="Q12:Q29" si="4">INDEX(B$11:B$31,P12,1)</f>
        <v>Extremadura</v>
      </c>
      <c r="R12" s="280">
        <f t="shared" ref="R12:R29" si="5">INDEX(L$11:L$31,P12,1)</f>
        <v>34.532108021363555</v>
      </c>
      <c r="S12" s="275"/>
      <c r="T12" s="275"/>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c r="IZ12" s="281"/>
    </row>
    <row r="13" spans="1:260" s="125" customFormat="1" ht="18" customHeight="1" x14ac:dyDescent="0.2">
      <c r="A13" s="281"/>
      <c r="B13" s="233" t="s">
        <v>40</v>
      </c>
      <c r="C13" s="276"/>
      <c r="D13" s="405">
        <v>1004686</v>
      </c>
      <c r="E13" s="186">
        <v>2.1162235110294971</v>
      </c>
      <c r="F13" s="226"/>
      <c r="G13" s="234">
        <v>193502</v>
      </c>
      <c r="H13" s="235">
        <v>2.9833124323750959</v>
      </c>
      <c r="I13" s="276"/>
      <c r="J13" s="282">
        <v>41870</v>
      </c>
      <c r="K13" s="413">
        <f t="shared" si="0"/>
        <v>4.1674712298170773</v>
      </c>
      <c r="L13" s="235">
        <f t="shared" si="1"/>
        <v>21.638019245279118</v>
      </c>
      <c r="M13" s="278"/>
      <c r="N13" s="278">
        <f t="shared" si="2"/>
        <v>17</v>
      </c>
      <c r="O13" s="278">
        <v>3</v>
      </c>
      <c r="P13" s="278">
        <f>MATCH(O13,N$11:N$31,0)</f>
        <v>7</v>
      </c>
      <c r="Q13" s="279" t="str">
        <f t="shared" si="4"/>
        <v>Castilla y León</v>
      </c>
      <c r="R13" s="280">
        <f t="shared" si="5"/>
        <v>34.175444097623085</v>
      </c>
      <c r="S13" s="275"/>
      <c r="T13" s="275"/>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row>
    <row r="14" spans="1:260" s="125" customFormat="1" ht="18" customHeight="1" x14ac:dyDescent="0.2">
      <c r="A14" s="281"/>
      <c r="B14" s="233" t="s">
        <v>41</v>
      </c>
      <c r="C14" s="276"/>
      <c r="D14" s="405">
        <v>1176659</v>
      </c>
      <c r="E14" s="186">
        <v>2.4784593796115968</v>
      </c>
      <c r="F14" s="226"/>
      <c r="G14" s="234">
        <v>122308</v>
      </c>
      <c r="H14" s="235">
        <v>1.8856806491867435</v>
      </c>
      <c r="I14" s="276"/>
      <c r="J14" s="282">
        <v>38623</v>
      </c>
      <c r="K14" s="413">
        <f t="shared" si="0"/>
        <v>3.2824293189445712</v>
      </c>
      <c r="L14" s="235">
        <f t="shared" si="1"/>
        <v>31.578474016417569</v>
      </c>
      <c r="M14" s="278"/>
      <c r="N14" s="278">
        <f t="shared" si="2"/>
        <v>7</v>
      </c>
      <c r="O14" s="278">
        <v>4</v>
      </c>
      <c r="P14" s="278">
        <f t="shared" si="3"/>
        <v>16</v>
      </c>
      <c r="Q14" s="279" t="str">
        <f t="shared" si="4"/>
        <v>País Vasco</v>
      </c>
      <c r="R14" s="280">
        <f t="shared" si="5"/>
        <v>33.141027164484157</v>
      </c>
      <c r="S14" s="275"/>
      <c r="T14" s="275"/>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c r="IZ14" s="281"/>
    </row>
    <row r="15" spans="1:260" s="125" customFormat="1" ht="18" customHeight="1" x14ac:dyDescent="0.2">
      <c r="A15" s="281"/>
      <c r="B15" s="233" t="s">
        <v>9</v>
      </c>
      <c r="C15" s="276"/>
      <c r="D15" s="405">
        <v>2177701</v>
      </c>
      <c r="E15" s="186">
        <v>4.5870073397981521</v>
      </c>
      <c r="F15" s="226"/>
      <c r="G15" s="234">
        <v>246866</v>
      </c>
      <c r="H15" s="235">
        <v>3.8060506192737567</v>
      </c>
      <c r="I15" s="276"/>
      <c r="J15" s="282">
        <v>50587</v>
      </c>
      <c r="K15" s="413">
        <f t="shared" si="0"/>
        <v>2.32295434497206</v>
      </c>
      <c r="L15" s="235">
        <f t="shared" si="1"/>
        <v>20.491683747458136</v>
      </c>
      <c r="M15" s="278"/>
      <c r="N15" s="278">
        <f t="shared" si="2"/>
        <v>18</v>
      </c>
      <c r="O15" s="278">
        <v>5</v>
      </c>
      <c r="P15" s="278">
        <f t="shared" si="3"/>
        <v>17</v>
      </c>
      <c r="Q15" s="279" t="str">
        <f t="shared" si="4"/>
        <v>Rioja, La</v>
      </c>
      <c r="R15" s="280">
        <f t="shared" si="5"/>
        <v>32.139770889189251</v>
      </c>
      <c r="S15" s="275"/>
      <c r="T15" s="275"/>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c r="IZ15" s="281"/>
    </row>
    <row r="16" spans="1:260" s="125" customFormat="1" ht="18" customHeight="1" x14ac:dyDescent="0.2">
      <c r="A16" s="281"/>
      <c r="B16" s="233" t="s">
        <v>8</v>
      </c>
      <c r="C16" s="276"/>
      <c r="D16" s="406">
        <v>585402</v>
      </c>
      <c r="E16" s="186">
        <v>1.2330633409878207</v>
      </c>
      <c r="F16" s="226"/>
      <c r="G16" s="238">
        <v>99678</v>
      </c>
      <c r="H16" s="235">
        <v>1.5367831683098099</v>
      </c>
      <c r="I16" s="276"/>
      <c r="J16" s="282">
        <v>22877</v>
      </c>
      <c r="K16" s="413">
        <f t="shared" si="0"/>
        <v>3.907912853047991</v>
      </c>
      <c r="L16" s="235">
        <f t="shared" si="1"/>
        <v>22.950901904131303</v>
      </c>
      <c r="M16" s="278"/>
      <c r="N16" s="278">
        <f t="shared" si="2"/>
        <v>15</v>
      </c>
      <c r="O16" s="278">
        <v>6</v>
      </c>
      <c r="P16" s="278">
        <f t="shared" si="3"/>
        <v>9</v>
      </c>
      <c r="Q16" s="279" t="str">
        <f t="shared" si="4"/>
        <v>Cataluña</v>
      </c>
      <c r="R16" s="283">
        <f t="shared" si="5"/>
        <v>32.137742262374402</v>
      </c>
      <c r="S16" s="275"/>
      <c r="T16" s="275"/>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row>
    <row r="17" spans="1:260" s="128" customFormat="1" ht="18" customHeight="1" x14ac:dyDescent="0.2">
      <c r="A17" s="284"/>
      <c r="B17" s="285" t="s">
        <v>7</v>
      </c>
      <c r="C17" s="276"/>
      <c r="D17" s="405">
        <v>2372640</v>
      </c>
      <c r="E17" s="186">
        <v>4.9976177145984177</v>
      </c>
      <c r="F17" s="226"/>
      <c r="G17" s="286">
        <v>420966</v>
      </c>
      <c r="H17" s="287">
        <v>6.4902331831568389</v>
      </c>
      <c r="I17" s="276"/>
      <c r="J17" s="288">
        <v>143867</v>
      </c>
      <c r="K17" s="414">
        <f t="shared" si="0"/>
        <v>6.0635831816036143</v>
      </c>
      <c r="L17" s="287">
        <f t="shared" si="1"/>
        <v>34.175444097623085</v>
      </c>
      <c r="M17" s="278"/>
      <c r="N17" s="278">
        <f t="shared" si="2"/>
        <v>3</v>
      </c>
      <c r="O17" s="278">
        <v>7</v>
      </c>
      <c r="P17" s="278">
        <f t="shared" si="3"/>
        <v>4</v>
      </c>
      <c r="Q17" s="279" t="str">
        <f t="shared" si="4"/>
        <v>Balears, Illes</v>
      </c>
      <c r="R17" s="280">
        <f t="shared" si="5"/>
        <v>31.578474016417569</v>
      </c>
      <c r="S17" s="289"/>
      <c r="T17" s="289"/>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c r="IZ17" s="284"/>
    </row>
    <row r="18" spans="1:260" s="128" customFormat="1" ht="18" customHeight="1" x14ac:dyDescent="0.2">
      <c r="A18" s="284"/>
      <c r="B18" s="285" t="s">
        <v>43</v>
      </c>
      <c r="C18" s="276"/>
      <c r="D18" s="405">
        <v>2053328</v>
      </c>
      <c r="E18" s="186">
        <v>4.3250338806902606</v>
      </c>
      <c r="F18" s="226"/>
      <c r="G18" s="286">
        <v>289935</v>
      </c>
      <c r="H18" s="287">
        <v>4.4700658912087397</v>
      </c>
      <c r="I18" s="276"/>
      <c r="J18" s="288">
        <v>90878</v>
      </c>
      <c r="K18" s="414">
        <f t="shared" si="0"/>
        <v>4.4258881191899198</v>
      </c>
      <c r="L18" s="287">
        <f t="shared" si="1"/>
        <v>31.344266818424821</v>
      </c>
      <c r="M18" s="278"/>
      <c r="N18" s="278">
        <f t="shared" si="2"/>
        <v>8</v>
      </c>
      <c r="O18" s="278">
        <v>8</v>
      </c>
      <c r="P18" s="278">
        <f t="shared" si="3"/>
        <v>8</v>
      </c>
      <c r="Q18" s="279" t="str">
        <f t="shared" si="4"/>
        <v>Castilla - La Mancha</v>
      </c>
      <c r="R18" s="280">
        <f t="shared" si="5"/>
        <v>31.344266818424821</v>
      </c>
      <c r="S18" s="289"/>
      <c r="T18" s="289"/>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c r="IZ18" s="284"/>
    </row>
    <row r="19" spans="1:260" s="128" customFormat="1" ht="18" customHeight="1" x14ac:dyDescent="0.2">
      <c r="A19" s="284"/>
      <c r="B19" s="285" t="s">
        <v>44</v>
      </c>
      <c r="C19" s="276"/>
      <c r="D19" s="405">
        <v>7792611</v>
      </c>
      <c r="E19" s="186">
        <v>16.413990650319683</v>
      </c>
      <c r="F19" s="226"/>
      <c r="G19" s="286">
        <v>1069708</v>
      </c>
      <c r="H19" s="287">
        <v>16.492197369593594</v>
      </c>
      <c r="I19" s="276"/>
      <c r="J19" s="288">
        <v>343780</v>
      </c>
      <c r="K19" s="414">
        <f t="shared" si="0"/>
        <v>4.4116150543123478</v>
      </c>
      <c r="L19" s="287">
        <f t="shared" si="1"/>
        <v>32.137742262374402</v>
      </c>
      <c r="M19" s="278"/>
      <c r="N19" s="278">
        <f t="shared" si="2"/>
        <v>6</v>
      </c>
      <c r="O19" s="278">
        <v>9</v>
      </c>
      <c r="P19" s="278">
        <f t="shared" si="3"/>
        <v>21</v>
      </c>
      <c r="Q19" s="279" t="str">
        <f>INDEX(B$11:B$31,P19,1)</f>
        <v>TOTAL</v>
      </c>
      <c r="R19" s="280">
        <f t="shared" si="5"/>
        <v>29.70139740918567</v>
      </c>
      <c r="S19" s="289"/>
      <c r="T19" s="289"/>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c r="IZ19" s="284"/>
    </row>
    <row r="20" spans="1:260" s="128" customFormat="1" ht="18" customHeight="1" x14ac:dyDescent="0.2">
      <c r="A20" s="284"/>
      <c r="B20" s="285" t="s">
        <v>6</v>
      </c>
      <c r="C20" s="276"/>
      <c r="D20" s="405">
        <v>5097967</v>
      </c>
      <c r="E20" s="186">
        <v>10.738118799159649</v>
      </c>
      <c r="F20" s="226"/>
      <c r="G20" s="286">
        <v>656267</v>
      </c>
      <c r="H20" s="287">
        <v>10.11798069300321</v>
      </c>
      <c r="I20" s="276"/>
      <c r="J20" s="288">
        <v>182428</v>
      </c>
      <c r="K20" s="414">
        <f t="shared" si="0"/>
        <v>3.5784460746803579</v>
      </c>
      <c r="L20" s="287">
        <f>J20*100/G20</f>
        <v>27.797832284725576</v>
      </c>
      <c r="M20" s="278"/>
      <c r="N20" s="278">
        <f t="shared" si="2"/>
        <v>11</v>
      </c>
      <c r="O20" s="278">
        <v>10</v>
      </c>
      <c r="P20" s="278">
        <f t="shared" si="3"/>
        <v>13</v>
      </c>
      <c r="Q20" s="279" t="str">
        <f t="shared" si="4"/>
        <v>Madrid, Comunidad de</v>
      </c>
      <c r="R20" s="280">
        <f t="shared" si="5"/>
        <v>29.129504702100732</v>
      </c>
      <c r="S20" s="289"/>
      <c r="T20" s="289"/>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c r="IZ20" s="284"/>
    </row>
    <row r="21" spans="1:260" s="125" customFormat="1" ht="18" customHeight="1" x14ac:dyDescent="0.2">
      <c r="A21" s="281"/>
      <c r="B21" s="233" t="s">
        <v>5</v>
      </c>
      <c r="C21" s="276"/>
      <c r="D21" s="405">
        <v>1054776</v>
      </c>
      <c r="E21" s="186">
        <v>2.221730739822839</v>
      </c>
      <c r="F21" s="226"/>
      <c r="G21" s="234">
        <v>159524</v>
      </c>
      <c r="H21" s="235">
        <v>2.4594574343531583</v>
      </c>
      <c r="I21" s="276"/>
      <c r="J21" s="282">
        <v>55087</v>
      </c>
      <c r="K21" s="413">
        <f t="shared" si="0"/>
        <v>5.2226254673978172</v>
      </c>
      <c r="L21" s="235">
        <f t="shared" si="1"/>
        <v>34.532108021363555</v>
      </c>
      <c r="M21" s="278"/>
      <c r="N21" s="278">
        <f t="shared" si="2"/>
        <v>2</v>
      </c>
      <c r="O21" s="278">
        <v>11</v>
      </c>
      <c r="P21" s="278">
        <f t="shared" si="3"/>
        <v>10</v>
      </c>
      <c r="Q21" s="279" t="str">
        <f t="shared" si="4"/>
        <v>Comunitat Valenciana</v>
      </c>
      <c r="R21" s="280">
        <f t="shared" si="5"/>
        <v>27.797832284725576</v>
      </c>
      <c r="S21" s="275"/>
      <c r="T21" s="275"/>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c r="IZ21" s="281"/>
    </row>
    <row r="22" spans="1:260" s="125" customFormat="1" ht="18" customHeight="1" x14ac:dyDescent="0.2">
      <c r="A22" s="281"/>
      <c r="B22" s="233" t="s">
        <v>38</v>
      </c>
      <c r="C22" s="276"/>
      <c r="D22" s="405">
        <v>2690464</v>
      </c>
      <c r="E22" s="186">
        <v>5.6670672950339354</v>
      </c>
      <c r="F22" s="226"/>
      <c r="G22" s="234">
        <v>485558</v>
      </c>
      <c r="H22" s="235">
        <v>7.4860787900858226</v>
      </c>
      <c r="I22" s="276"/>
      <c r="J22" s="282">
        <v>82905</v>
      </c>
      <c r="K22" s="413">
        <f t="shared" si="0"/>
        <v>3.081438740678188</v>
      </c>
      <c r="L22" s="235">
        <f t="shared" si="1"/>
        <v>17.074170335984579</v>
      </c>
      <c r="M22" s="278"/>
      <c r="N22" s="278">
        <f t="shared" si="2"/>
        <v>19</v>
      </c>
      <c r="O22" s="278">
        <v>12</v>
      </c>
      <c r="P22" s="278">
        <f t="shared" si="3"/>
        <v>15</v>
      </c>
      <c r="Q22" s="279" t="str">
        <f t="shared" si="4"/>
        <v>Navarra, Comunidad Foral de</v>
      </c>
      <c r="R22" s="280">
        <f t="shared" si="5"/>
        <v>26.30565612777448</v>
      </c>
      <c r="S22" s="275"/>
      <c r="T22" s="275"/>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c r="IZ22" s="281"/>
    </row>
    <row r="23" spans="1:260" s="125" customFormat="1" ht="18" customHeight="1" x14ac:dyDescent="0.2">
      <c r="A23" s="281"/>
      <c r="B23" s="233" t="s">
        <v>45</v>
      </c>
      <c r="C23" s="276"/>
      <c r="D23" s="405">
        <v>6750336</v>
      </c>
      <c r="E23" s="186">
        <v>14.218591431102663</v>
      </c>
      <c r="F23" s="226"/>
      <c r="G23" s="234">
        <v>803577</v>
      </c>
      <c r="H23" s="235">
        <v>12.389129076033749</v>
      </c>
      <c r="I23" s="276"/>
      <c r="J23" s="282">
        <v>234078</v>
      </c>
      <c r="K23" s="413">
        <f t="shared" si="0"/>
        <v>3.4676496103305081</v>
      </c>
      <c r="L23" s="235">
        <f t="shared" si="1"/>
        <v>29.129504702100732</v>
      </c>
      <c r="M23" s="278"/>
      <c r="N23" s="278">
        <f t="shared" si="2"/>
        <v>10</v>
      </c>
      <c r="O23" s="278">
        <v>13</v>
      </c>
      <c r="P23" s="278">
        <f t="shared" si="3"/>
        <v>14</v>
      </c>
      <c r="Q23" s="279" t="str">
        <f t="shared" si="4"/>
        <v>Murcia, Región de</v>
      </c>
      <c r="R23" s="280">
        <f t="shared" si="5"/>
        <v>25.751279645323525</v>
      </c>
      <c r="S23" s="275"/>
      <c r="T23" s="275"/>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c r="IZ23" s="281"/>
    </row>
    <row r="24" spans="1:260" s="125" customFormat="1" ht="18" customHeight="1" x14ac:dyDescent="0.2">
      <c r="A24" s="281"/>
      <c r="B24" s="233" t="s">
        <v>46</v>
      </c>
      <c r="C24" s="276"/>
      <c r="D24" s="405">
        <v>1531878</v>
      </c>
      <c r="E24" s="186">
        <v>3.2266760357254345</v>
      </c>
      <c r="F24" s="226"/>
      <c r="G24" s="234">
        <v>201423</v>
      </c>
      <c r="H24" s="235">
        <v>3.1054342594200008</v>
      </c>
      <c r="I24" s="276"/>
      <c r="J24" s="282">
        <v>51869</v>
      </c>
      <c r="K24" s="413">
        <f t="shared" si="0"/>
        <v>3.3859746011105325</v>
      </c>
      <c r="L24" s="235">
        <f>J24*100/G24</f>
        <v>25.751279645323525</v>
      </c>
      <c r="M24" s="278"/>
      <c r="N24" s="278">
        <f t="shared" si="2"/>
        <v>13</v>
      </c>
      <c r="O24" s="278">
        <v>14</v>
      </c>
      <c r="P24" s="278">
        <f t="shared" si="3"/>
        <v>2</v>
      </c>
      <c r="Q24" s="279" t="str">
        <f t="shared" si="4"/>
        <v>Aragón</v>
      </c>
      <c r="R24" s="280">
        <f t="shared" si="5"/>
        <v>24.673614468986944</v>
      </c>
      <c r="S24" s="275"/>
      <c r="T24" s="275"/>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c r="IZ24" s="281"/>
    </row>
    <row r="25" spans="1:260" s="125" customFormat="1" ht="18" customHeight="1" x14ac:dyDescent="0.2">
      <c r="A25" s="281"/>
      <c r="B25" s="233" t="s">
        <v>47</v>
      </c>
      <c r="C25" s="276"/>
      <c r="D25" s="406">
        <v>664117</v>
      </c>
      <c r="E25" s="186">
        <v>1.3988649284198011</v>
      </c>
      <c r="F25" s="226"/>
      <c r="G25" s="238">
        <v>82583</v>
      </c>
      <c r="H25" s="235">
        <v>1.2732214168475393</v>
      </c>
      <c r="I25" s="276"/>
      <c r="J25" s="282">
        <v>21724</v>
      </c>
      <c r="K25" s="413">
        <f t="shared" si="0"/>
        <v>3.2711103615778545</v>
      </c>
      <c r="L25" s="235">
        <f t="shared" si="1"/>
        <v>26.30565612777448</v>
      </c>
      <c r="M25" s="278"/>
      <c r="N25" s="278">
        <f t="shared" si="2"/>
        <v>12</v>
      </c>
      <c r="O25" s="278">
        <v>15</v>
      </c>
      <c r="P25" s="278">
        <f t="shared" si="3"/>
        <v>6</v>
      </c>
      <c r="Q25" s="279" t="str">
        <f t="shared" si="4"/>
        <v>Cantabria</v>
      </c>
      <c r="R25" s="283">
        <f t="shared" si="5"/>
        <v>22.950901904131303</v>
      </c>
      <c r="S25" s="275"/>
      <c r="T25" s="275"/>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c r="IZ25" s="281"/>
    </row>
    <row r="26" spans="1:260" s="125" customFormat="1" ht="18" customHeight="1" x14ac:dyDescent="0.2">
      <c r="A26" s="281"/>
      <c r="B26" s="233" t="s">
        <v>48</v>
      </c>
      <c r="C26" s="276"/>
      <c r="D26" s="406">
        <v>2208174</v>
      </c>
      <c r="E26" s="186">
        <v>4.6511942390399073</v>
      </c>
      <c r="F26" s="226"/>
      <c r="G26" s="238">
        <v>336616</v>
      </c>
      <c r="H26" s="235">
        <v>5.1897690862956214</v>
      </c>
      <c r="I26" s="276"/>
      <c r="J26" s="282">
        <v>111558</v>
      </c>
      <c r="K26" s="413">
        <f t="shared" si="0"/>
        <v>5.0520475288632145</v>
      </c>
      <c r="L26" s="235">
        <f t="shared" si="1"/>
        <v>33.141027164484157</v>
      </c>
      <c r="M26" s="278"/>
      <c r="N26" s="278">
        <f t="shared" si="2"/>
        <v>4</v>
      </c>
      <c r="O26" s="278">
        <v>16</v>
      </c>
      <c r="P26" s="278">
        <f t="shared" si="3"/>
        <v>18</v>
      </c>
      <c r="Q26" s="279" t="str">
        <f t="shared" si="4"/>
        <v>Ceuta y Melilla</v>
      </c>
      <c r="R26" s="280">
        <f t="shared" si="5"/>
        <v>22.292564655172413</v>
      </c>
      <c r="S26" s="275"/>
      <c r="T26" s="275"/>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c r="IZ26" s="281"/>
    </row>
    <row r="27" spans="1:260" s="125" customFormat="1" ht="18" customHeight="1" x14ac:dyDescent="0.2">
      <c r="A27" s="281"/>
      <c r="B27" s="233" t="s">
        <v>49</v>
      </c>
      <c r="C27" s="276"/>
      <c r="D27" s="406">
        <v>319892</v>
      </c>
      <c r="E27" s="187">
        <v>0.67380551872948147</v>
      </c>
      <c r="F27" s="226"/>
      <c r="G27" s="238">
        <v>45131</v>
      </c>
      <c r="H27" s="242">
        <v>0.69580610735558523</v>
      </c>
      <c r="I27" s="276"/>
      <c r="J27" s="282">
        <v>14505</v>
      </c>
      <c r="K27" s="413">
        <f t="shared" si="0"/>
        <v>4.5343428407087396</v>
      </c>
      <c r="L27" s="242">
        <f t="shared" si="1"/>
        <v>32.139770889189251</v>
      </c>
      <c r="M27" s="278"/>
      <c r="N27" s="278">
        <f t="shared" si="2"/>
        <v>5</v>
      </c>
      <c r="O27" s="278">
        <v>17</v>
      </c>
      <c r="P27" s="278">
        <f t="shared" si="3"/>
        <v>3</v>
      </c>
      <c r="Q27" s="279" t="str">
        <f t="shared" si="4"/>
        <v>Asturias, Principado de</v>
      </c>
      <c r="R27" s="280">
        <f t="shared" si="5"/>
        <v>21.638019245279118</v>
      </c>
      <c r="S27" s="275"/>
      <c r="T27" s="275"/>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c r="IZ27" s="281"/>
    </row>
    <row r="28" spans="1:260" s="125" customFormat="1" ht="18" customHeight="1" x14ac:dyDescent="0.2">
      <c r="A28" s="281"/>
      <c r="B28" s="233" t="s">
        <v>4</v>
      </c>
      <c r="C28" s="276"/>
      <c r="D28" s="238">
        <v>168287</v>
      </c>
      <c r="E28" s="242">
        <v>0.35447185090726951</v>
      </c>
      <c r="F28" s="222"/>
      <c r="G28" s="238">
        <v>22272</v>
      </c>
      <c r="H28" s="242">
        <v>0.34337802448480192</v>
      </c>
      <c r="I28" s="276"/>
      <c r="J28" s="282">
        <v>4965</v>
      </c>
      <c r="K28" s="413">
        <f t="shared" si="0"/>
        <v>2.9503170179514759</v>
      </c>
      <c r="L28" s="242">
        <f t="shared" si="1"/>
        <v>22.292564655172413</v>
      </c>
      <c r="M28" s="278"/>
      <c r="N28" s="278">
        <f t="shared" si="2"/>
        <v>16</v>
      </c>
      <c r="O28" s="278">
        <v>18</v>
      </c>
      <c r="P28" s="278">
        <f t="shared" si="3"/>
        <v>5</v>
      </c>
      <c r="Q28" s="279" t="str">
        <f t="shared" si="4"/>
        <v>Canarias</v>
      </c>
      <c r="R28" s="280">
        <f t="shared" si="5"/>
        <v>20.491683747458136</v>
      </c>
      <c r="S28" s="223"/>
      <c r="T28" s="223"/>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c r="IZ28" s="281"/>
    </row>
    <row r="29" spans="1:260" s="125" customFormat="1" ht="6" customHeight="1" x14ac:dyDescent="0.2">
      <c r="A29" s="281"/>
      <c r="B29" s="290"/>
      <c r="C29" s="232"/>
      <c r="D29" s="291"/>
      <c r="E29" s="292"/>
      <c r="F29" s="211"/>
      <c r="G29" s="291"/>
      <c r="H29" s="292"/>
      <c r="I29" s="232"/>
      <c r="J29" s="291"/>
      <c r="K29" s="411"/>
      <c r="L29" s="292"/>
      <c r="M29" s="278"/>
      <c r="N29" s="278"/>
      <c r="O29" s="278">
        <v>19</v>
      </c>
      <c r="P29" s="278">
        <f t="shared" si="3"/>
        <v>12</v>
      </c>
      <c r="Q29" s="279" t="str">
        <f t="shared" si="4"/>
        <v>Galicia</v>
      </c>
      <c r="R29" s="280">
        <f t="shared" si="5"/>
        <v>17.074170335984579</v>
      </c>
      <c r="S29" s="212"/>
      <c r="T29" s="212"/>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c r="IZ29" s="281"/>
    </row>
    <row r="30" spans="1:260" s="125" customFormat="1" ht="5.25" customHeight="1" x14ac:dyDescent="0.2">
      <c r="A30" s="281"/>
      <c r="B30" s="293"/>
      <c r="C30" s="293"/>
      <c r="D30" s="221"/>
      <c r="E30" s="249"/>
      <c r="F30" s="258"/>
      <c r="G30" s="293"/>
      <c r="H30" s="294"/>
      <c r="I30" s="293"/>
      <c r="J30" s="256"/>
      <c r="K30" s="256"/>
      <c r="L30" s="295"/>
      <c r="M30" s="296"/>
      <c r="N30" s="278"/>
      <c r="O30" s="297"/>
      <c r="P30" s="297"/>
      <c r="Q30" s="297"/>
      <c r="R30" s="297"/>
      <c r="S30" s="256"/>
      <c r="T30" s="256"/>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c r="IZ30" s="281"/>
    </row>
    <row r="31" spans="1:260" s="27" customFormat="1" ht="15.75" customHeight="1" x14ac:dyDescent="0.2">
      <c r="A31" s="222"/>
      <c r="B31" s="298" t="s">
        <v>3</v>
      </c>
      <c r="C31" s="299"/>
      <c r="D31" s="253">
        <f>SUM(D11:D28)</f>
        <v>47475420</v>
      </c>
      <c r="E31" s="254">
        <f>SUM(E11:E28)</f>
        <v>100</v>
      </c>
      <c r="F31" s="260"/>
      <c r="G31" s="253">
        <f>SUM(G11:G28)</f>
        <v>6486146</v>
      </c>
      <c r="H31" s="254">
        <f>SUM(H11:H28)</f>
        <v>99.999999999999986</v>
      </c>
      <c r="I31" s="211"/>
      <c r="J31" s="253">
        <f>SUM(J11:J30)</f>
        <v>1926476</v>
      </c>
      <c r="K31" s="409">
        <f>J31*100/D31</f>
        <v>4.0578387721477771</v>
      </c>
      <c r="L31" s="254">
        <f>J31*100/G31</f>
        <v>29.70139740918567</v>
      </c>
      <c r="M31" s="297"/>
      <c r="N31" s="278">
        <f t="shared" si="2"/>
        <v>9</v>
      </c>
      <c r="O31" s="297"/>
      <c r="P31" s="297"/>
      <c r="Q31" s="297"/>
      <c r="R31" s="297"/>
      <c r="S31" s="261"/>
      <c r="T31" s="261"/>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row>
    <row r="32" spans="1:260" s="27" customFormat="1" ht="9.75" customHeight="1" x14ac:dyDescent="0.2">
      <c r="A32" s="222"/>
      <c r="B32" s="300"/>
      <c r="C32" s="299"/>
      <c r="D32" s="260"/>
      <c r="E32" s="260"/>
      <c r="F32" s="299"/>
      <c r="G32" s="301"/>
      <c r="H32" s="302"/>
      <c r="I32" s="211"/>
      <c r="J32" s="301"/>
      <c r="K32" s="301"/>
      <c r="L32" s="302"/>
      <c r="M32" s="303"/>
      <c r="N32" s="303"/>
      <c r="O32" s="261"/>
      <c r="P32" s="261"/>
      <c r="Q32" s="261"/>
      <c r="R32" s="251"/>
      <c r="S32" s="261"/>
      <c r="T32" s="261"/>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c r="IZ32" s="222"/>
    </row>
    <row r="33" spans="1:260" s="20" customFormat="1" ht="26.25" customHeight="1" x14ac:dyDescent="0.2">
      <c r="A33" s="251"/>
      <c r="B33" s="1058" t="str">
        <f>'22solcasaadpot'!B32:M32</f>
        <v>(1) Cifras INE de población referidas al 01/01/2022. Real Decreto 1037/2022, de 20 de diciembre BOE 21.12.22.</v>
      </c>
      <c r="C33" s="1072"/>
      <c r="D33" s="1072"/>
      <c r="E33" s="1072"/>
      <c r="F33" s="1072"/>
      <c r="G33" s="1072"/>
      <c r="H33" s="1072"/>
      <c r="I33" s="1072"/>
      <c r="J33" s="1072"/>
      <c r="K33" s="1072"/>
      <c r="L33" s="1072"/>
      <c r="M33" s="1072"/>
      <c r="N33" s="1072"/>
      <c r="O33" s="251"/>
      <c r="P33" s="259"/>
      <c r="Q33" s="251"/>
      <c r="R33" s="251"/>
      <c r="S33" s="264"/>
      <c r="T33" s="264"/>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c r="IZ33" s="251"/>
    </row>
    <row r="34" spans="1:260" x14ac:dyDescent="0.2">
      <c r="B34" s="1065" t="str">
        <f>'22solcasaadpot'!B33:Q33</f>
        <v>(2) Cifras de Población Potencialmente Dependiente calculadas según lo explicado en la metodología</v>
      </c>
      <c r="C34" s="1109"/>
      <c r="D34" s="1109"/>
      <c r="E34" s="1109"/>
      <c r="F34" s="1109"/>
      <c r="G34" s="1109"/>
      <c r="H34" s="1109"/>
      <c r="I34" s="1109"/>
      <c r="J34" s="1109"/>
      <c r="K34" s="1109"/>
      <c r="L34" s="1109"/>
      <c r="M34" s="1109"/>
      <c r="N34" s="1109"/>
      <c r="O34" s="1109"/>
      <c r="P34" s="410"/>
      <c r="Q34" s="410"/>
      <c r="R34" s="410"/>
    </row>
    <row r="35" spans="1:260" ht="15" customHeight="1" x14ac:dyDescent="0.15">
      <c r="B35" s="257" t="s">
        <v>50</v>
      </c>
      <c r="M35" s="304"/>
      <c r="N35" s="305"/>
      <c r="O35" s="305"/>
      <c r="P35" s="305"/>
      <c r="Q35" s="306"/>
      <c r="R35" s="307"/>
      <c r="S35" s="231"/>
    </row>
    <row r="36" spans="1:260" x14ac:dyDescent="0.15">
      <c r="M36" s="304"/>
      <c r="N36" s="305"/>
      <c r="O36" s="305"/>
      <c r="P36" s="305"/>
      <c r="Q36" s="306"/>
      <c r="R36" s="307"/>
      <c r="S36" s="231"/>
    </row>
    <row r="37" spans="1:260" x14ac:dyDescent="0.15">
      <c r="M37" s="304"/>
      <c r="N37" s="305"/>
      <c r="O37" s="305"/>
      <c r="P37" s="305"/>
      <c r="Q37" s="306"/>
      <c r="R37" s="308"/>
      <c r="S37" s="231"/>
    </row>
    <row r="38" spans="1:260" x14ac:dyDescent="0.15">
      <c r="M38" s="304"/>
      <c r="N38" s="305"/>
      <c r="O38" s="305"/>
      <c r="P38" s="305"/>
      <c r="Q38" s="306"/>
      <c r="R38" s="307"/>
      <c r="S38" s="231"/>
    </row>
    <row r="39" spans="1:260" x14ac:dyDescent="0.15">
      <c r="M39" s="304"/>
      <c r="N39" s="305"/>
      <c r="O39" s="305"/>
      <c r="P39" s="305"/>
      <c r="Q39" s="306"/>
      <c r="R39" s="307"/>
      <c r="S39" s="231"/>
    </row>
    <row r="40" spans="1:260" x14ac:dyDescent="0.15">
      <c r="M40" s="304"/>
      <c r="N40" s="305"/>
      <c r="O40" s="305"/>
      <c r="P40" s="305"/>
      <c r="Q40" s="306"/>
      <c r="R40" s="307"/>
      <c r="S40" s="231"/>
    </row>
    <row r="41" spans="1:260" x14ac:dyDescent="0.15">
      <c r="M41" s="304"/>
      <c r="N41" s="305"/>
      <c r="O41" s="305"/>
      <c r="P41" s="305"/>
      <c r="Q41" s="306"/>
      <c r="R41" s="307"/>
      <c r="S41" s="231"/>
    </row>
    <row r="42" spans="1:260" x14ac:dyDescent="0.15">
      <c r="M42" s="304"/>
      <c r="N42" s="305"/>
      <c r="O42" s="305"/>
      <c r="P42" s="305"/>
      <c r="Q42" s="306"/>
      <c r="R42" s="307"/>
      <c r="S42" s="231"/>
    </row>
    <row r="43" spans="1:260" x14ac:dyDescent="0.15">
      <c r="M43" s="304"/>
      <c r="N43" s="305"/>
      <c r="O43" s="305"/>
      <c r="P43" s="305"/>
      <c r="Q43" s="306"/>
      <c r="R43" s="307"/>
      <c r="S43" s="231"/>
    </row>
    <row r="44" spans="1:260" x14ac:dyDescent="0.15">
      <c r="M44" s="304"/>
      <c r="N44" s="305"/>
      <c r="O44" s="305"/>
      <c r="P44" s="305"/>
      <c r="Q44" s="306"/>
      <c r="R44" s="308"/>
      <c r="S44" s="231"/>
    </row>
    <row r="45" spans="1:260" x14ac:dyDescent="0.15">
      <c r="M45" s="304"/>
      <c r="N45" s="305"/>
      <c r="O45" s="305"/>
      <c r="P45" s="305"/>
      <c r="Q45" s="306"/>
      <c r="R45" s="307"/>
      <c r="S45" s="231"/>
    </row>
    <row r="46" spans="1:260" x14ac:dyDescent="0.15">
      <c r="M46" s="304"/>
      <c r="N46" s="305"/>
      <c r="O46" s="305"/>
      <c r="P46" s="305"/>
      <c r="Q46" s="306"/>
      <c r="R46" s="307"/>
      <c r="S46" s="231"/>
    </row>
    <row r="47" spans="1:260" x14ac:dyDescent="0.15">
      <c r="M47" s="304"/>
      <c r="N47" s="305"/>
      <c r="O47" s="305"/>
      <c r="P47" s="305"/>
      <c r="Q47" s="306"/>
      <c r="R47" s="307"/>
      <c r="S47" s="231"/>
    </row>
    <row r="48" spans="1:260" x14ac:dyDescent="0.15">
      <c r="M48" s="304"/>
      <c r="N48" s="305"/>
      <c r="O48" s="305"/>
      <c r="P48" s="305"/>
      <c r="Q48" s="306"/>
      <c r="R48" s="307"/>
      <c r="S48" s="231"/>
    </row>
    <row r="49" spans="13:19" x14ac:dyDescent="0.15">
      <c r="M49" s="304"/>
      <c r="N49" s="305"/>
      <c r="O49" s="305"/>
      <c r="P49" s="305"/>
      <c r="Q49" s="306"/>
      <c r="R49" s="307"/>
      <c r="S49" s="231"/>
    </row>
    <row r="50" spans="13:19" x14ac:dyDescent="0.15">
      <c r="M50" s="304"/>
      <c r="N50" s="305"/>
      <c r="O50" s="305"/>
      <c r="P50" s="305"/>
      <c r="Q50" s="306"/>
      <c r="R50" s="308"/>
      <c r="S50" s="231"/>
    </row>
    <row r="51" spans="13:19" x14ac:dyDescent="0.15">
      <c r="M51" s="304"/>
      <c r="N51" s="305"/>
      <c r="O51" s="305"/>
      <c r="P51" s="305"/>
      <c r="Q51" s="306"/>
      <c r="R51" s="307"/>
      <c r="S51" s="231"/>
    </row>
    <row r="52" spans="13:19" x14ac:dyDescent="0.15">
      <c r="M52" s="304"/>
      <c r="N52" s="305"/>
      <c r="O52" s="305"/>
      <c r="P52" s="305"/>
      <c r="Q52" s="306"/>
      <c r="R52" s="307"/>
      <c r="S52" s="231"/>
    </row>
    <row r="53" spans="13:19" x14ac:dyDescent="0.15">
      <c r="M53" s="304"/>
      <c r="N53" s="309"/>
      <c r="O53" s="309"/>
      <c r="P53" s="305"/>
      <c r="Q53" s="306"/>
      <c r="R53" s="307"/>
      <c r="S53" s="231"/>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3"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414</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254</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25.5" customHeight="1" x14ac:dyDescent="0.2">
      <c r="A8" s="209"/>
      <c r="B8" s="1038"/>
      <c r="C8" s="211"/>
      <c r="D8" s="1042"/>
      <c r="E8" s="1043"/>
      <c r="F8" s="1043"/>
      <c r="G8" s="1043"/>
      <c r="H8" s="1043"/>
      <c r="I8" s="501"/>
      <c r="J8" s="1046" t="s">
        <v>184</v>
      </c>
      <c r="K8" s="1044"/>
      <c r="L8" s="1044"/>
      <c r="M8" s="1044"/>
      <c r="N8" s="1044"/>
      <c r="O8" s="1045"/>
      <c r="P8" s="211"/>
      <c r="Q8" s="1046" t="s">
        <v>185</v>
      </c>
      <c r="R8" s="1044"/>
      <c r="S8" s="1044"/>
      <c r="T8" s="1044"/>
      <c r="U8" s="1044"/>
      <c r="V8" s="1045"/>
      <c r="W8" s="211"/>
      <c r="X8" s="1046" t="s">
        <v>186</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230</v>
      </c>
      <c r="L9" s="1049" t="s">
        <v>27</v>
      </c>
      <c r="M9" s="1050"/>
      <c r="N9" s="1050" t="s">
        <v>26</v>
      </c>
      <c r="O9" s="1051"/>
      <c r="P9" s="211"/>
      <c r="Q9" s="1052" t="s">
        <v>12</v>
      </c>
      <c r="R9" s="1054" t="s">
        <v>230</v>
      </c>
      <c r="S9" s="1049" t="s">
        <v>27</v>
      </c>
      <c r="T9" s="1050"/>
      <c r="U9" s="1050" t="s">
        <v>26</v>
      </c>
      <c r="V9" s="1051"/>
      <c r="W9" s="211"/>
      <c r="X9" s="1052" t="s">
        <v>12</v>
      </c>
      <c r="Y9" s="1054" t="s">
        <v>230</v>
      </c>
      <c r="Z9" s="1049" t="s">
        <v>27</v>
      </c>
      <c r="AA9" s="1050"/>
      <c r="AB9" s="1050" t="s">
        <v>26</v>
      </c>
      <c r="AC9" s="1051"/>
      <c r="AD9" s="430"/>
      <c r="AE9" s="430"/>
      <c r="AF9" s="431"/>
      <c r="AG9" s="431"/>
      <c r="AH9" s="431"/>
      <c r="AI9" s="431"/>
      <c r="AJ9" s="431"/>
      <c r="AK9" s="431"/>
      <c r="AL9" s="432"/>
    </row>
    <row r="10" spans="1:53" s="219" customFormat="1" ht="44.25" customHeight="1" x14ac:dyDescent="0.2">
      <c r="A10" s="214"/>
      <c r="B10" s="1039"/>
      <c r="C10" s="216"/>
      <c r="D10" s="1048"/>
      <c r="E10" s="408" t="s">
        <v>12</v>
      </c>
      <c r="F10" s="408" t="s">
        <v>230</v>
      </c>
      <c r="G10" s="408" t="s">
        <v>12</v>
      </c>
      <c r="H10" s="218" t="s">
        <v>230</v>
      </c>
      <c r="I10" s="216"/>
      <c r="J10" s="1053"/>
      <c r="K10" s="1055"/>
      <c r="L10" s="408" t="s">
        <v>12</v>
      </c>
      <c r="M10" s="408" t="s">
        <v>231</v>
      </c>
      <c r="N10" s="408" t="s">
        <v>12</v>
      </c>
      <c r="O10" s="218" t="s">
        <v>231</v>
      </c>
      <c r="P10" s="216"/>
      <c r="Q10" s="1053"/>
      <c r="R10" s="1055"/>
      <c r="S10" s="408" t="s">
        <v>12</v>
      </c>
      <c r="T10" s="408" t="s">
        <v>231</v>
      </c>
      <c r="U10" s="408" t="s">
        <v>12</v>
      </c>
      <c r="V10" s="218" t="s">
        <v>231</v>
      </c>
      <c r="W10" s="216"/>
      <c r="X10" s="1053"/>
      <c r="Y10" s="105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386909</v>
      </c>
      <c r="E12" s="739">
        <f>L12+S12+Z12</f>
        <v>241704</v>
      </c>
      <c r="F12" s="748">
        <f>E12/$D12*100</f>
        <v>62.470503400024292</v>
      </c>
      <c r="G12" s="739">
        <f>N12+U12+AB12</f>
        <v>145205</v>
      </c>
      <c r="H12" s="230">
        <f>G12/$D12*100</f>
        <v>37.529496599975701</v>
      </c>
      <c r="I12" s="226"/>
      <c r="J12" s="227">
        <v>112269</v>
      </c>
      <c r="K12" s="751">
        <v>29.016900614873265</v>
      </c>
      <c r="L12" s="745">
        <v>47509</v>
      </c>
      <c r="M12" s="748">
        <v>42.317113361658159</v>
      </c>
      <c r="N12" s="745">
        <v>64760</v>
      </c>
      <c r="O12" s="228">
        <v>57.682886638341834</v>
      </c>
      <c r="P12" s="226"/>
      <c r="Q12" s="227">
        <v>92927</v>
      </c>
      <c r="R12" s="751">
        <v>24.017792297413603</v>
      </c>
      <c r="S12" s="745">
        <v>62017</v>
      </c>
      <c r="T12" s="748">
        <v>66.737331453721737</v>
      </c>
      <c r="U12" s="745">
        <v>30910</v>
      </c>
      <c r="V12" s="228">
        <v>33.262668546278263</v>
      </c>
      <c r="W12" s="226"/>
      <c r="X12" s="227">
        <v>181713</v>
      </c>
      <c r="Y12" s="751">
        <v>46.965307087713128</v>
      </c>
      <c r="Z12" s="745">
        <v>132178</v>
      </c>
      <c r="AA12" s="748">
        <v>72.739980078475398</v>
      </c>
      <c r="AB12" s="745">
        <v>49535</v>
      </c>
      <c r="AC12" s="228">
        <f t="shared" ref="AC12:AC29" si="0">AB12/$X12*100</f>
        <v>27.260019921524602</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47966</v>
      </c>
      <c r="E13" s="740">
        <f t="shared" ref="E13:E29" si="2">L13+S13+Z13</f>
        <v>30880</v>
      </c>
      <c r="F13" s="577">
        <f t="shared" ref="F13:H29" si="3">E13/$D13*100</f>
        <v>64.378935079014298</v>
      </c>
      <c r="G13" s="740">
        <f t="shared" ref="G13:G29" si="4">N13+U13+AB13</f>
        <v>17086</v>
      </c>
      <c r="H13" s="237">
        <f t="shared" si="3"/>
        <v>35.621064920985695</v>
      </c>
      <c r="I13" s="226"/>
      <c r="J13" s="234">
        <v>9740</v>
      </c>
      <c r="K13" s="752">
        <v>20.306050118834172</v>
      </c>
      <c r="L13" s="746">
        <v>4200</v>
      </c>
      <c r="M13" s="749">
        <v>43.121149897330596</v>
      </c>
      <c r="N13" s="746">
        <v>5540</v>
      </c>
      <c r="O13" s="235">
        <v>56.878850102669411</v>
      </c>
      <c r="P13" s="226"/>
      <c r="Q13" s="234">
        <v>9150</v>
      </c>
      <c r="R13" s="752">
        <v>19.076012175290831</v>
      </c>
      <c r="S13" s="746">
        <v>5649</v>
      </c>
      <c r="T13" s="749">
        <v>61.73770491803279</v>
      </c>
      <c r="U13" s="746">
        <v>3501</v>
      </c>
      <c r="V13" s="235">
        <v>38.26229508196721</v>
      </c>
      <c r="W13" s="226"/>
      <c r="X13" s="234">
        <v>29076</v>
      </c>
      <c r="Y13" s="752">
        <v>60.617937705874994</v>
      </c>
      <c r="Z13" s="746">
        <v>21031</v>
      </c>
      <c r="AA13" s="749">
        <v>72.331132205255187</v>
      </c>
      <c r="AB13" s="746">
        <v>8045</v>
      </c>
      <c r="AC13" s="235">
        <f t="shared" si="0"/>
        <v>27.668867794744806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41870</v>
      </c>
      <c r="E14" s="740">
        <f t="shared" si="2"/>
        <v>27210</v>
      </c>
      <c r="F14" s="577">
        <f t="shared" si="3"/>
        <v>64.986864103176501</v>
      </c>
      <c r="G14" s="740">
        <f t="shared" si="4"/>
        <v>14660</v>
      </c>
      <c r="H14" s="237">
        <f t="shared" si="3"/>
        <v>35.013135896823499</v>
      </c>
      <c r="I14" s="226"/>
      <c r="J14" s="234">
        <v>9611</v>
      </c>
      <c r="K14" s="752">
        <v>22.954382612849294</v>
      </c>
      <c r="L14" s="746">
        <v>4041</v>
      </c>
      <c r="M14" s="749">
        <v>42.04557278118822</v>
      </c>
      <c r="N14" s="746">
        <v>5570</v>
      </c>
      <c r="O14" s="235">
        <v>57.95442721881178</v>
      </c>
      <c r="P14" s="226"/>
      <c r="Q14" s="234">
        <v>9087</v>
      </c>
      <c r="R14" s="752">
        <v>21.702889897301169</v>
      </c>
      <c r="S14" s="746">
        <v>5593</v>
      </c>
      <c r="T14" s="749">
        <v>61.54946627049631</v>
      </c>
      <c r="U14" s="746">
        <v>3494</v>
      </c>
      <c r="V14" s="235">
        <v>38.45053372950369</v>
      </c>
      <c r="W14" s="226"/>
      <c r="X14" s="234">
        <v>23172</v>
      </c>
      <c r="Y14" s="752">
        <v>55.34272748984953</v>
      </c>
      <c r="Z14" s="746">
        <v>17576</v>
      </c>
      <c r="AA14" s="749">
        <v>75.850163991023649</v>
      </c>
      <c r="AB14" s="746">
        <v>5596</v>
      </c>
      <c r="AC14" s="235">
        <f t="shared" si="0"/>
        <v>24.149836008976351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38623</v>
      </c>
      <c r="E15" s="740">
        <f t="shared" si="2"/>
        <v>23747</v>
      </c>
      <c r="F15" s="577">
        <f t="shared" si="3"/>
        <v>61.484089791057137</v>
      </c>
      <c r="G15" s="740">
        <f t="shared" si="4"/>
        <v>14876</v>
      </c>
      <c r="H15" s="237">
        <f t="shared" si="3"/>
        <v>38.515910208942856</v>
      </c>
      <c r="I15" s="226"/>
      <c r="J15" s="234">
        <v>10967</v>
      </c>
      <c r="K15" s="752">
        <v>28.394997799238798</v>
      </c>
      <c r="L15" s="746">
        <v>4760</v>
      </c>
      <c r="M15" s="749">
        <v>43.402936080970186</v>
      </c>
      <c r="N15" s="746">
        <v>6207</v>
      </c>
      <c r="O15" s="235">
        <v>56.597063919029821</v>
      </c>
      <c r="P15" s="226"/>
      <c r="Q15" s="234">
        <v>8892</v>
      </c>
      <c r="R15" s="752">
        <v>23.022551329518681</v>
      </c>
      <c r="S15" s="746">
        <v>5351</v>
      </c>
      <c r="T15" s="749">
        <v>60.177687809266757</v>
      </c>
      <c r="U15" s="746">
        <v>3541</v>
      </c>
      <c r="V15" s="235">
        <v>39.822312190733243</v>
      </c>
      <c r="W15" s="226"/>
      <c r="X15" s="234">
        <v>18764</v>
      </c>
      <c r="Y15" s="752">
        <v>48.582450871242521</v>
      </c>
      <c r="Z15" s="746">
        <v>13636</v>
      </c>
      <c r="AA15" s="749">
        <v>72.671072266041364</v>
      </c>
      <c r="AB15" s="746">
        <v>5128</v>
      </c>
      <c r="AC15" s="235">
        <f t="shared" si="0"/>
        <v>27.328927733958647</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50587</v>
      </c>
      <c r="E16" s="740">
        <f t="shared" si="2"/>
        <v>29851</v>
      </c>
      <c r="F16" s="577">
        <f t="shared" si="3"/>
        <v>59.009231620772141</v>
      </c>
      <c r="G16" s="740">
        <f t="shared" si="4"/>
        <v>20736</v>
      </c>
      <c r="H16" s="237">
        <f t="shared" si="3"/>
        <v>40.990768379227866</v>
      </c>
      <c r="I16" s="226"/>
      <c r="J16" s="234">
        <v>19001</v>
      </c>
      <c r="K16" s="752">
        <v>37.561033467096287</v>
      </c>
      <c r="L16" s="746">
        <v>7859</v>
      </c>
      <c r="M16" s="749">
        <v>41.360981000999949</v>
      </c>
      <c r="N16" s="746">
        <v>11142</v>
      </c>
      <c r="O16" s="235">
        <v>58.639018999000051</v>
      </c>
      <c r="P16" s="226"/>
      <c r="Q16" s="234">
        <v>10781</v>
      </c>
      <c r="R16" s="752">
        <v>21.311799474173206</v>
      </c>
      <c r="S16" s="746">
        <v>6529</v>
      </c>
      <c r="T16" s="749">
        <v>60.560244875243484</v>
      </c>
      <c r="U16" s="746">
        <v>4252</v>
      </c>
      <c r="V16" s="235">
        <v>39.439755124756516</v>
      </c>
      <c r="W16" s="226"/>
      <c r="X16" s="234">
        <v>20805</v>
      </c>
      <c r="Y16" s="752">
        <v>41.1271670587305</v>
      </c>
      <c r="Z16" s="746">
        <v>15463</v>
      </c>
      <c r="AA16" s="749">
        <v>74.32347993270848</v>
      </c>
      <c r="AB16" s="746">
        <v>5342</v>
      </c>
      <c r="AC16" s="235">
        <f t="shared" si="0"/>
        <v>25.676520067291513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22877</v>
      </c>
      <c r="E17" s="741">
        <f t="shared" si="2"/>
        <v>14118</v>
      </c>
      <c r="F17" s="578">
        <f t="shared" si="3"/>
        <v>61.712637146478997</v>
      </c>
      <c r="G17" s="741">
        <f t="shared" si="4"/>
        <v>8759</v>
      </c>
      <c r="H17" s="237">
        <f t="shared" si="3"/>
        <v>38.287362853521003</v>
      </c>
      <c r="I17" s="226"/>
      <c r="J17" s="238">
        <v>6251</v>
      </c>
      <c r="K17" s="753">
        <v>27.324386938846878</v>
      </c>
      <c r="L17" s="741">
        <v>2669</v>
      </c>
      <c r="M17" s="578">
        <v>42.69716845304751</v>
      </c>
      <c r="N17" s="741">
        <v>3582</v>
      </c>
      <c r="O17" s="235">
        <v>57.30283154695249</v>
      </c>
      <c r="P17" s="226"/>
      <c r="Q17" s="238">
        <v>4814</v>
      </c>
      <c r="R17" s="753">
        <v>21.042968920750099</v>
      </c>
      <c r="S17" s="741">
        <v>2747</v>
      </c>
      <c r="T17" s="578">
        <v>57.062733693394264</v>
      </c>
      <c r="U17" s="741">
        <v>2067</v>
      </c>
      <c r="V17" s="235">
        <v>42.937266306605729</v>
      </c>
      <c r="W17" s="226"/>
      <c r="X17" s="238">
        <v>11812</v>
      </c>
      <c r="Y17" s="753">
        <v>51.632644140403031</v>
      </c>
      <c r="Z17" s="741">
        <v>8702</v>
      </c>
      <c r="AA17" s="578">
        <v>73.670843210294606</v>
      </c>
      <c r="AB17" s="741">
        <v>3110</v>
      </c>
      <c r="AC17" s="235">
        <f t="shared" si="0"/>
        <v>26.329156789705383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143867</v>
      </c>
      <c r="E18" s="740">
        <f t="shared" si="2"/>
        <v>89850</v>
      </c>
      <c r="F18" s="577">
        <f t="shared" si="3"/>
        <v>62.453516094726382</v>
      </c>
      <c r="G18" s="740">
        <f t="shared" si="4"/>
        <v>54017</v>
      </c>
      <c r="H18" s="237">
        <f t="shared" si="3"/>
        <v>37.546483905273618</v>
      </c>
      <c r="I18" s="226"/>
      <c r="J18" s="234">
        <v>30202</v>
      </c>
      <c r="K18" s="752">
        <v>20.993000479609638</v>
      </c>
      <c r="L18" s="746">
        <v>12631</v>
      </c>
      <c r="M18" s="749">
        <v>41.821733660022517</v>
      </c>
      <c r="N18" s="746">
        <v>17571</v>
      </c>
      <c r="O18" s="235">
        <v>58.178266339977483</v>
      </c>
      <c r="P18" s="226"/>
      <c r="Q18" s="234">
        <v>25608</v>
      </c>
      <c r="R18" s="752">
        <v>17.799773401822517</v>
      </c>
      <c r="S18" s="746">
        <v>14817</v>
      </c>
      <c r="T18" s="749">
        <v>57.860824742268044</v>
      </c>
      <c r="U18" s="746">
        <v>10791</v>
      </c>
      <c r="V18" s="235">
        <v>42.139175257731956</v>
      </c>
      <c r="W18" s="226"/>
      <c r="X18" s="234">
        <v>88057</v>
      </c>
      <c r="Y18" s="752">
        <v>61.207226118567846</v>
      </c>
      <c r="Z18" s="746">
        <v>62402</v>
      </c>
      <c r="AA18" s="749">
        <v>70.865462143838656</v>
      </c>
      <c r="AB18" s="746">
        <v>25655</v>
      </c>
      <c r="AC18" s="235">
        <f t="shared" si="0"/>
        <v>29.134537856161351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90878</v>
      </c>
      <c r="E19" s="740">
        <f t="shared" si="2"/>
        <v>57300</v>
      </c>
      <c r="F19" s="577">
        <f t="shared" si="3"/>
        <v>63.051563634763085</v>
      </c>
      <c r="G19" s="740">
        <f t="shared" si="4"/>
        <v>33578</v>
      </c>
      <c r="H19" s="237">
        <f t="shared" si="3"/>
        <v>36.948436365236908</v>
      </c>
      <c r="I19" s="226"/>
      <c r="J19" s="234">
        <v>21161</v>
      </c>
      <c r="K19" s="752">
        <v>23.285063491714165</v>
      </c>
      <c r="L19" s="746">
        <v>9055</v>
      </c>
      <c r="M19" s="749">
        <v>42.790983412882191</v>
      </c>
      <c r="N19" s="746">
        <v>12106</v>
      </c>
      <c r="O19" s="235">
        <v>57.209016587117809</v>
      </c>
      <c r="P19" s="226"/>
      <c r="Q19" s="234">
        <v>17738</v>
      </c>
      <c r="R19" s="752">
        <v>19.518475318558949</v>
      </c>
      <c r="S19" s="746">
        <v>11229</v>
      </c>
      <c r="T19" s="749">
        <v>63.304769421580787</v>
      </c>
      <c r="U19" s="746">
        <v>6509</v>
      </c>
      <c r="V19" s="235">
        <v>36.695230578419213</v>
      </c>
      <c r="W19" s="226"/>
      <c r="X19" s="234">
        <v>51979</v>
      </c>
      <c r="Y19" s="752">
        <v>57.19646118972689</v>
      </c>
      <c r="Z19" s="746">
        <v>37016</v>
      </c>
      <c r="AA19" s="749">
        <v>71.213374632062951</v>
      </c>
      <c r="AB19" s="746">
        <v>14963</v>
      </c>
      <c r="AC19" s="235">
        <f t="shared" si="0"/>
        <v>28.786625367937052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343780</v>
      </c>
      <c r="E20" s="740">
        <f t="shared" si="2"/>
        <v>217918</v>
      </c>
      <c r="F20" s="577">
        <f t="shared" si="3"/>
        <v>63.388795159695157</v>
      </c>
      <c r="G20" s="740">
        <f t="shared" si="4"/>
        <v>125862</v>
      </c>
      <c r="H20" s="237">
        <f t="shared" si="3"/>
        <v>36.611204840304843</v>
      </c>
      <c r="I20" s="226"/>
      <c r="J20" s="234">
        <v>86468</v>
      </c>
      <c r="K20" s="752">
        <v>25.152132177555416</v>
      </c>
      <c r="L20" s="746">
        <v>37997</v>
      </c>
      <c r="M20" s="749">
        <v>43.943424156913544</v>
      </c>
      <c r="N20" s="746">
        <v>48471</v>
      </c>
      <c r="O20" s="235">
        <v>56.056575843086463</v>
      </c>
      <c r="P20" s="226"/>
      <c r="Q20" s="234">
        <v>76542</v>
      </c>
      <c r="R20" s="752">
        <v>22.264820524754203</v>
      </c>
      <c r="S20" s="746">
        <v>48115</v>
      </c>
      <c r="T20" s="749">
        <v>62.860912962817793</v>
      </c>
      <c r="U20" s="746">
        <v>28427</v>
      </c>
      <c r="V20" s="235">
        <v>37.1390870371822</v>
      </c>
      <c r="W20" s="226"/>
      <c r="X20" s="234">
        <v>180770</v>
      </c>
      <c r="Y20" s="752">
        <v>52.583047297690385</v>
      </c>
      <c r="Z20" s="746">
        <v>131806</v>
      </c>
      <c r="AA20" s="749">
        <v>72.913647175969459</v>
      </c>
      <c r="AB20" s="746">
        <v>48964</v>
      </c>
      <c r="AC20" s="235">
        <f t="shared" si="0"/>
        <v>27.086352824030534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182428</v>
      </c>
      <c r="E21" s="740">
        <f t="shared" si="2"/>
        <v>112949</v>
      </c>
      <c r="F21" s="577">
        <f t="shared" si="3"/>
        <v>61.914289473107196</v>
      </c>
      <c r="G21" s="740">
        <f t="shared" si="4"/>
        <v>69479</v>
      </c>
      <c r="H21" s="237">
        <f t="shared" si="3"/>
        <v>38.085710526892804</v>
      </c>
      <c r="I21" s="226"/>
      <c r="J21" s="234">
        <v>49919</v>
      </c>
      <c r="K21" s="752">
        <v>27.363672243295984</v>
      </c>
      <c r="L21" s="746">
        <v>20424</v>
      </c>
      <c r="M21" s="749">
        <v>40.91428113543941</v>
      </c>
      <c r="N21" s="746">
        <v>29495</v>
      </c>
      <c r="O21" s="235">
        <v>59.08571886456059</v>
      </c>
      <c r="P21" s="226"/>
      <c r="Q21" s="234">
        <v>39365</v>
      </c>
      <c r="R21" s="752">
        <v>21.578376126471813</v>
      </c>
      <c r="S21" s="746">
        <v>24372</v>
      </c>
      <c r="T21" s="749">
        <v>61.912866759812012</v>
      </c>
      <c r="U21" s="746">
        <v>14993</v>
      </c>
      <c r="V21" s="235">
        <v>38.087133240187988</v>
      </c>
      <c r="W21" s="226"/>
      <c r="X21" s="234">
        <v>93144</v>
      </c>
      <c r="Y21" s="752">
        <v>51.057951630232203</v>
      </c>
      <c r="Z21" s="746">
        <v>68153</v>
      </c>
      <c r="AA21" s="749">
        <v>73.169500987717939</v>
      </c>
      <c r="AB21" s="746">
        <v>24991</v>
      </c>
      <c r="AC21" s="235">
        <f t="shared" si="0"/>
        <v>26.830499012282054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55087</v>
      </c>
      <c r="E22" s="740">
        <f t="shared" si="2"/>
        <v>35160</v>
      </c>
      <c r="F22" s="577">
        <f t="shared" si="3"/>
        <v>63.826311107883896</v>
      </c>
      <c r="G22" s="740">
        <f t="shared" si="4"/>
        <v>19927</v>
      </c>
      <c r="H22" s="237">
        <f t="shared" si="3"/>
        <v>36.173688892116104</v>
      </c>
      <c r="I22" s="226"/>
      <c r="J22" s="234">
        <v>12779</v>
      </c>
      <c r="K22" s="752">
        <v>23.197850672572475</v>
      </c>
      <c r="L22" s="746">
        <v>5653</v>
      </c>
      <c r="M22" s="749">
        <v>44.236638234603646</v>
      </c>
      <c r="N22" s="746">
        <v>7126</v>
      </c>
      <c r="O22" s="235">
        <v>55.763361765396354</v>
      </c>
      <c r="P22" s="226"/>
      <c r="Q22" s="234">
        <v>12184</v>
      </c>
      <c r="R22" s="752">
        <v>22.117741027828707</v>
      </c>
      <c r="S22" s="746">
        <v>7839</v>
      </c>
      <c r="T22" s="749">
        <v>64.338476690741956</v>
      </c>
      <c r="U22" s="746">
        <v>4345</v>
      </c>
      <c r="V22" s="235">
        <v>35.661523309258044</v>
      </c>
      <c r="W22" s="226"/>
      <c r="X22" s="234">
        <v>30124</v>
      </c>
      <c r="Y22" s="752">
        <v>54.684408299598822</v>
      </c>
      <c r="Z22" s="746">
        <v>21668</v>
      </c>
      <c r="AA22" s="749">
        <v>71.929358650909563</v>
      </c>
      <c r="AB22" s="746">
        <v>8456</v>
      </c>
      <c r="AC22" s="235">
        <f t="shared" si="0"/>
        <v>28.070641349090426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82905</v>
      </c>
      <c r="E23" s="740">
        <f t="shared" si="2"/>
        <v>51970</v>
      </c>
      <c r="F23" s="577">
        <f t="shared" si="3"/>
        <v>62.686207104517223</v>
      </c>
      <c r="G23" s="740">
        <f t="shared" si="4"/>
        <v>30935</v>
      </c>
      <c r="H23" s="237">
        <f t="shared" si="3"/>
        <v>37.313792895482784</v>
      </c>
      <c r="I23" s="226"/>
      <c r="J23" s="234">
        <v>23340</v>
      </c>
      <c r="K23" s="752">
        <v>28.152704903202459</v>
      </c>
      <c r="L23" s="746">
        <v>9264</v>
      </c>
      <c r="M23" s="749">
        <v>39.691516709511568</v>
      </c>
      <c r="N23" s="746">
        <v>14076</v>
      </c>
      <c r="O23" s="235">
        <v>60.308483290488432</v>
      </c>
      <c r="P23" s="226"/>
      <c r="Q23" s="234">
        <v>15168</v>
      </c>
      <c r="R23" s="752">
        <v>18.295639587479645</v>
      </c>
      <c r="S23" s="746">
        <v>8951</v>
      </c>
      <c r="T23" s="749">
        <v>59.012394514767927</v>
      </c>
      <c r="U23" s="746">
        <v>6217</v>
      </c>
      <c r="V23" s="235">
        <v>40.987605485232066</v>
      </c>
      <c r="W23" s="226"/>
      <c r="X23" s="234">
        <v>44397</v>
      </c>
      <c r="Y23" s="752">
        <v>53.551655509317897</v>
      </c>
      <c r="Z23" s="746">
        <v>33755</v>
      </c>
      <c r="AA23" s="749">
        <v>76.02991193098633</v>
      </c>
      <c r="AB23" s="746">
        <v>10642</v>
      </c>
      <c r="AC23" s="235">
        <f t="shared" si="0"/>
        <v>23.970088069013674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234078</v>
      </c>
      <c r="E24" s="740">
        <f t="shared" si="2"/>
        <v>155782</v>
      </c>
      <c r="F24" s="577">
        <f t="shared" si="3"/>
        <v>66.55132050000428</v>
      </c>
      <c r="G24" s="740">
        <f t="shared" si="4"/>
        <v>78296</v>
      </c>
      <c r="H24" s="237">
        <f t="shared" si="3"/>
        <v>33.448679499995727</v>
      </c>
      <c r="I24" s="226"/>
      <c r="J24" s="234">
        <v>55430</v>
      </c>
      <c r="K24" s="752">
        <v>23.680140807764932</v>
      </c>
      <c r="L24" s="746">
        <v>26402</v>
      </c>
      <c r="M24" s="749">
        <v>47.631246617355224</v>
      </c>
      <c r="N24" s="746">
        <v>29028</v>
      </c>
      <c r="O24" s="235">
        <v>52.368753382644769</v>
      </c>
      <c r="P24" s="226"/>
      <c r="Q24" s="234">
        <v>45527</v>
      </c>
      <c r="R24" s="752">
        <v>19.449499739403105</v>
      </c>
      <c r="S24" s="746">
        <v>30074</v>
      </c>
      <c r="T24" s="749">
        <v>66.057504338085096</v>
      </c>
      <c r="U24" s="746">
        <v>15453</v>
      </c>
      <c r="V24" s="235">
        <v>33.942495661914904</v>
      </c>
      <c r="W24" s="226"/>
      <c r="X24" s="234">
        <v>133121</v>
      </c>
      <c r="Y24" s="752">
        <v>56.870359452831963</v>
      </c>
      <c r="Z24" s="746">
        <v>99306</v>
      </c>
      <c r="AA24" s="749">
        <v>74.598297789229349</v>
      </c>
      <c r="AB24" s="746">
        <v>33815</v>
      </c>
      <c r="AC24" s="235">
        <f t="shared" si="0"/>
        <v>25.401702210770654</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51869</v>
      </c>
      <c r="E25" s="740">
        <f t="shared" si="2"/>
        <v>30199</v>
      </c>
      <c r="F25" s="577">
        <f t="shared" si="3"/>
        <v>58.221673832154075</v>
      </c>
      <c r="G25" s="740">
        <f t="shared" si="4"/>
        <v>21670</v>
      </c>
      <c r="H25" s="237">
        <f t="shared" si="3"/>
        <v>41.778326167845918</v>
      </c>
      <c r="I25" s="226"/>
      <c r="J25" s="234">
        <v>18589</v>
      </c>
      <c r="K25" s="752">
        <v>35.838362027415222</v>
      </c>
      <c r="L25" s="746">
        <v>7121</v>
      </c>
      <c r="M25" s="749">
        <v>38.307601269568025</v>
      </c>
      <c r="N25" s="746">
        <v>11468</v>
      </c>
      <c r="O25" s="235">
        <v>61.692398730431975</v>
      </c>
      <c r="P25" s="226"/>
      <c r="Q25" s="234">
        <v>11337</v>
      </c>
      <c r="R25" s="752">
        <v>21.856985868245001</v>
      </c>
      <c r="S25" s="746">
        <v>7168</v>
      </c>
      <c r="T25" s="749">
        <v>63.22660315780189</v>
      </c>
      <c r="U25" s="746">
        <v>4169</v>
      </c>
      <c r="V25" s="235">
        <v>36.77339684219811</v>
      </c>
      <c r="W25" s="226"/>
      <c r="X25" s="234">
        <v>21943</v>
      </c>
      <c r="Y25" s="752">
        <v>42.30465210433978</v>
      </c>
      <c r="Z25" s="746">
        <v>15910</v>
      </c>
      <c r="AA25" s="749">
        <v>72.506038372146023</v>
      </c>
      <c r="AB25" s="746">
        <v>6033</v>
      </c>
      <c r="AC25" s="235">
        <f t="shared" si="0"/>
        <v>27.493961627853984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21724</v>
      </c>
      <c r="E26" s="742">
        <f t="shared" si="2"/>
        <v>13633</v>
      </c>
      <c r="F26" s="579">
        <f t="shared" si="3"/>
        <v>62.755477812557537</v>
      </c>
      <c r="G26" s="742">
        <f t="shared" si="4"/>
        <v>8091</v>
      </c>
      <c r="H26" s="237">
        <f t="shared" si="3"/>
        <v>37.244522187442456</v>
      </c>
      <c r="I26" s="226"/>
      <c r="J26" s="238">
        <v>5189</v>
      </c>
      <c r="K26" s="753">
        <v>23.886024673172528</v>
      </c>
      <c r="L26" s="741">
        <v>2260</v>
      </c>
      <c r="M26" s="578">
        <v>43.553671227596844</v>
      </c>
      <c r="N26" s="741">
        <v>2929</v>
      </c>
      <c r="O26" s="235">
        <v>56.446328772403163</v>
      </c>
      <c r="P26" s="226"/>
      <c r="Q26" s="238">
        <v>4079</v>
      </c>
      <c r="R26" s="753">
        <v>18.776468422021729</v>
      </c>
      <c r="S26" s="741">
        <v>2283</v>
      </c>
      <c r="T26" s="578">
        <v>55.969600392253007</v>
      </c>
      <c r="U26" s="741">
        <v>1796</v>
      </c>
      <c r="V26" s="235">
        <v>44.030399607746993</v>
      </c>
      <c r="W26" s="226"/>
      <c r="X26" s="238">
        <v>12456</v>
      </c>
      <c r="Y26" s="753">
        <v>57.33750690480575</v>
      </c>
      <c r="Z26" s="741">
        <v>9090</v>
      </c>
      <c r="AA26" s="578">
        <v>72.97687861271676</v>
      </c>
      <c r="AB26" s="741">
        <v>3366</v>
      </c>
      <c r="AC26" s="235">
        <f t="shared" si="0"/>
        <v>27.02312138728324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111558</v>
      </c>
      <c r="E27" s="742">
        <f t="shared" si="2"/>
        <v>68222</v>
      </c>
      <c r="F27" s="579">
        <f t="shared" si="3"/>
        <v>61.153839258502309</v>
      </c>
      <c r="G27" s="742">
        <f t="shared" si="4"/>
        <v>43336</v>
      </c>
      <c r="H27" s="237">
        <f t="shared" si="3"/>
        <v>38.846160741497698</v>
      </c>
      <c r="I27" s="226"/>
      <c r="J27" s="238">
        <v>29383</v>
      </c>
      <c r="K27" s="753">
        <v>26.338765485218453</v>
      </c>
      <c r="L27" s="741">
        <v>12076</v>
      </c>
      <c r="M27" s="578">
        <v>41.09859442534799</v>
      </c>
      <c r="N27" s="741">
        <v>17307</v>
      </c>
      <c r="O27" s="235">
        <v>58.90140557465201</v>
      </c>
      <c r="P27" s="226"/>
      <c r="Q27" s="238">
        <v>22348</v>
      </c>
      <c r="R27" s="753">
        <v>20.032628767098728</v>
      </c>
      <c r="S27" s="741">
        <v>12801</v>
      </c>
      <c r="T27" s="578">
        <v>57.280293538571684</v>
      </c>
      <c r="U27" s="741">
        <v>9547</v>
      </c>
      <c r="V27" s="235">
        <v>42.719706461428316</v>
      </c>
      <c r="W27" s="226"/>
      <c r="X27" s="238">
        <v>59827</v>
      </c>
      <c r="Y27" s="753">
        <v>53.628605747682826</v>
      </c>
      <c r="Z27" s="741">
        <v>43345</v>
      </c>
      <c r="AA27" s="578">
        <v>72.450565798051045</v>
      </c>
      <c r="AB27" s="741">
        <v>16482</v>
      </c>
      <c r="AC27" s="235">
        <f t="shared" si="0"/>
        <v>27.549434201948952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14505</v>
      </c>
      <c r="E28" s="742">
        <f t="shared" si="2"/>
        <v>9010</v>
      </c>
      <c r="F28" s="579">
        <f t="shared" si="3"/>
        <v>62.116511547742157</v>
      </c>
      <c r="G28" s="742">
        <f t="shared" si="4"/>
        <v>5495</v>
      </c>
      <c r="H28" s="243">
        <f t="shared" si="3"/>
        <v>37.883488452257843</v>
      </c>
      <c r="I28" s="226"/>
      <c r="J28" s="238">
        <v>3411</v>
      </c>
      <c r="K28" s="753">
        <v>23.516028955532576</v>
      </c>
      <c r="L28" s="741">
        <v>1391</v>
      </c>
      <c r="M28" s="578">
        <v>40.779829961888012</v>
      </c>
      <c r="N28" s="741">
        <v>2020</v>
      </c>
      <c r="O28" s="242">
        <v>59.220170038111988</v>
      </c>
      <c r="P28" s="226"/>
      <c r="Q28" s="238">
        <v>2704</v>
      </c>
      <c r="R28" s="753">
        <v>18.641847638745261</v>
      </c>
      <c r="S28" s="741">
        <v>1621</v>
      </c>
      <c r="T28" s="578">
        <v>59.948224852071007</v>
      </c>
      <c r="U28" s="741">
        <v>1083</v>
      </c>
      <c r="V28" s="242">
        <v>40.051775147928993</v>
      </c>
      <c r="W28" s="226"/>
      <c r="X28" s="238">
        <v>8390</v>
      </c>
      <c r="Y28" s="753">
        <v>57.84212340572217</v>
      </c>
      <c r="Z28" s="741">
        <v>5998</v>
      </c>
      <c r="AA28" s="578">
        <v>71.48986889153754</v>
      </c>
      <c r="AB28" s="741">
        <v>2392</v>
      </c>
      <c r="AC28" s="242">
        <f t="shared" si="0"/>
        <v>28.510131108462456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4965</v>
      </c>
      <c r="E29" s="743">
        <f t="shared" si="2"/>
        <v>2776</v>
      </c>
      <c r="F29" s="580">
        <f t="shared" si="3"/>
        <v>55.91137965760322</v>
      </c>
      <c r="G29" s="743">
        <f t="shared" si="4"/>
        <v>2189</v>
      </c>
      <c r="H29" s="248">
        <f t="shared" si="3"/>
        <v>44.08862034239678</v>
      </c>
      <c r="I29" s="226"/>
      <c r="J29" s="245">
        <v>2606</v>
      </c>
      <c r="K29" s="754">
        <v>52.487411883182276</v>
      </c>
      <c r="L29" s="747">
        <v>1025</v>
      </c>
      <c r="M29" s="750">
        <v>39.332310053722182</v>
      </c>
      <c r="N29" s="747">
        <v>1581</v>
      </c>
      <c r="O29" s="246">
        <v>60.667689946277825</v>
      </c>
      <c r="P29" s="226"/>
      <c r="Q29" s="245">
        <v>941</v>
      </c>
      <c r="R29" s="754">
        <v>18.95266868076536</v>
      </c>
      <c r="S29" s="747">
        <v>653</v>
      </c>
      <c r="T29" s="750">
        <v>69.394261424017003</v>
      </c>
      <c r="U29" s="747">
        <v>288</v>
      </c>
      <c r="V29" s="246">
        <v>30.605738575983001</v>
      </c>
      <c r="W29" s="226"/>
      <c r="X29" s="245">
        <v>1418</v>
      </c>
      <c r="Y29" s="754">
        <v>28.559919436052368</v>
      </c>
      <c r="Z29" s="747">
        <v>1098</v>
      </c>
      <c r="AA29" s="750">
        <v>77.433004231311713</v>
      </c>
      <c r="AB29" s="747">
        <v>320</v>
      </c>
      <c r="AC29" s="246">
        <f t="shared" si="0"/>
        <v>22.566995768688294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1926476</v>
      </c>
      <c r="E31" s="744">
        <f>L31+S31+Z31</f>
        <v>1212279</v>
      </c>
      <c r="F31" s="409">
        <f>E31/$D31*100</f>
        <v>62.927282769159852</v>
      </c>
      <c r="G31" s="744">
        <f>N31+U31+AB31</f>
        <v>714197</v>
      </c>
      <c r="H31" s="255">
        <f>G31/$D31*100</f>
        <v>37.072717230840148</v>
      </c>
      <c r="I31" s="211"/>
      <c r="J31" s="253">
        <f>SUM(J12:J29)</f>
        <v>506316</v>
      </c>
      <c r="K31" s="755">
        <f>J31/$D31*100</f>
        <v>26.281978078107382</v>
      </c>
      <c r="L31" s="744">
        <f>SUM(L12:L29)</f>
        <v>216337</v>
      </c>
      <c r="M31" s="409">
        <f t="shared" ref="M31:O31" si="5">L31/$J31*100</f>
        <v>42.72766414650139</v>
      </c>
      <c r="N31" s="744">
        <f>SUM(N12:N29)</f>
        <v>289979</v>
      </c>
      <c r="O31" s="254">
        <f t="shared" si="5"/>
        <v>57.272335853498603</v>
      </c>
      <c r="P31" s="211"/>
      <c r="Q31" s="253">
        <f>SUM(Q12:Q29)</f>
        <v>409192</v>
      </c>
      <c r="R31" s="755">
        <f>Q31/$D31*100</f>
        <v>21.240441095554786</v>
      </c>
      <c r="S31" s="744">
        <f>SUM(S12:S29)</f>
        <v>257809</v>
      </c>
      <c r="T31" s="409">
        <f>S31/$Q31*100</f>
        <v>63.004408688341904</v>
      </c>
      <c r="U31" s="744">
        <f>SUM(U12:U29)</f>
        <v>151383</v>
      </c>
      <c r="V31" s="254">
        <f>U31/$Q31*100</f>
        <v>36.995591311658096</v>
      </c>
      <c r="W31" s="211"/>
      <c r="X31" s="253">
        <f>SUM(X12:X29)</f>
        <v>1010968</v>
      </c>
      <c r="Y31" s="755">
        <f>X31/$D31*100</f>
        <v>52.477580826337835</v>
      </c>
      <c r="Z31" s="744">
        <f>SUM(Z12:Z29)</f>
        <v>738133</v>
      </c>
      <c r="AA31" s="409">
        <f>Z31/$X31*100</f>
        <v>73.012498911933903</v>
      </c>
      <c r="AB31" s="744">
        <f>SUM(AB12:AB29)</f>
        <v>272835</v>
      </c>
      <c r="AC31" s="254">
        <f>AB31/$X31*100</f>
        <v>26.987501088066089</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97" customFormat="1" ht="13.5" customHeight="1" x14ac:dyDescent="0.2">
      <c r="B34" s="1069"/>
      <c r="C34" s="1069"/>
      <c r="D34" s="1069"/>
      <c r="E34" s="1069"/>
      <c r="F34" s="1069"/>
      <c r="G34" s="1069"/>
      <c r="H34" s="1069"/>
    </row>
    <row r="35" spans="2:14" s="297" customFormat="1" ht="29.25" customHeight="1" x14ac:dyDescent="0.2">
      <c r="B35" s="1067"/>
      <c r="C35" s="1067"/>
      <c r="D35" s="1067"/>
      <c r="E35" s="991"/>
      <c r="F35" s="991"/>
      <c r="G35" s="991"/>
      <c r="H35" s="614"/>
      <c r="I35" s="614"/>
      <c r="J35" s="614"/>
      <c r="K35" s="614"/>
      <c r="L35" s="614"/>
      <c r="M35" s="614"/>
      <c r="N35" s="614"/>
    </row>
    <row r="36" spans="2:14" s="297" customFormat="1" ht="4.5" customHeight="1" x14ac:dyDescent="0.2">
      <c r="B36" s="1068"/>
      <c r="C36" s="1068"/>
      <c r="D36" s="1068"/>
      <c r="E36" s="990"/>
      <c r="F36" s="990"/>
      <c r="G36" s="990"/>
      <c r="H36" s="614"/>
      <c r="I36" s="614"/>
      <c r="J36" s="614"/>
      <c r="K36" s="614"/>
      <c r="L36" s="614"/>
      <c r="M36" s="614"/>
      <c r="N36" s="614"/>
    </row>
    <row r="37" spans="2:14" s="297" customFormat="1" x14ac:dyDescent="0.2"/>
    <row r="38" spans="2:14" s="297" customFormat="1" x14ac:dyDescent="0.2"/>
    <row r="39" spans="2:14" s="297" customFormat="1" x14ac:dyDescent="0.2"/>
    <row r="40" spans="2:14" s="297" customFormat="1" x14ac:dyDescent="0.2"/>
    <row r="41" spans="2:14" s="297"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415</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235</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25.5" customHeight="1" x14ac:dyDescent="0.2">
      <c r="A8" s="209"/>
      <c r="B8" s="1038"/>
      <c r="C8" s="211"/>
      <c r="D8" s="1042"/>
      <c r="E8" s="1043"/>
      <c r="F8" s="1043"/>
      <c r="G8" s="1043"/>
      <c r="H8" s="1043"/>
      <c r="I8" s="501"/>
      <c r="J8" s="1046" t="s">
        <v>236</v>
      </c>
      <c r="K8" s="1044"/>
      <c r="L8" s="1044"/>
      <c r="M8" s="1044"/>
      <c r="N8" s="1044"/>
      <c r="O8" s="1045"/>
      <c r="P8" s="211"/>
      <c r="Q8" s="1046" t="s">
        <v>237</v>
      </c>
      <c r="R8" s="1044"/>
      <c r="S8" s="1044"/>
      <c r="T8" s="1044"/>
      <c r="U8" s="1044"/>
      <c r="V8" s="1045"/>
      <c r="W8" s="211"/>
      <c r="X8" s="1046" t="s">
        <v>238</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230</v>
      </c>
      <c r="L9" s="1049" t="s">
        <v>27</v>
      </c>
      <c r="M9" s="1050"/>
      <c r="N9" s="1050" t="s">
        <v>26</v>
      </c>
      <c r="O9" s="1051"/>
      <c r="P9" s="211"/>
      <c r="Q9" s="1052" t="s">
        <v>12</v>
      </c>
      <c r="R9" s="1054" t="s">
        <v>230</v>
      </c>
      <c r="S9" s="1049" t="s">
        <v>27</v>
      </c>
      <c r="T9" s="1050"/>
      <c r="U9" s="1050" t="s">
        <v>26</v>
      </c>
      <c r="V9" s="1051"/>
      <c r="W9" s="211"/>
      <c r="X9" s="1052" t="s">
        <v>12</v>
      </c>
      <c r="Y9" s="1054" t="s">
        <v>230</v>
      </c>
      <c r="Z9" s="1049" t="s">
        <v>27</v>
      </c>
      <c r="AA9" s="1050"/>
      <c r="AB9" s="1050" t="s">
        <v>26</v>
      </c>
      <c r="AC9" s="1051"/>
      <c r="AD9" s="430"/>
      <c r="AE9" s="430"/>
      <c r="AF9" s="431"/>
      <c r="AG9" s="431"/>
      <c r="AH9" s="431"/>
      <c r="AI9" s="431"/>
      <c r="AJ9" s="431"/>
      <c r="AK9" s="431"/>
      <c r="AL9" s="432"/>
    </row>
    <row r="10" spans="1:53" s="219" customFormat="1" ht="44.25" customHeight="1" x14ac:dyDescent="0.2">
      <c r="A10" s="214"/>
      <c r="B10" s="1039"/>
      <c r="C10" s="216"/>
      <c r="D10" s="1048"/>
      <c r="E10" s="408" t="s">
        <v>12</v>
      </c>
      <c r="F10" s="408" t="s">
        <v>230</v>
      </c>
      <c r="G10" s="408" t="s">
        <v>12</v>
      </c>
      <c r="H10" s="218" t="s">
        <v>230</v>
      </c>
      <c r="I10" s="216"/>
      <c r="J10" s="1053"/>
      <c r="K10" s="1055"/>
      <c r="L10" s="408" t="s">
        <v>12</v>
      </c>
      <c r="M10" s="408" t="s">
        <v>231</v>
      </c>
      <c r="N10" s="408" t="s">
        <v>12</v>
      </c>
      <c r="O10" s="218" t="s">
        <v>231</v>
      </c>
      <c r="P10" s="216"/>
      <c r="Q10" s="1053"/>
      <c r="R10" s="1055"/>
      <c r="S10" s="408" t="s">
        <v>12</v>
      </c>
      <c r="T10" s="408" t="s">
        <v>231</v>
      </c>
      <c r="U10" s="408" t="s">
        <v>12</v>
      </c>
      <c r="V10" s="218" t="s">
        <v>231</v>
      </c>
      <c r="W10" s="216"/>
      <c r="X10" s="1053"/>
      <c r="Y10" s="105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85457</v>
      </c>
      <c r="E12" s="739">
        <f>L12+S12+Z12</f>
        <v>51240</v>
      </c>
      <c r="F12" s="748">
        <f>E12/$D12*100</f>
        <v>59.959979872918545</v>
      </c>
      <c r="G12" s="739">
        <f>N12+U12+AB12</f>
        <v>34217</v>
      </c>
      <c r="H12" s="230">
        <f>G12/$D12*100</f>
        <v>40.040020127081455</v>
      </c>
      <c r="I12" s="226"/>
      <c r="J12" s="227">
        <f>L12+N12</f>
        <v>29195</v>
      </c>
      <c r="K12" s="751">
        <f>J12/$D12*100</f>
        <v>34.163380413541311</v>
      </c>
      <c r="L12" s="745">
        <v>11528</v>
      </c>
      <c r="M12" s="748">
        <v>39.486213392704229</v>
      </c>
      <c r="N12" s="745">
        <v>17667</v>
      </c>
      <c r="O12" s="228">
        <v>60.513786607295771</v>
      </c>
      <c r="P12" s="226"/>
      <c r="Q12" s="227">
        <v>15289</v>
      </c>
      <c r="R12" s="751">
        <v>17.890869092057994</v>
      </c>
      <c r="S12" s="745">
        <v>8850</v>
      </c>
      <c r="T12" s="748">
        <v>57.884753744522207</v>
      </c>
      <c r="U12" s="745">
        <v>6439</v>
      </c>
      <c r="V12" s="228">
        <v>42.115246255477793</v>
      </c>
      <c r="W12" s="226"/>
      <c r="X12" s="227">
        <v>40973</v>
      </c>
      <c r="Y12" s="751">
        <v>47.945750494400691</v>
      </c>
      <c r="Z12" s="745">
        <v>30862</v>
      </c>
      <c r="AA12" s="748">
        <v>75.322773533790539</v>
      </c>
      <c r="AB12" s="745">
        <v>10111</v>
      </c>
      <c r="AC12" s="228">
        <f t="shared" ref="AC12:AC29" si="0">AB12/$X12*100</f>
        <v>24.677226466209454</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12113</v>
      </c>
      <c r="E13" s="740">
        <f t="shared" ref="E13:E29" si="2">L13+S13+Z13</f>
        <v>8055</v>
      </c>
      <c r="F13" s="577">
        <f t="shared" ref="F13:H29" si="3">E13/$D13*100</f>
        <v>66.498802938991162</v>
      </c>
      <c r="G13" s="740">
        <f t="shared" ref="G13:G29" si="4">N13+U13+AB13</f>
        <v>4058</v>
      </c>
      <c r="H13" s="237">
        <f t="shared" si="3"/>
        <v>33.501197061008838</v>
      </c>
      <c r="I13" s="226"/>
      <c r="J13" s="234">
        <f t="shared" ref="J13:J29" si="5">L13+N13</f>
        <v>2289</v>
      </c>
      <c r="K13" s="752">
        <f t="shared" ref="K13:K29" si="6">J13/$D13*100</f>
        <v>18.89705275324032</v>
      </c>
      <c r="L13" s="746">
        <v>935</v>
      </c>
      <c r="M13" s="749">
        <v>40.847531673219741</v>
      </c>
      <c r="N13" s="746">
        <v>1354</v>
      </c>
      <c r="O13" s="235">
        <v>59.152468326780252</v>
      </c>
      <c r="P13" s="226"/>
      <c r="Q13" s="234">
        <v>1850</v>
      </c>
      <c r="R13" s="752">
        <v>15.272847354082392</v>
      </c>
      <c r="S13" s="746">
        <v>1068</v>
      </c>
      <c r="T13" s="749">
        <v>57.729729729729726</v>
      </c>
      <c r="U13" s="746">
        <v>782</v>
      </c>
      <c r="V13" s="235">
        <v>42.270270270270274</v>
      </c>
      <c r="W13" s="226"/>
      <c r="X13" s="234">
        <v>7974</v>
      </c>
      <c r="Y13" s="752">
        <v>65.830099892677282</v>
      </c>
      <c r="Z13" s="746">
        <v>6052</v>
      </c>
      <c r="AA13" s="749">
        <v>75.896664158515165</v>
      </c>
      <c r="AB13" s="746">
        <v>1922</v>
      </c>
      <c r="AC13" s="235">
        <f t="shared" si="0"/>
        <v>24.103335841484828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8136</v>
      </c>
      <c r="E14" s="740">
        <f t="shared" si="2"/>
        <v>5418</v>
      </c>
      <c r="F14" s="577">
        <f t="shared" si="3"/>
        <v>66.592920353982294</v>
      </c>
      <c r="G14" s="740">
        <f t="shared" si="4"/>
        <v>2718</v>
      </c>
      <c r="H14" s="237">
        <f t="shared" si="3"/>
        <v>33.407079646017699</v>
      </c>
      <c r="I14" s="226"/>
      <c r="J14" s="234">
        <f t="shared" si="5"/>
        <v>1854</v>
      </c>
      <c r="K14" s="752">
        <f t="shared" si="6"/>
        <v>22.787610619469024</v>
      </c>
      <c r="L14" s="746">
        <v>762</v>
      </c>
      <c r="M14" s="749">
        <v>41.100323624595468</v>
      </c>
      <c r="N14" s="746">
        <v>1092</v>
      </c>
      <c r="O14" s="235">
        <v>58.899676375404532</v>
      </c>
      <c r="P14" s="226"/>
      <c r="Q14" s="234">
        <v>1444</v>
      </c>
      <c r="R14" s="752">
        <v>17.748279252704034</v>
      </c>
      <c r="S14" s="746">
        <v>828</v>
      </c>
      <c r="T14" s="749">
        <v>57.340720221606645</v>
      </c>
      <c r="U14" s="746">
        <v>616</v>
      </c>
      <c r="V14" s="235">
        <v>42.659279778393348</v>
      </c>
      <c r="W14" s="226"/>
      <c r="X14" s="234">
        <v>4838</v>
      </c>
      <c r="Y14" s="752">
        <v>59.464110127826942</v>
      </c>
      <c r="Z14" s="746">
        <v>3828</v>
      </c>
      <c r="AA14" s="749">
        <v>79.123604795369985</v>
      </c>
      <c r="AB14" s="746">
        <v>1010</v>
      </c>
      <c r="AC14" s="235">
        <f t="shared" si="0"/>
        <v>20.876395204630015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7964</v>
      </c>
      <c r="E15" s="740">
        <f t="shared" si="2"/>
        <v>5035</v>
      </c>
      <c r="F15" s="577">
        <f t="shared" si="3"/>
        <v>63.221998995479659</v>
      </c>
      <c r="G15" s="740">
        <f t="shared" si="4"/>
        <v>2929</v>
      </c>
      <c r="H15" s="237">
        <f t="shared" si="3"/>
        <v>36.778001004520341</v>
      </c>
      <c r="I15" s="226"/>
      <c r="J15" s="234">
        <f t="shared" si="5"/>
        <v>1907</v>
      </c>
      <c r="K15" s="752">
        <f t="shared" si="6"/>
        <v>23.945253641386238</v>
      </c>
      <c r="L15" s="746">
        <v>750</v>
      </c>
      <c r="M15" s="749">
        <v>39.328788673308864</v>
      </c>
      <c r="N15" s="746">
        <v>1157</v>
      </c>
      <c r="O15" s="235">
        <v>60.671211326691136</v>
      </c>
      <c r="P15" s="226"/>
      <c r="Q15" s="234">
        <v>1432</v>
      </c>
      <c r="R15" s="752">
        <v>17.980914113510799</v>
      </c>
      <c r="S15" s="746">
        <v>816</v>
      </c>
      <c r="T15" s="749">
        <v>56.983240223463682</v>
      </c>
      <c r="U15" s="746">
        <v>616</v>
      </c>
      <c r="V15" s="235">
        <v>43.016759776536311</v>
      </c>
      <c r="W15" s="226"/>
      <c r="X15" s="234">
        <v>4625</v>
      </c>
      <c r="Y15" s="752">
        <v>58.073832245102963</v>
      </c>
      <c r="Z15" s="746">
        <v>3469</v>
      </c>
      <c r="AA15" s="749">
        <v>75.005405405405398</v>
      </c>
      <c r="AB15" s="746">
        <v>1156</v>
      </c>
      <c r="AC15" s="235">
        <f t="shared" si="0"/>
        <v>24.994594594594595</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14914</v>
      </c>
      <c r="E16" s="740">
        <f t="shared" si="2"/>
        <v>9097</v>
      </c>
      <c r="F16" s="577">
        <f t="shared" si="3"/>
        <v>60.996379240981625</v>
      </c>
      <c r="G16" s="740">
        <f t="shared" si="4"/>
        <v>5817</v>
      </c>
      <c r="H16" s="237">
        <f t="shared" si="3"/>
        <v>39.003620759018368</v>
      </c>
      <c r="I16" s="226"/>
      <c r="J16" s="234">
        <f t="shared" si="5"/>
        <v>5114</v>
      </c>
      <c r="K16" s="752">
        <f t="shared" si="6"/>
        <v>34.289928925841487</v>
      </c>
      <c r="L16" s="746">
        <v>2111</v>
      </c>
      <c r="M16" s="749">
        <v>41.278842393429798</v>
      </c>
      <c r="N16" s="746">
        <v>3003</v>
      </c>
      <c r="O16" s="235">
        <v>58.721157606570195</v>
      </c>
      <c r="P16" s="226"/>
      <c r="Q16" s="234">
        <v>2763</v>
      </c>
      <c r="R16" s="752">
        <v>18.52621697733673</v>
      </c>
      <c r="S16" s="746">
        <v>1584</v>
      </c>
      <c r="T16" s="749">
        <v>57.328990228013033</v>
      </c>
      <c r="U16" s="746">
        <v>1179</v>
      </c>
      <c r="V16" s="235">
        <v>42.671009771986974</v>
      </c>
      <c r="W16" s="226"/>
      <c r="X16" s="234">
        <v>7037</v>
      </c>
      <c r="Y16" s="752">
        <v>47.183854096821776</v>
      </c>
      <c r="Z16" s="746">
        <v>5402</v>
      </c>
      <c r="AA16" s="749">
        <v>76.765667187722045</v>
      </c>
      <c r="AB16" s="746">
        <v>1635</v>
      </c>
      <c r="AC16" s="235">
        <f t="shared" si="0"/>
        <v>23.234332812277959</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5836</v>
      </c>
      <c r="E17" s="741">
        <f t="shared" si="2"/>
        <v>3735</v>
      </c>
      <c r="F17" s="578">
        <f t="shared" si="3"/>
        <v>63.999314599040439</v>
      </c>
      <c r="G17" s="741">
        <f t="shared" si="4"/>
        <v>2101</v>
      </c>
      <c r="H17" s="237">
        <f t="shared" si="3"/>
        <v>36.000685400959561</v>
      </c>
      <c r="I17" s="226"/>
      <c r="J17" s="238">
        <f t="shared" si="5"/>
        <v>1332</v>
      </c>
      <c r="K17" s="753">
        <f t="shared" si="6"/>
        <v>22.823851953392733</v>
      </c>
      <c r="L17" s="741">
        <v>545</v>
      </c>
      <c r="M17" s="578">
        <v>40.915915915915917</v>
      </c>
      <c r="N17" s="741">
        <v>787</v>
      </c>
      <c r="O17" s="235">
        <v>59.08408408408409</v>
      </c>
      <c r="P17" s="226"/>
      <c r="Q17" s="238">
        <v>1079</v>
      </c>
      <c r="R17" s="753">
        <v>18.488690884167237</v>
      </c>
      <c r="S17" s="741">
        <v>590</v>
      </c>
      <c r="T17" s="578">
        <v>54.680259499536611</v>
      </c>
      <c r="U17" s="741">
        <v>489</v>
      </c>
      <c r="V17" s="235">
        <v>45.319740500463389</v>
      </c>
      <c r="W17" s="226"/>
      <c r="X17" s="238">
        <v>3425</v>
      </c>
      <c r="Y17" s="753">
        <v>58.687457162440026</v>
      </c>
      <c r="Z17" s="741">
        <v>2600</v>
      </c>
      <c r="AA17" s="578">
        <v>75.912408759124077</v>
      </c>
      <c r="AB17" s="741">
        <v>825</v>
      </c>
      <c r="AC17" s="235">
        <f t="shared" si="0"/>
        <v>24.087591240875913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34102</v>
      </c>
      <c r="E18" s="740">
        <f t="shared" si="2"/>
        <v>22313</v>
      </c>
      <c r="F18" s="577">
        <f t="shared" si="3"/>
        <v>65.430180048091017</v>
      </c>
      <c r="G18" s="740">
        <f t="shared" si="4"/>
        <v>11789</v>
      </c>
      <c r="H18" s="237">
        <f t="shared" si="3"/>
        <v>34.569819951908983</v>
      </c>
      <c r="I18" s="226"/>
      <c r="J18" s="234">
        <f t="shared" si="5"/>
        <v>6801</v>
      </c>
      <c r="K18" s="752">
        <f t="shared" si="6"/>
        <v>19.943111840947743</v>
      </c>
      <c r="L18" s="746">
        <v>2783</v>
      </c>
      <c r="M18" s="749">
        <v>40.920452874577265</v>
      </c>
      <c r="N18" s="746">
        <v>4018</v>
      </c>
      <c r="O18" s="235">
        <v>59.079547125422728</v>
      </c>
      <c r="P18" s="226"/>
      <c r="Q18" s="234">
        <v>5015</v>
      </c>
      <c r="R18" s="752">
        <v>14.705882352941178</v>
      </c>
      <c r="S18" s="746">
        <v>2825</v>
      </c>
      <c r="T18" s="749">
        <v>56.331006979062813</v>
      </c>
      <c r="U18" s="746">
        <v>2190</v>
      </c>
      <c r="V18" s="235">
        <v>43.668993020937187</v>
      </c>
      <c r="W18" s="226"/>
      <c r="X18" s="234">
        <v>22286</v>
      </c>
      <c r="Y18" s="752">
        <v>65.351005806111075</v>
      </c>
      <c r="Z18" s="746">
        <v>16705</v>
      </c>
      <c r="AA18" s="749">
        <v>74.957372341380236</v>
      </c>
      <c r="AB18" s="746">
        <v>5581</v>
      </c>
      <c r="AC18" s="235">
        <f t="shared" si="0"/>
        <v>25.042627658619761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22592</v>
      </c>
      <c r="E19" s="740">
        <f t="shared" si="2"/>
        <v>14452</v>
      </c>
      <c r="F19" s="577">
        <f t="shared" si="3"/>
        <v>63.96954674220963</v>
      </c>
      <c r="G19" s="740">
        <f t="shared" si="4"/>
        <v>8140</v>
      </c>
      <c r="H19" s="237">
        <f t="shared" si="3"/>
        <v>36.03045325779037</v>
      </c>
      <c r="I19" s="226"/>
      <c r="J19" s="234">
        <f t="shared" si="5"/>
        <v>5325</v>
      </c>
      <c r="K19" s="752">
        <f t="shared" si="6"/>
        <v>23.570290368271955</v>
      </c>
      <c r="L19" s="746">
        <v>2115</v>
      </c>
      <c r="M19" s="749">
        <v>39.718309859154935</v>
      </c>
      <c r="N19" s="746">
        <v>3210</v>
      </c>
      <c r="O19" s="235">
        <v>60.281690140845065</v>
      </c>
      <c r="P19" s="226"/>
      <c r="Q19" s="234">
        <v>3263</v>
      </c>
      <c r="R19" s="752">
        <v>14.443165722379604</v>
      </c>
      <c r="S19" s="746">
        <v>1905</v>
      </c>
      <c r="T19" s="749">
        <v>58.381857186638065</v>
      </c>
      <c r="U19" s="746">
        <v>1358</v>
      </c>
      <c r="V19" s="235">
        <v>41.618142813361935</v>
      </c>
      <c r="W19" s="226"/>
      <c r="X19" s="234">
        <v>14004</v>
      </c>
      <c r="Y19" s="752">
        <v>61.986543909348448</v>
      </c>
      <c r="Z19" s="746">
        <v>10432</v>
      </c>
      <c r="AA19" s="749">
        <v>74.493001999428728</v>
      </c>
      <c r="AB19" s="746">
        <v>3572</v>
      </c>
      <c r="AC19" s="235">
        <f t="shared" si="0"/>
        <v>25.506998000571262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51501</v>
      </c>
      <c r="E20" s="740">
        <f t="shared" si="2"/>
        <v>32716</v>
      </c>
      <c r="F20" s="577">
        <f t="shared" si="3"/>
        <v>63.524980097473836</v>
      </c>
      <c r="G20" s="740">
        <f t="shared" si="4"/>
        <v>18785</v>
      </c>
      <c r="H20" s="237">
        <f t="shared" si="3"/>
        <v>36.475019902526164</v>
      </c>
      <c r="I20" s="226"/>
      <c r="J20" s="234">
        <f t="shared" si="5"/>
        <v>13841</v>
      </c>
      <c r="K20" s="752">
        <f t="shared" si="6"/>
        <v>26.875206306673654</v>
      </c>
      <c r="L20" s="746">
        <v>5743</v>
      </c>
      <c r="M20" s="749">
        <v>41.492666714832744</v>
      </c>
      <c r="N20" s="746">
        <v>8098</v>
      </c>
      <c r="O20" s="235">
        <v>58.507333285167249</v>
      </c>
      <c r="P20" s="226"/>
      <c r="Q20" s="234">
        <v>8504</v>
      </c>
      <c r="R20" s="752">
        <v>16.51230073202462</v>
      </c>
      <c r="S20" s="746">
        <v>4811</v>
      </c>
      <c r="T20" s="749">
        <v>56.573377234242706</v>
      </c>
      <c r="U20" s="746">
        <v>3693</v>
      </c>
      <c r="V20" s="235">
        <v>43.426622765757287</v>
      </c>
      <c r="W20" s="226"/>
      <c r="X20" s="234">
        <v>29156</v>
      </c>
      <c r="Y20" s="752">
        <v>56.612492961301719</v>
      </c>
      <c r="Z20" s="746">
        <v>22162</v>
      </c>
      <c r="AA20" s="749">
        <v>76.011798600631082</v>
      </c>
      <c r="AB20" s="746">
        <v>6994</v>
      </c>
      <c r="AC20" s="235">
        <f t="shared" si="0"/>
        <v>23.988201399368911</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45750</v>
      </c>
      <c r="E21" s="740">
        <f t="shared" si="2"/>
        <v>29702</v>
      </c>
      <c r="F21" s="577">
        <f t="shared" si="3"/>
        <v>64.92240437158469</v>
      </c>
      <c r="G21" s="740">
        <f t="shared" si="4"/>
        <v>16048</v>
      </c>
      <c r="H21" s="237">
        <f t="shared" si="3"/>
        <v>35.077595628415295</v>
      </c>
      <c r="I21" s="226"/>
      <c r="J21" s="234">
        <f t="shared" si="5"/>
        <v>9944</v>
      </c>
      <c r="K21" s="752">
        <f t="shared" si="6"/>
        <v>21.735519125683059</v>
      </c>
      <c r="L21" s="746">
        <v>4034</v>
      </c>
      <c r="M21" s="749">
        <v>40.567176186645213</v>
      </c>
      <c r="N21" s="746">
        <v>5910</v>
      </c>
      <c r="O21" s="235">
        <v>59.432823813354787</v>
      </c>
      <c r="P21" s="226"/>
      <c r="Q21" s="234">
        <v>8208</v>
      </c>
      <c r="R21" s="752">
        <v>17.940983606557374</v>
      </c>
      <c r="S21" s="746">
        <v>4756</v>
      </c>
      <c r="T21" s="749">
        <v>57.943469785575054</v>
      </c>
      <c r="U21" s="746">
        <v>3452</v>
      </c>
      <c r="V21" s="235">
        <v>42.056530214424953</v>
      </c>
      <c r="W21" s="226"/>
      <c r="X21" s="234">
        <v>27598</v>
      </c>
      <c r="Y21" s="752">
        <v>60.323497267759564</v>
      </c>
      <c r="Z21" s="746">
        <v>20912</v>
      </c>
      <c r="AA21" s="749">
        <v>75.77360678310022</v>
      </c>
      <c r="AB21" s="746">
        <v>6686</v>
      </c>
      <c r="AC21" s="235">
        <f t="shared" si="0"/>
        <v>24.226393216899776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13021</v>
      </c>
      <c r="E22" s="740">
        <f t="shared" si="2"/>
        <v>8517</v>
      </c>
      <c r="F22" s="577">
        <f t="shared" si="3"/>
        <v>65.409722755548728</v>
      </c>
      <c r="G22" s="740">
        <f t="shared" si="4"/>
        <v>4504</v>
      </c>
      <c r="H22" s="237">
        <f t="shared" si="3"/>
        <v>34.590277244451272</v>
      </c>
      <c r="I22" s="226"/>
      <c r="J22" s="234">
        <f t="shared" si="5"/>
        <v>2767</v>
      </c>
      <c r="K22" s="752">
        <f t="shared" si="6"/>
        <v>21.250287996313645</v>
      </c>
      <c r="L22" s="746">
        <v>1149</v>
      </c>
      <c r="M22" s="749">
        <v>41.525117455728228</v>
      </c>
      <c r="N22" s="746">
        <v>1618</v>
      </c>
      <c r="O22" s="235">
        <v>58.474882544271779</v>
      </c>
      <c r="P22" s="226"/>
      <c r="Q22" s="234">
        <v>2115</v>
      </c>
      <c r="R22" s="752">
        <v>16.242992089701254</v>
      </c>
      <c r="S22" s="746">
        <v>1218</v>
      </c>
      <c r="T22" s="749">
        <v>57.588652482269509</v>
      </c>
      <c r="U22" s="746">
        <v>897</v>
      </c>
      <c r="V22" s="235">
        <v>42.411347517730498</v>
      </c>
      <c r="W22" s="226"/>
      <c r="X22" s="234">
        <v>8139</v>
      </c>
      <c r="Y22" s="752">
        <v>62.506719913985101</v>
      </c>
      <c r="Z22" s="746">
        <v>6150</v>
      </c>
      <c r="AA22" s="749">
        <v>75.562108367121269</v>
      </c>
      <c r="AB22" s="746">
        <v>1989</v>
      </c>
      <c r="AC22" s="235">
        <f t="shared" si="0"/>
        <v>24.437891632878735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26346</v>
      </c>
      <c r="E23" s="740">
        <f t="shared" si="2"/>
        <v>17689</v>
      </c>
      <c r="F23" s="577">
        <f t="shared" si="3"/>
        <v>67.141121991953241</v>
      </c>
      <c r="G23" s="740">
        <f t="shared" si="4"/>
        <v>8657</v>
      </c>
      <c r="H23" s="237">
        <f t="shared" si="3"/>
        <v>32.858878008046759</v>
      </c>
      <c r="I23" s="226"/>
      <c r="J23" s="234">
        <f t="shared" si="5"/>
        <v>5346</v>
      </c>
      <c r="K23" s="752">
        <f t="shared" si="6"/>
        <v>20.291505351856067</v>
      </c>
      <c r="L23" s="746">
        <v>2278</v>
      </c>
      <c r="M23" s="749">
        <v>42.611298166853722</v>
      </c>
      <c r="N23" s="746">
        <v>3068</v>
      </c>
      <c r="O23" s="235">
        <v>57.388701833146285</v>
      </c>
      <c r="P23" s="226"/>
      <c r="Q23" s="234">
        <v>4410</v>
      </c>
      <c r="R23" s="752">
        <v>16.738783876110226</v>
      </c>
      <c r="S23" s="746">
        <v>2490</v>
      </c>
      <c r="T23" s="749">
        <v>56.4625850340136</v>
      </c>
      <c r="U23" s="746">
        <v>1920</v>
      </c>
      <c r="V23" s="235">
        <v>43.537414965986393</v>
      </c>
      <c r="W23" s="226"/>
      <c r="X23" s="234">
        <v>16590</v>
      </c>
      <c r="Y23" s="752">
        <v>62.969710772033707</v>
      </c>
      <c r="Z23" s="746">
        <v>12921</v>
      </c>
      <c r="AA23" s="749">
        <v>77.884267631103071</v>
      </c>
      <c r="AB23" s="746">
        <v>3669</v>
      </c>
      <c r="AC23" s="235">
        <f t="shared" si="0"/>
        <v>22.115732368896925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60550</v>
      </c>
      <c r="E24" s="740">
        <f t="shared" si="2"/>
        <v>40840</v>
      </c>
      <c r="F24" s="577">
        <f t="shared" si="3"/>
        <v>67.448389760528499</v>
      </c>
      <c r="G24" s="740">
        <f t="shared" si="4"/>
        <v>19710</v>
      </c>
      <c r="H24" s="237">
        <f t="shared" si="3"/>
        <v>32.551610239471515</v>
      </c>
      <c r="I24" s="226"/>
      <c r="J24" s="234">
        <f t="shared" si="5"/>
        <v>15011</v>
      </c>
      <c r="K24" s="752">
        <f t="shared" si="6"/>
        <v>24.791081750619323</v>
      </c>
      <c r="L24" s="746">
        <v>7409</v>
      </c>
      <c r="M24" s="749">
        <v>49.357138098727596</v>
      </c>
      <c r="N24" s="746">
        <v>7602</v>
      </c>
      <c r="O24" s="235">
        <v>50.642861901272397</v>
      </c>
      <c r="P24" s="226"/>
      <c r="Q24" s="234">
        <v>9402</v>
      </c>
      <c r="R24" s="752">
        <v>15.52766308835673</v>
      </c>
      <c r="S24" s="746">
        <v>5605</v>
      </c>
      <c r="T24" s="749">
        <v>59.614975537119761</v>
      </c>
      <c r="U24" s="746">
        <v>3797</v>
      </c>
      <c r="V24" s="235">
        <v>40.385024462880239</v>
      </c>
      <c r="W24" s="226"/>
      <c r="X24" s="234">
        <v>36137</v>
      </c>
      <c r="Y24" s="752">
        <v>59.681255161023948</v>
      </c>
      <c r="Z24" s="746">
        <v>27826</v>
      </c>
      <c r="AA24" s="749">
        <v>77.001411295901718</v>
      </c>
      <c r="AB24" s="746">
        <v>8311</v>
      </c>
      <c r="AC24" s="235">
        <f t="shared" si="0"/>
        <v>22.998588704098292</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14476</v>
      </c>
      <c r="E25" s="740">
        <f t="shared" si="2"/>
        <v>8274</v>
      </c>
      <c r="F25" s="577">
        <f t="shared" si="3"/>
        <v>57.156673114119926</v>
      </c>
      <c r="G25" s="740">
        <f t="shared" si="4"/>
        <v>6202</v>
      </c>
      <c r="H25" s="237">
        <f t="shared" si="3"/>
        <v>42.843326885880082</v>
      </c>
      <c r="I25" s="226"/>
      <c r="J25" s="234">
        <f t="shared" si="5"/>
        <v>5221</v>
      </c>
      <c r="K25" s="752">
        <f t="shared" si="6"/>
        <v>36.0665929814866</v>
      </c>
      <c r="L25" s="746">
        <v>1879</v>
      </c>
      <c r="M25" s="749">
        <v>35.989274085424249</v>
      </c>
      <c r="N25" s="746">
        <v>3342</v>
      </c>
      <c r="O25" s="235">
        <v>64.010725914575744</v>
      </c>
      <c r="P25" s="226"/>
      <c r="Q25" s="234">
        <v>2241</v>
      </c>
      <c r="R25" s="752">
        <v>15.480795799944735</v>
      </c>
      <c r="S25" s="746">
        <v>1224</v>
      </c>
      <c r="T25" s="749">
        <v>54.618473895582333</v>
      </c>
      <c r="U25" s="746">
        <v>1017</v>
      </c>
      <c r="V25" s="235">
        <v>45.381526104417667</v>
      </c>
      <c r="W25" s="226"/>
      <c r="X25" s="234">
        <v>7014</v>
      </c>
      <c r="Y25" s="752">
        <v>48.452611218568663</v>
      </c>
      <c r="Z25" s="746">
        <v>5171</v>
      </c>
      <c r="AA25" s="749">
        <v>73.723980610208145</v>
      </c>
      <c r="AB25" s="746">
        <v>1843</v>
      </c>
      <c r="AC25" s="235">
        <f t="shared" si="0"/>
        <v>26.276019389791845</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3427</v>
      </c>
      <c r="E26" s="742">
        <f t="shared" si="2"/>
        <v>2361</v>
      </c>
      <c r="F26" s="579">
        <f t="shared" si="3"/>
        <v>68.894076451707036</v>
      </c>
      <c r="G26" s="742">
        <f t="shared" si="4"/>
        <v>1066</v>
      </c>
      <c r="H26" s="237">
        <f t="shared" si="3"/>
        <v>31.105923548292967</v>
      </c>
      <c r="I26" s="226"/>
      <c r="J26" s="238">
        <f t="shared" si="5"/>
        <v>673</v>
      </c>
      <c r="K26" s="753">
        <f t="shared" si="6"/>
        <v>19.638167493434491</v>
      </c>
      <c r="L26" s="741">
        <v>312</v>
      </c>
      <c r="M26" s="578">
        <v>46.359583952451707</v>
      </c>
      <c r="N26" s="741">
        <v>361</v>
      </c>
      <c r="O26" s="235">
        <v>53.640416047548293</v>
      </c>
      <c r="P26" s="226"/>
      <c r="Q26" s="238">
        <v>516</v>
      </c>
      <c r="R26" s="753">
        <v>15.056901079661511</v>
      </c>
      <c r="S26" s="741">
        <v>307</v>
      </c>
      <c r="T26" s="578">
        <v>59.496124031007746</v>
      </c>
      <c r="U26" s="741">
        <v>209</v>
      </c>
      <c r="V26" s="235">
        <v>40.503875968992247</v>
      </c>
      <c r="W26" s="226"/>
      <c r="X26" s="238">
        <v>2238</v>
      </c>
      <c r="Y26" s="753">
        <v>65.304931426904005</v>
      </c>
      <c r="Z26" s="741">
        <v>1742</v>
      </c>
      <c r="AA26" s="578">
        <v>77.837354781054515</v>
      </c>
      <c r="AB26" s="741">
        <v>496</v>
      </c>
      <c r="AC26" s="235">
        <f t="shared" si="0"/>
        <v>22.162645218945485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19531</v>
      </c>
      <c r="E27" s="742">
        <f t="shared" si="2"/>
        <v>13220</v>
      </c>
      <c r="F27" s="579">
        <f t="shared" si="3"/>
        <v>67.687266397009878</v>
      </c>
      <c r="G27" s="742">
        <f t="shared" si="4"/>
        <v>6311</v>
      </c>
      <c r="H27" s="237">
        <f t="shared" si="3"/>
        <v>32.312733602990122</v>
      </c>
      <c r="I27" s="226"/>
      <c r="J27" s="238">
        <f t="shared" si="5"/>
        <v>3600</v>
      </c>
      <c r="K27" s="753">
        <f t="shared" si="6"/>
        <v>18.432235932619935</v>
      </c>
      <c r="L27" s="741">
        <v>1530</v>
      </c>
      <c r="M27" s="578">
        <v>42.5</v>
      </c>
      <c r="N27" s="741">
        <v>2070</v>
      </c>
      <c r="O27" s="235">
        <v>57.499999999999993</v>
      </c>
      <c r="P27" s="226"/>
      <c r="Q27" s="238">
        <v>3039</v>
      </c>
      <c r="R27" s="753">
        <v>15.55987916645333</v>
      </c>
      <c r="S27" s="741">
        <v>1708</v>
      </c>
      <c r="T27" s="578">
        <v>56.20269825600527</v>
      </c>
      <c r="U27" s="741">
        <v>1331</v>
      </c>
      <c r="V27" s="235">
        <v>43.797301743994737</v>
      </c>
      <c r="W27" s="226"/>
      <c r="X27" s="238">
        <v>12892</v>
      </c>
      <c r="Y27" s="753">
        <v>66.007884900926726</v>
      </c>
      <c r="Z27" s="741">
        <v>9982</v>
      </c>
      <c r="AA27" s="578">
        <v>77.427862240148926</v>
      </c>
      <c r="AB27" s="741">
        <v>2910</v>
      </c>
      <c r="AC27" s="235">
        <f t="shared" si="0"/>
        <v>22.572137759851071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2636</v>
      </c>
      <c r="E28" s="742">
        <f t="shared" si="2"/>
        <v>1693</v>
      </c>
      <c r="F28" s="579">
        <f t="shared" si="3"/>
        <v>64.226100151745072</v>
      </c>
      <c r="G28" s="742">
        <f t="shared" si="4"/>
        <v>943</v>
      </c>
      <c r="H28" s="243">
        <f t="shared" si="3"/>
        <v>35.773899848254928</v>
      </c>
      <c r="I28" s="226"/>
      <c r="J28" s="238">
        <f t="shared" si="5"/>
        <v>568</v>
      </c>
      <c r="K28" s="753">
        <f t="shared" si="6"/>
        <v>21.547799696509866</v>
      </c>
      <c r="L28" s="741">
        <v>237</v>
      </c>
      <c r="M28" s="578">
        <v>41.725352112676056</v>
      </c>
      <c r="N28" s="741">
        <v>331</v>
      </c>
      <c r="O28" s="242">
        <v>58.274647887323937</v>
      </c>
      <c r="P28" s="226"/>
      <c r="Q28" s="238">
        <v>403</v>
      </c>
      <c r="R28" s="753">
        <v>15.288315629742034</v>
      </c>
      <c r="S28" s="741">
        <v>228</v>
      </c>
      <c r="T28" s="578">
        <v>56.575682382133998</v>
      </c>
      <c r="U28" s="741">
        <v>175</v>
      </c>
      <c r="V28" s="242">
        <v>43.424317617866002</v>
      </c>
      <c r="W28" s="226"/>
      <c r="X28" s="238">
        <v>1665</v>
      </c>
      <c r="Y28" s="753">
        <v>63.163884673748107</v>
      </c>
      <c r="Z28" s="741">
        <v>1228</v>
      </c>
      <c r="AA28" s="578">
        <v>73.753753753753756</v>
      </c>
      <c r="AB28" s="741">
        <v>437</v>
      </c>
      <c r="AC28" s="242">
        <f t="shared" si="0"/>
        <v>26.246246246246248</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1226</v>
      </c>
      <c r="E29" s="743">
        <f t="shared" si="2"/>
        <v>667</v>
      </c>
      <c r="F29" s="580">
        <f t="shared" si="3"/>
        <v>54.404567699836868</v>
      </c>
      <c r="G29" s="743">
        <f t="shared" si="4"/>
        <v>559</v>
      </c>
      <c r="H29" s="248">
        <f t="shared" si="3"/>
        <v>45.595432300163132</v>
      </c>
      <c r="I29" s="226"/>
      <c r="J29" s="245">
        <f t="shared" si="5"/>
        <v>655</v>
      </c>
      <c r="K29" s="754">
        <f t="shared" si="6"/>
        <v>53.425774877650902</v>
      </c>
      <c r="L29" s="747">
        <v>249</v>
      </c>
      <c r="M29" s="750">
        <v>38.015267175572518</v>
      </c>
      <c r="N29" s="747">
        <v>406</v>
      </c>
      <c r="O29" s="246">
        <v>61.984732824427482</v>
      </c>
      <c r="P29" s="226"/>
      <c r="Q29" s="245">
        <v>186</v>
      </c>
      <c r="R29" s="754">
        <v>15.171288743882544</v>
      </c>
      <c r="S29" s="747">
        <v>122</v>
      </c>
      <c r="T29" s="750">
        <v>65.591397849462368</v>
      </c>
      <c r="U29" s="747">
        <v>64</v>
      </c>
      <c r="V29" s="246">
        <v>34.408602150537639</v>
      </c>
      <c r="W29" s="226"/>
      <c r="X29" s="245">
        <v>385</v>
      </c>
      <c r="Y29" s="754">
        <v>31.402936378466556</v>
      </c>
      <c r="Z29" s="747">
        <v>296</v>
      </c>
      <c r="AA29" s="750">
        <v>76.883116883116884</v>
      </c>
      <c r="AB29" s="747">
        <v>89</v>
      </c>
      <c r="AC29" s="246">
        <f t="shared" si="0"/>
        <v>23.116883116883116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429578</v>
      </c>
      <c r="E31" s="744">
        <f>L31+S31+Z31</f>
        <v>275024</v>
      </c>
      <c r="F31" s="409">
        <f>E31/$D31*100</f>
        <v>64.021900562877988</v>
      </c>
      <c r="G31" s="744">
        <f>N31+U31+AB31</f>
        <v>154554</v>
      </c>
      <c r="H31" s="255">
        <f>G31/$D31*100</f>
        <v>35.978099437122012</v>
      </c>
      <c r="I31" s="211"/>
      <c r="J31" s="253">
        <f>SUM(J12:J29)</f>
        <v>111443</v>
      </c>
      <c r="K31" s="755">
        <f>J31/$D31*100</f>
        <v>25.942436530734813</v>
      </c>
      <c r="L31" s="744">
        <f>SUM(L12:L29)</f>
        <v>46349</v>
      </c>
      <c r="M31" s="409">
        <f t="shared" ref="M31:O31" si="7">L31/$J31*100</f>
        <v>41.589871055158241</v>
      </c>
      <c r="N31" s="744">
        <f>SUM(N12:N29)</f>
        <v>65094</v>
      </c>
      <c r="O31" s="254">
        <f t="shared" si="7"/>
        <v>58.410128944841752</v>
      </c>
      <c r="P31" s="211"/>
      <c r="Q31" s="253">
        <f>SUM(Q12:Q29)</f>
        <v>71159</v>
      </c>
      <c r="R31" s="755">
        <f>Q31/$D31*100</f>
        <v>16.564861329025231</v>
      </c>
      <c r="S31" s="744">
        <f>SUM(S12:S29)</f>
        <v>40935</v>
      </c>
      <c r="T31" s="409">
        <f>S31/$Q31*100</f>
        <v>57.526103514664342</v>
      </c>
      <c r="U31" s="744">
        <f>SUM(U12:U29)</f>
        <v>30224</v>
      </c>
      <c r="V31" s="254">
        <f>U31/$Q31*100</f>
        <v>42.473896485335658</v>
      </c>
      <c r="W31" s="211"/>
      <c r="X31" s="253">
        <f>SUM(X12:X29)</f>
        <v>246976</v>
      </c>
      <c r="Y31" s="755">
        <f>X31/$D31*100</f>
        <v>57.492702140239956</v>
      </c>
      <c r="Z31" s="744">
        <f>SUM(Z12:Z29)</f>
        <v>187740</v>
      </c>
      <c r="AA31" s="409">
        <f>Z31/$X31*100</f>
        <v>76.015483285825354</v>
      </c>
      <c r="AB31" s="744">
        <f>SUM(AB12:AB29)</f>
        <v>59236</v>
      </c>
      <c r="AC31" s="254">
        <f>AB31/$X31*100</f>
        <v>23.984516714174656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8"/>
      <c r="C34" s="1058"/>
      <c r="D34" s="1058"/>
      <c r="E34" s="1058"/>
      <c r="F34" s="1058"/>
      <c r="G34" s="1058"/>
      <c r="H34" s="1058"/>
    </row>
    <row r="35" spans="2:14" ht="29.25" customHeight="1" x14ac:dyDescent="0.2">
      <c r="B35" s="1065"/>
      <c r="C35" s="1065"/>
      <c r="D35" s="1065"/>
      <c r="E35" s="737"/>
      <c r="F35" s="737"/>
      <c r="G35" s="737"/>
      <c r="H35" s="262"/>
      <c r="I35" s="262"/>
      <c r="J35" s="262"/>
      <c r="K35" s="262"/>
      <c r="L35" s="262"/>
      <c r="M35" s="262"/>
      <c r="N35" s="262"/>
    </row>
    <row r="36" spans="2:14" ht="4.5" customHeight="1" x14ac:dyDescent="0.2">
      <c r="B36" s="1066"/>
      <c r="C36" s="1066"/>
      <c r="D36" s="106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416</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239</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25.5" customHeight="1" x14ac:dyDescent="0.2">
      <c r="A8" s="209"/>
      <c r="B8" s="1038"/>
      <c r="C8" s="211"/>
      <c r="D8" s="1042"/>
      <c r="E8" s="1043"/>
      <c r="F8" s="1043"/>
      <c r="G8" s="1043"/>
      <c r="H8" s="1043"/>
      <c r="I8" s="501"/>
      <c r="J8" s="1046" t="s">
        <v>240</v>
      </c>
      <c r="K8" s="1044"/>
      <c r="L8" s="1044"/>
      <c r="M8" s="1044"/>
      <c r="N8" s="1044"/>
      <c r="O8" s="1045"/>
      <c r="P8" s="211"/>
      <c r="Q8" s="1046" t="s">
        <v>241</v>
      </c>
      <c r="R8" s="1044"/>
      <c r="S8" s="1044"/>
      <c r="T8" s="1044"/>
      <c r="U8" s="1044"/>
      <c r="V8" s="1045"/>
      <c r="W8" s="211"/>
      <c r="X8" s="1046" t="s">
        <v>242</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230</v>
      </c>
      <c r="L9" s="1049" t="s">
        <v>27</v>
      </c>
      <c r="M9" s="1050"/>
      <c r="N9" s="1050" t="s">
        <v>26</v>
      </c>
      <c r="O9" s="1051"/>
      <c r="P9" s="211"/>
      <c r="Q9" s="1052" t="s">
        <v>12</v>
      </c>
      <c r="R9" s="1054" t="s">
        <v>230</v>
      </c>
      <c r="S9" s="1049" t="s">
        <v>27</v>
      </c>
      <c r="T9" s="1050"/>
      <c r="U9" s="1050" t="s">
        <v>26</v>
      </c>
      <c r="V9" s="1051"/>
      <c r="W9" s="211"/>
      <c r="X9" s="1052" t="s">
        <v>12</v>
      </c>
      <c r="Y9" s="1054" t="s">
        <v>230</v>
      </c>
      <c r="Z9" s="1049" t="s">
        <v>27</v>
      </c>
      <c r="AA9" s="1050"/>
      <c r="AB9" s="1050" t="s">
        <v>26</v>
      </c>
      <c r="AC9" s="1051"/>
      <c r="AD9" s="430"/>
      <c r="AE9" s="430"/>
      <c r="AF9" s="431"/>
      <c r="AG9" s="431"/>
      <c r="AH9" s="431"/>
      <c r="AI9" s="431"/>
      <c r="AJ9" s="431"/>
      <c r="AK9" s="431"/>
      <c r="AL9" s="432"/>
    </row>
    <row r="10" spans="1:53" s="219" customFormat="1" ht="44.25" customHeight="1" x14ac:dyDescent="0.2">
      <c r="A10" s="214"/>
      <c r="B10" s="1039"/>
      <c r="C10" s="216"/>
      <c r="D10" s="1048"/>
      <c r="E10" s="408" t="s">
        <v>12</v>
      </c>
      <c r="F10" s="408" t="s">
        <v>230</v>
      </c>
      <c r="G10" s="408" t="s">
        <v>12</v>
      </c>
      <c r="H10" s="218" t="s">
        <v>230</v>
      </c>
      <c r="I10" s="216"/>
      <c r="J10" s="1053"/>
      <c r="K10" s="1055"/>
      <c r="L10" s="408" t="s">
        <v>12</v>
      </c>
      <c r="M10" s="408" t="s">
        <v>231</v>
      </c>
      <c r="N10" s="408" t="s">
        <v>12</v>
      </c>
      <c r="O10" s="218" t="s">
        <v>231</v>
      </c>
      <c r="P10" s="216"/>
      <c r="Q10" s="1053"/>
      <c r="R10" s="1055"/>
      <c r="S10" s="408" t="s">
        <v>12</v>
      </c>
      <c r="T10" s="408" t="s">
        <v>231</v>
      </c>
      <c r="U10" s="408" t="s">
        <v>12</v>
      </c>
      <c r="V10" s="218" t="s">
        <v>231</v>
      </c>
      <c r="W10" s="216"/>
      <c r="X10" s="1053"/>
      <c r="Y10" s="105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142045</v>
      </c>
      <c r="E12" s="739">
        <f>L12+S12+Z12</f>
        <v>89429</v>
      </c>
      <c r="F12" s="748">
        <f>E12/$D12*100</f>
        <v>62.958217466295899</v>
      </c>
      <c r="G12" s="739">
        <f>N12+U12+AB12</f>
        <v>52616</v>
      </c>
      <c r="H12" s="230">
        <f>G12/$D12*100</f>
        <v>37.041782533704108</v>
      </c>
      <c r="I12" s="226"/>
      <c r="J12" s="227">
        <f>L12+N12</f>
        <v>42631</v>
      </c>
      <c r="K12" s="751">
        <f>J12/$D12*100</f>
        <v>30.012320039424129</v>
      </c>
      <c r="L12" s="745">
        <v>17280</v>
      </c>
      <c r="M12" s="748">
        <v>40.533883793483618</v>
      </c>
      <c r="N12" s="745">
        <v>25351</v>
      </c>
      <c r="O12" s="228">
        <v>59.466116206516382</v>
      </c>
      <c r="P12" s="226"/>
      <c r="Q12" s="227">
        <v>29361</v>
      </c>
      <c r="R12" s="751">
        <v>20.670210144672463</v>
      </c>
      <c r="S12" s="745">
        <v>19062</v>
      </c>
      <c r="T12" s="748">
        <v>64.922856850924688</v>
      </c>
      <c r="U12" s="745">
        <v>10299</v>
      </c>
      <c r="V12" s="228">
        <v>35.077143149075305</v>
      </c>
      <c r="W12" s="226"/>
      <c r="X12" s="227">
        <v>70053</v>
      </c>
      <c r="Y12" s="751">
        <v>49.317469815903408</v>
      </c>
      <c r="Z12" s="745">
        <v>53087</v>
      </c>
      <c r="AA12" s="748">
        <v>75.781194238647871</v>
      </c>
      <c r="AB12" s="745">
        <v>16966</v>
      </c>
      <c r="AC12" s="228">
        <f t="shared" ref="AC12:AC29" si="0">AB12/$X12*100</f>
        <v>24.218805761352119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14552</v>
      </c>
      <c r="E13" s="740">
        <f t="shared" ref="E13:E29" si="2">L13+S13+Z13</f>
        <v>9194</v>
      </c>
      <c r="F13" s="577">
        <f t="shared" ref="F13:H29" si="3">E13/$D13*100</f>
        <v>63.180318856514575</v>
      </c>
      <c r="G13" s="740">
        <f t="shared" ref="G13:G29" si="4">N13+U13+AB13</f>
        <v>5358</v>
      </c>
      <c r="H13" s="237">
        <f t="shared" si="3"/>
        <v>36.819681143485433</v>
      </c>
      <c r="I13" s="226"/>
      <c r="J13" s="234">
        <f t="shared" ref="J13:J29" si="5">L13+N13</f>
        <v>3175</v>
      </c>
      <c r="K13" s="752">
        <f t="shared" ref="K13:K29" si="6">J13/$D13*100</f>
        <v>21.818306761957118</v>
      </c>
      <c r="L13" s="746">
        <v>1329</v>
      </c>
      <c r="M13" s="749">
        <v>41.858267716535437</v>
      </c>
      <c r="N13" s="746">
        <v>1846</v>
      </c>
      <c r="O13" s="235">
        <v>58.141732283464563</v>
      </c>
      <c r="P13" s="226"/>
      <c r="Q13" s="234">
        <v>2535</v>
      </c>
      <c r="R13" s="752">
        <v>17.420285871357887</v>
      </c>
      <c r="S13" s="746">
        <v>1469</v>
      </c>
      <c r="T13" s="749">
        <v>57.948717948717956</v>
      </c>
      <c r="U13" s="746">
        <v>1066</v>
      </c>
      <c r="V13" s="235">
        <v>42.051282051282051</v>
      </c>
      <c r="W13" s="226"/>
      <c r="X13" s="234">
        <v>8842</v>
      </c>
      <c r="Y13" s="752">
        <v>60.761407366684992</v>
      </c>
      <c r="Z13" s="746">
        <v>6396</v>
      </c>
      <c r="AA13" s="749">
        <v>72.33657543542185</v>
      </c>
      <c r="AB13" s="746">
        <v>2446</v>
      </c>
      <c r="AC13" s="235">
        <f t="shared" si="0"/>
        <v>27.663424564578147</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11203</v>
      </c>
      <c r="E14" s="740">
        <f t="shared" si="2"/>
        <v>7239</v>
      </c>
      <c r="F14" s="577">
        <f t="shared" si="3"/>
        <v>64.616620548067488</v>
      </c>
      <c r="G14" s="740">
        <f t="shared" si="4"/>
        <v>3964</v>
      </c>
      <c r="H14" s="237">
        <f t="shared" si="3"/>
        <v>35.38337945193252</v>
      </c>
      <c r="I14" s="226"/>
      <c r="J14" s="234">
        <f t="shared" si="5"/>
        <v>2704</v>
      </c>
      <c r="K14" s="752">
        <f t="shared" si="6"/>
        <v>24.136392037847003</v>
      </c>
      <c r="L14" s="746">
        <v>1038</v>
      </c>
      <c r="M14" s="749">
        <v>38.387573964497044</v>
      </c>
      <c r="N14" s="746">
        <v>1666</v>
      </c>
      <c r="O14" s="235">
        <v>61.612426035502956</v>
      </c>
      <c r="P14" s="226"/>
      <c r="Q14" s="234">
        <v>2298</v>
      </c>
      <c r="R14" s="752">
        <v>20.512362759975005</v>
      </c>
      <c r="S14" s="746">
        <v>1379</v>
      </c>
      <c r="T14" s="749">
        <v>60.008703220191471</v>
      </c>
      <c r="U14" s="746">
        <v>919</v>
      </c>
      <c r="V14" s="235">
        <v>39.991296779808529</v>
      </c>
      <c r="W14" s="226"/>
      <c r="X14" s="234">
        <v>6201</v>
      </c>
      <c r="Y14" s="752">
        <v>55.351245202177992</v>
      </c>
      <c r="Z14" s="746">
        <v>4822</v>
      </c>
      <c r="AA14" s="749">
        <v>77.761651346557002</v>
      </c>
      <c r="AB14" s="746">
        <v>1379</v>
      </c>
      <c r="AC14" s="235">
        <f t="shared" si="0"/>
        <v>22.238348653442994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10641</v>
      </c>
      <c r="E15" s="740">
        <f t="shared" si="2"/>
        <v>6384</v>
      </c>
      <c r="F15" s="577">
        <f t="shared" si="3"/>
        <v>59.994361432196222</v>
      </c>
      <c r="G15" s="740">
        <f t="shared" si="4"/>
        <v>4257</v>
      </c>
      <c r="H15" s="237">
        <f t="shared" si="3"/>
        <v>40.005638567803778</v>
      </c>
      <c r="I15" s="226"/>
      <c r="J15" s="234">
        <f t="shared" si="5"/>
        <v>3082</v>
      </c>
      <c r="K15" s="752">
        <f t="shared" si="6"/>
        <v>28.963443285405504</v>
      </c>
      <c r="L15" s="746">
        <v>1240</v>
      </c>
      <c r="M15" s="749">
        <v>40.233614536015573</v>
      </c>
      <c r="N15" s="746">
        <v>1842</v>
      </c>
      <c r="O15" s="235">
        <v>59.766385463984427</v>
      </c>
      <c r="P15" s="226"/>
      <c r="Q15" s="234">
        <v>2248</v>
      </c>
      <c r="R15" s="752">
        <v>21.125834038154309</v>
      </c>
      <c r="S15" s="746">
        <v>1271</v>
      </c>
      <c r="T15" s="749">
        <v>56.539145907473312</v>
      </c>
      <c r="U15" s="746">
        <v>977</v>
      </c>
      <c r="V15" s="235">
        <v>43.460854092526688</v>
      </c>
      <c r="W15" s="226"/>
      <c r="X15" s="234">
        <v>5311</v>
      </c>
      <c r="Y15" s="752">
        <v>49.91072267644018</v>
      </c>
      <c r="Z15" s="746">
        <v>3873</v>
      </c>
      <c r="AA15" s="749">
        <v>72.924119751459244</v>
      </c>
      <c r="AB15" s="746">
        <v>1438</v>
      </c>
      <c r="AC15" s="235">
        <f t="shared" si="0"/>
        <v>27.075880248540763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15383</v>
      </c>
      <c r="E16" s="740">
        <f t="shared" si="2"/>
        <v>9027</v>
      </c>
      <c r="F16" s="577">
        <f t="shared" si="3"/>
        <v>58.681661574465316</v>
      </c>
      <c r="G16" s="740">
        <f t="shared" si="4"/>
        <v>6356</v>
      </c>
      <c r="H16" s="237">
        <f t="shared" si="3"/>
        <v>41.318338425534677</v>
      </c>
      <c r="I16" s="226"/>
      <c r="J16" s="234">
        <f t="shared" si="5"/>
        <v>6147</v>
      </c>
      <c r="K16" s="752">
        <f t="shared" si="6"/>
        <v>39.959695768055646</v>
      </c>
      <c r="L16" s="746">
        <v>2516</v>
      </c>
      <c r="M16" s="749">
        <v>40.930535220432731</v>
      </c>
      <c r="N16" s="746">
        <v>3631</v>
      </c>
      <c r="O16" s="235">
        <v>59.069464779567269</v>
      </c>
      <c r="P16" s="226"/>
      <c r="Q16" s="234">
        <v>3093</v>
      </c>
      <c r="R16" s="752">
        <v>20.10661119417539</v>
      </c>
      <c r="S16" s="746">
        <v>1893</v>
      </c>
      <c r="T16" s="749">
        <v>61.202715809893306</v>
      </c>
      <c r="U16" s="746">
        <v>1200</v>
      </c>
      <c r="V16" s="235">
        <v>38.797284190106687</v>
      </c>
      <c r="W16" s="226"/>
      <c r="X16" s="234">
        <v>6143</v>
      </c>
      <c r="Y16" s="752">
        <v>39.933693037768961</v>
      </c>
      <c r="Z16" s="746">
        <v>4618</v>
      </c>
      <c r="AA16" s="749">
        <v>75.174995930327199</v>
      </c>
      <c r="AB16" s="746">
        <v>1525</v>
      </c>
      <c r="AC16" s="235">
        <f t="shared" si="0"/>
        <v>24.825004069672797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7988</v>
      </c>
      <c r="E17" s="741">
        <f t="shared" si="2"/>
        <v>5072</v>
      </c>
      <c r="F17" s="578">
        <f t="shared" si="3"/>
        <v>63.495242864296443</v>
      </c>
      <c r="G17" s="741">
        <f t="shared" si="4"/>
        <v>2916</v>
      </c>
      <c r="H17" s="237">
        <f t="shared" si="3"/>
        <v>36.504757135703549</v>
      </c>
      <c r="I17" s="226"/>
      <c r="J17" s="238">
        <f t="shared" si="5"/>
        <v>1911</v>
      </c>
      <c r="K17" s="753">
        <f t="shared" si="6"/>
        <v>23.923385077616423</v>
      </c>
      <c r="L17" s="741">
        <v>779</v>
      </c>
      <c r="M17" s="578">
        <v>40.763997906855046</v>
      </c>
      <c r="N17" s="741">
        <v>1132</v>
      </c>
      <c r="O17" s="235">
        <v>59.236002093144947</v>
      </c>
      <c r="P17" s="226"/>
      <c r="Q17" s="238">
        <v>1613</v>
      </c>
      <c r="R17" s="753">
        <v>20.192789183775663</v>
      </c>
      <c r="S17" s="741">
        <v>909</v>
      </c>
      <c r="T17" s="578">
        <v>56.354618722876623</v>
      </c>
      <c r="U17" s="741">
        <v>704</v>
      </c>
      <c r="V17" s="235">
        <v>43.645381277123377</v>
      </c>
      <c r="W17" s="226"/>
      <c r="X17" s="238">
        <v>4464</v>
      </c>
      <c r="Y17" s="753">
        <v>55.883825738607918</v>
      </c>
      <c r="Z17" s="741">
        <v>3384</v>
      </c>
      <c r="AA17" s="578">
        <v>75.806451612903231</v>
      </c>
      <c r="AB17" s="741">
        <v>1080</v>
      </c>
      <c r="AC17" s="235">
        <f t="shared" si="0"/>
        <v>24.193548387096776</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39192</v>
      </c>
      <c r="E18" s="740">
        <f t="shared" si="2"/>
        <v>24833</v>
      </c>
      <c r="F18" s="577">
        <f t="shared" si="3"/>
        <v>63.362420902224947</v>
      </c>
      <c r="G18" s="740">
        <f t="shared" si="4"/>
        <v>14359</v>
      </c>
      <c r="H18" s="237">
        <f t="shared" si="3"/>
        <v>36.63757909777506</v>
      </c>
      <c r="I18" s="226"/>
      <c r="J18" s="234">
        <f t="shared" si="5"/>
        <v>9103</v>
      </c>
      <c r="K18" s="752">
        <f t="shared" si="6"/>
        <v>23.226678914064095</v>
      </c>
      <c r="L18" s="746">
        <v>3841</v>
      </c>
      <c r="M18" s="749">
        <v>42.194880808524658</v>
      </c>
      <c r="N18" s="746">
        <v>5262</v>
      </c>
      <c r="O18" s="235">
        <v>57.805119191475342</v>
      </c>
      <c r="P18" s="226"/>
      <c r="Q18" s="234">
        <v>6734</v>
      </c>
      <c r="R18" s="752">
        <v>17.182077975096959</v>
      </c>
      <c r="S18" s="746">
        <v>3834</v>
      </c>
      <c r="T18" s="749">
        <v>56.934956934956936</v>
      </c>
      <c r="U18" s="746">
        <v>2900</v>
      </c>
      <c r="V18" s="235">
        <v>43.065043065043064</v>
      </c>
      <c r="W18" s="226"/>
      <c r="X18" s="234">
        <v>23355</v>
      </c>
      <c r="Y18" s="752">
        <v>59.591243110838946</v>
      </c>
      <c r="Z18" s="746">
        <v>17158</v>
      </c>
      <c r="AA18" s="749">
        <v>73.466067223292654</v>
      </c>
      <c r="AB18" s="746">
        <v>6197</v>
      </c>
      <c r="AC18" s="235">
        <f t="shared" si="0"/>
        <v>26.533932776707342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24308</v>
      </c>
      <c r="E19" s="740">
        <f t="shared" si="2"/>
        <v>15055</v>
      </c>
      <c r="F19" s="577">
        <f t="shared" si="3"/>
        <v>61.934342603258187</v>
      </c>
      <c r="G19" s="740">
        <f t="shared" si="4"/>
        <v>9253</v>
      </c>
      <c r="H19" s="237">
        <f t="shared" si="3"/>
        <v>38.065657396741813</v>
      </c>
      <c r="I19" s="226"/>
      <c r="J19" s="234">
        <f t="shared" si="5"/>
        <v>6338</v>
      </c>
      <c r="K19" s="752">
        <f t="shared" si="6"/>
        <v>26.073720585815369</v>
      </c>
      <c r="L19" s="746">
        <v>2616</v>
      </c>
      <c r="M19" s="749">
        <v>41.27485011044493</v>
      </c>
      <c r="N19" s="746">
        <v>3722</v>
      </c>
      <c r="O19" s="235">
        <v>58.725149889555063</v>
      </c>
      <c r="P19" s="226"/>
      <c r="Q19" s="234">
        <v>4338</v>
      </c>
      <c r="R19" s="752">
        <v>17.845976633207176</v>
      </c>
      <c r="S19" s="746">
        <v>2585</v>
      </c>
      <c r="T19" s="749">
        <v>59.589672660212081</v>
      </c>
      <c r="U19" s="746">
        <v>1753</v>
      </c>
      <c r="V19" s="235">
        <v>40.410327339787919</v>
      </c>
      <c r="W19" s="226"/>
      <c r="X19" s="234">
        <v>13632</v>
      </c>
      <c r="Y19" s="752">
        <v>56.080302780977455</v>
      </c>
      <c r="Z19" s="746">
        <v>9854</v>
      </c>
      <c r="AA19" s="749">
        <v>72.285798122065728</v>
      </c>
      <c r="AB19" s="746">
        <v>3778</v>
      </c>
      <c r="AC19" s="235">
        <f t="shared" si="0"/>
        <v>27.714201877934276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99395</v>
      </c>
      <c r="E20" s="740">
        <f t="shared" si="2"/>
        <v>63275</v>
      </c>
      <c r="F20" s="577">
        <f t="shared" si="3"/>
        <v>63.660143870416022</v>
      </c>
      <c r="G20" s="740">
        <f t="shared" si="4"/>
        <v>36120</v>
      </c>
      <c r="H20" s="237">
        <f t="shared" si="3"/>
        <v>36.339856129583978</v>
      </c>
      <c r="I20" s="226"/>
      <c r="J20" s="234">
        <f t="shared" si="5"/>
        <v>22227</v>
      </c>
      <c r="K20" s="752">
        <f t="shared" si="6"/>
        <v>22.362291865788016</v>
      </c>
      <c r="L20" s="746">
        <v>9079</v>
      </c>
      <c r="M20" s="749">
        <v>40.846717955639541</v>
      </c>
      <c r="N20" s="746">
        <v>13148</v>
      </c>
      <c r="O20" s="235">
        <v>59.153282044360466</v>
      </c>
      <c r="P20" s="226"/>
      <c r="Q20" s="234">
        <v>19347</v>
      </c>
      <c r="R20" s="752">
        <v>19.464761808944111</v>
      </c>
      <c r="S20" s="746">
        <v>11180</v>
      </c>
      <c r="T20" s="749">
        <v>57.786736961802866</v>
      </c>
      <c r="U20" s="746">
        <v>8167</v>
      </c>
      <c r="V20" s="235">
        <v>42.213263038197134</v>
      </c>
      <c r="W20" s="226"/>
      <c r="X20" s="234">
        <v>57821</v>
      </c>
      <c r="Y20" s="752">
        <v>58.172946325267873</v>
      </c>
      <c r="Z20" s="746">
        <v>43016</v>
      </c>
      <c r="AA20" s="749">
        <v>74.395115961328926</v>
      </c>
      <c r="AB20" s="746">
        <v>14805</v>
      </c>
      <c r="AC20" s="235">
        <f t="shared" si="0"/>
        <v>25.604884038671074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58389</v>
      </c>
      <c r="E21" s="740">
        <f t="shared" si="2"/>
        <v>36243</v>
      </c>
      <c r="F21" s="577">
        <f t="shared" si="3"/>
        <v>62.071623079689665</v>
      </c>
      <c r="G21" s="740">
        <f t="shared" si="4"/>
        <v>22146</v>
      </c>
      <c r="H21" s="237">
        <f t="shared" si="3"/>
        <v>37.928376920310328</v>
      </c>
      <c r="I21" s="226"/>
      <c r="J21" s="234">
        <f t="shared" si="5"/>
        <v>15507</v>
      </c>
      <c r="K21" s="752">
        <f t="shared" si="6"/>
        <v>26.558084570723938</v>
      </c>
      <c r="L21" s="746">
        <v>6309</v>
      </c>
      <c r="M21" s="749">
        <v>40.684852002321534</v>
      </c>
      <c r="N21" s="746">
        <v>9198</v>
      </c>
      <c r="O21" s="235">
        <v>59.315147997678466</v>
      </c>
      <c r="P21" s="226"/>
      <c r="Q21" s="234">
        <v>12012</v>
      </c>
      <c r="R21" s="752">
        <v>20.572368083029339</v>
      </c>
      <c r="S21" s="746">
        <v>7123</v>
      </c>
      <c r="T21" s="749">
        <v>59.299034299034304</v>
      </c>
      <c r="U21" s="746">
        <v>4889</v>
      </c>
      <c r="V21" s="235">
        <v>40.700965700965703</v>
      </c>
      <c r="W21" s="226"/>
      <c r="X21" s="234">
        <v>30870</v>
      </c>
      <c r="Y21" s="752">
        <v>52.869547346246726</v>
      </c>
      <c r="Z21" s="746">
        <v>22811</v>
      </c>
      <c r="AA21" s="749">
        <v>73.893747975380634</v>
      </c>
      <c r="AB21" s="746">
        <v>8059</v>
      </c>
      <c r="AC21" s="235">
        <f t="shared" si="0"/>
        <v>26.106252024619369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13153</v>
      </c>
      <c r="E22" s="740">
        <f t="shared" si="2"/>
        <v>8376</v>
      </c>
      <c r="F22" s="577">
        <f t="shared" si="3"/>
        <v>63.681289439671559</v>
      </c>
      <c r="G22" s="740">
        <f t="shared" si="4"/>
        <v>4777</v>
      </c>
      <c r="H22" s="237">
        <f t="shared" si="3"/>
        <v>36.318710560328441</v>
      </c>
      <c r="I22" s="226"/>
      <c r="J22" s="234">
        <f t="shared" si="5"/>
        <v>3385</v>
      </c>
      <c r="K22" s="752">
        <f t="shared" si="6"/>
        <v>25.735573633391624</v>
      </c>
      <c r="L22" s="746">
        <v>1432</v>
      </c>
      <c r="M22" s="749">
        <v>42.304283604135897</v>
      </c>
      <c r="N22" s="746">
        <v>1953</v>
      </c>
      <c r="O22" s="235">
        <v>57.695716395864103</v>
      </c>
      <c r="P22" s="226"/>
      <c r="Q22" s="234">
        <v>2578</v>
      </c>
      <c r="R22" s="752">
        <v>19.600091233939025</v>
      </c>
      <c r="S22" s="746">
        <v>1588</v>
      </c>
      <c r="T22" s="749">
        <v>61.598138091543831</v>
      </c>
      <c r="U22" s="746">
        <v>990</v>
      </c>
      <c r="V22" s="235">
        <v>38.401861908456169</v>
      </c>
      <c r="W22" s="226"/>
      <c r="X22" s="234">
        <v>7190</v>
      </c>
      <c r="Y22" s="752">
        <v>54.664335132669351</v>
      </c>
      <c r="Z22" s="746">
        <v>5356</v>
      </c>
      <c r="AA22" s="749">
        <v>74.492350486787203</v>
      </c>
      <c r="AB22" s="746">
        <v>1834</v>
      </c>
      <c r="AC22" s="235">
        <f t="shared" si="0"/>
        <v>25.507649513212794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25582</v>
      </c>
      <c r="E23" s="740">
        <f t="shared" si="2"/>
        <v>15728</v>
      </c>
      <c r="F23" s="577">
        <f t="shared" si="3"/>
        <v>61.480728637323125</v>
      </c>
      <c r="G23" s="740">
        <f t="shared" si="4"/>
        <v>9854</v>
      </c>
      <c r="H23" s="237">
        <f t="shared" si="3"/>
        <v>38.519271362676882</v>
      </c>
      <c r="I23" s="226"/>
      <c r="J23" s="234">
        <f t="shared" si="5"/>
        <v>7673</v>
      </c>
      <c r="K23" s="752">
        <f t="shared" si="6"/>
        <v>29.99374560237667</v>
      </c>
      <c r="L23" s="746">
        <v>2964</v>
      </c>
      <c r="M23" s="749">
        <v>38.628958686302617</v>
      </c>
      <c r="N23" s="746">
        <v>4709</v>
      </c>
      <c r="O23" s="235">
        <v>61.371041313697383</v>
      </c>
      <c r="P23" s="226"/>
      <c r="Q23" s="234">
        <v>4878</v>
      </c>
      <c r="R23" s="752">
        <v>19.068094754123994</v>
      </c>
      <c r="S23" s="746">
        <v>2883</v>
      </c>
      <c r="T23" s="749">
        <v>59.102091020910208</v>
      </c>
      <c r="U23" s="746">
        <v>1995</v>
      </c>
      <c r="V23" s="235">
        <v>40.897908979089792</v>
      </c>
      <c r="W23" s="226"/>
      <c r="X23" s="234">
        <v>13031</v>
      </c>
      <c r="Y23" s="752">
        <v>50.93815964349934</v>
      </c>
      <c r="Z23" s="746">
        <v>9881</v>
      </c>
      <c r="AA23" s="749">
        <v>75.826874376486842</v>
      </c>
      <c r="AB23" s="746">
        <v>3150</v>
      </c>
      <c r="AC23" s="235">
        <f t="shared" si="0"/>
        <v>24.173125623513162</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67813</v>
      </c>
      <c r="E24" s="740">
        <f t="shared" si="2"/>
        <v>43590</v>
      </c>
      <c r="F24" s="577">
        <f t="shared" si="3"/>
        <v>64.279710380015629</v>
      </c>
      <c r="G24" s="740">
        <f t="shared" si="4"/>
        <v>24223</v>
      </c>
      <c r="H24" s="237">
        <f t="shared" si="3"/>
        <v>35.720289619984371</v>
      </c>
      <c r="I24" s="226"/>
      <c r="J24" s="234">
        <f t="shared" si="5"/>
        <v>19702</v>
      </c>
      <c r="K24" s="752">
        <f t="shared" si="6"/>
        <v>29.053426334183712</v>
      </c>
      <c r="L24" s="746">
        <v>8986</v>
      </c>
      <c r="M24" s="749">
        <v>45.609582783473755</v>
      </c>
      <c r="N24" s="746">
        <v>10716</v>
      </c>
      <c r="O24" s="235">
        <v>54.390417216526245</v>
      </c>
      <c r="P24" s="226"/>
      <c r="Q24" s="234">
        <v>12306</v>
      </c>
      <c r="R24" s="752">
        <v>18.146962971701591</v>
      </c>
      <c r="S24" s="746">
        <v>7610</v>
      </c>
      <c r="T24" s="749">
        <v>61.839752966032833</v>
      </c>
      <c r="U24" s="746">
        <v>4696</v>
      </c>
      <c r="V24" s="235">
        <v>38.160247033967174</v>
      </c>
      <c r="W24" s="226"/>
      <c r="X24" s="234">
        <v>35805</v>
      </c>
      <c r="Y24" s="752">
        <v>52.799610694114698</v>
      </c>
      <c r="Z24" s="746">
        <v>26994</v>
      </c>
      <c r="AA24" s="749">
        <v>75.391705069124427</v>
      </c>
      <c r="AB24" s="746">
        <v>8811</v>
      </c>
      <c r="AC24" s="235">
        <f t="shared" si="0"/>
        <v>24.608294930875577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17867</v>
      </c>
      <c r="E25" s="740">
        <f t="shared" si="2"/>
        <v>9826</v>
      </c>
      <c r="F25" s="577">
        <f t="shared" si="3"/>
        <v>54.995242626070407</v>
      </c>
      <c r="G25" s="740">
        <f t="shared" si="4"/>
        <v>8041</v>
      </c>
      <c r="H25" s="237">
        <f t="shared" si="3"/>
        <v>45.004757373929593</v>
      </c>
      <c r="I25" s="226"/>
      <c r="J25" s="234">
        <f t="shared" si="5"/>
        <v>7298</v>
      </c>
      <c r="K25" s="752">
        <f t="shared" si="6"/>
        <v>40.846252868416634</v>
      </c>
      <c r="L25" s="746">
        <v>2669</v>
      </c>
      <c r="M25" s="749">
        <v>36.571663469443685</v>
      </c>
      <c r="N25" s="746">
        <v>4629</v>
      </c>
      <c r="O25" s="235">
        <v>63.428336530556315</v>
      </c>
      <c r="P25" s="226"/>
      <c r="Q25" s="234">
        <v>3410</v>
      </c>
      <c r="R25" s="752">
        <v>19.085464823417471</v>
      </c>
      <c r="S25" s="746">
        <v>1915</v>
      </c>
      <c r="T25" s="749">
        <v>56.158357771260995</v>
      </c>
      <c r="U25" s="746">
        <v>1495</v>
      </c>
      <c r="V25" s="235">
        <v>43.841642228739005</v>
      </c>
      <c r="W25" s="226"/>
      <c r="X25" s="234">
        <v>7159</v>
      </c>
      <c r="Y25" s="752">
        <v>40.068282308165891</v>
      </c>
      <c r="Z25" s="746">
        <v>5242</v>
      </c>
      <c r="AA25" s="749">
        <v>73.222517111328401</v>
      </c>
      <c r="AB25" s="746">
        <v>1917</v>
      </c>
      <c r="AC25" s="235">
        <f t="shared" si="0"/>
        <v>26.777482888671599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6033</v>
      </c>
      <c r="E26" s="742">
        <f t="shared" si="2"/>
        <v>3856</v>
      </c>
      <c r="F26" s="579">
        <f t="shared" si="3"/>
        <v>63.915133432786341</v>
      </c>
      <c r="G26" s="742">
        <f t="shared" si="4"/>
        <v>2177</v>
      </c>
      <c r="H26" s="237">
        <f t="shared" si="3"/>
        <v>36.084866567213659</v>
      </c>
      <c r="I26" s="226"/>
      <c r="J26" s="238">
        <f t="shared" si="5"/>
        <v>1166</v>
      </c>
      <c r="K26" s="753">
        <f t="shared" si="6"/>
        <v>19.327034642797944</v>
      </c>
      <c r="L26" s="741">
        <v>449</v>
      </c>
      <c r="M26" s="578">
        <v>38.507718696397944</v>
      </c>
      <c r="N26" s="741">
        <v>717</v>
      </c>
      <c r="O26" s="235">
        <v>61.492281303602056</v>
      </c>
      <c r="P26" s="226"/>
      <c r="Q26" s="238">
        <v>850</v>
      </c>
      <c r="R26" s="753">
        <v>14.089176197579977</v>
      </c>
      <c r="S26" s="741">
        <v>463</v>
      </c>
      <c r="T26" s="578">
        <v>54.470588235294116</v>
      </c>
      <c r="U26" s="741">
        <v>387</v>
      </c>
      <c r="V26" s="235">
        <v>45.529411764705884</v>
      </c>
      <c r="W26" s="226"/>
      <c r="X26" s="238">
        <v>4017</v>
      </c>
      <c r="Y26" s="753">
        <v>66.583789159622071</v>
      </c>
      <c r="Z26" s="741">
        <v>2944</v>
      </c>
      <c r="AA26" s="578">
        <v>73.288523773960662</v>
      </c>
      <c r="AB26" s="741">
        <v>1073</v>
      </c>
      <c r="AC26" s="235">
        <f t="shared" si="0"/>
        <v>26.711476226039331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26126</v>
      </c>
      <c r="E27" s="742">
        <f t="shared" si="2"/>
        <v>16030</v>
      </c>
      <c r="F27" s="579">
        <f t="shared" si="3"/>
        <v>61.356503100359795</v>
      </c>
      <c r="G27" s="742">
        <f t="shared" si="4"/>
        <v>10096</v>
      </c>
      <c r="H27" s="237">
        <f t="shared" si="3"/>
        <v>38.643496899640205</v>
      </c>
      <c r="I27" s="226"/>
      <c r="J27" s="238">
        <f t="shared" si="5"/>
        <v>6509</v>
      </c>
      <c r="K27" s="753">
        <f t="shared" si="6"/>
        <v>24.913878894587768</v>
      </c>
      <c r="L27" s="741">
        <v>2539</v>
      </c>
      <c r="M27" s="578">
        <v>39.007528038101093</v>
      </c>
      <c r="N27" s="741">
        <v>3970</v>
      </c>
      <c r="O27" s="235">
        <v>60.992471961898907</v>
      </c>
      <c r="P27" s="226"/>
      <c r="Q27" s="238">
        <v>4857</v>
      </c>
      <c r="R27" s="753">
        <v>18.590675954987368</v>
      </c>
      <c r="S27" s="741">
        <v>2616</v>
      </c>
      <c r="T27" s="578">
        <v>53.860407659048789</v>
      </c>
      <c r="U27" s="741">
        <v>2241</v>
      </c>
      <c r="V27" s="235">
        <v>46.139592340951204</v>
      </c>
      <c r="W27" s="226"/>
      <c r="X27" s="238">
        <v>14760</v>
      </c>
      <c r="Y27" s="753">
        <v>56.495445150424864</v>
      </c>
      <c r="Z27" s="741">
        <v>10875</v>
      </c>
      <c r="AA27" s="578">
        <v>73.678861788617894</v>
      </c>
      <c r="AB27" s="741">
        <v>3885</v>
      </c>
      <c r="AC27" s="235">
        <f t="shared" si="0"/>
        <v>26.321138211382113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4277</v>
      </c>
      <c r="E28" s="742">
        <f t="shared" si="2"/>
        <v>2764</v>
      </c>
      <c r="F28" s="579">
        <f t="shared" si="3"/>
        <v>64.624736965162498</v>
      </c>
      <c r="G28" s="742">
        <f t="shared" si="4"/>
        <v>1513</v>
      </c>
      <c r="H28" s="243">
        <f t="shared" si="3"/>
        <v>35.375263034837502</v>
      </c>
      <c r="I28" s="226"/>
      <c r="J28" s="238">
        <f t="shared" si="5"/>
        <v>719</v>
      </c>
      <c r="K28" s="753">
        <f t="shared" si="6"/>
        <v>16.810848725742343</v>
      </c>
      <c r="L28" s="741">
        <v>291</v>
      </c>
      <c r="M28" s="578">
        <v>40.472878998609183</v>
      </c>
      <c r="N28" s="741">
        <v>428</v>
      </c>
      <c r="O28" s="242">
        <v>59.527121001390825</v>
      </c>
      <c r="P28" s="226"/>
      <c r="Q28" s="238">
        <v>752</v>
      </c>
      <c r="R28" s="753">
        <v>17.582417582417584</v>
      </c>
      <c r="S28" s="741">
        <v>421</v>
      </c>
      <c r="T28" s="578">
        <v>55.984042553191493</v>
      </c>
      <c r="U28" s="741">
        <v>331</v>
      </c>
      <c r="V28" s="242">
        <v>44.015957446808514</v>
      </c>
      <c r="W28" s="226"/>
      <c r="X28" s="238">
        <v>2806</v>
      </c>
      <c r="Y28" s="753">
        <v>65.606733691840077</v>
      </c>
      <c r="Z28" s="741">
        <v>2052</v>
      </c>
      <c r="AA28" s="578">
        <v>73.129009265858869</v>
      </c>
      <c r="AB28" s="741">
        <v>754</v>
      </c>
      <c r="AC28" s="242">
        <f t="shared" si="0"/>
        <v>26.870990734141127</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1369</v>
      </c>
      <c r="E29" s="743">
        <f t="shared" si="2"/>
        <v>734</v>
      </c>
      <c r="F29" s="580">
        <f t="shared" si="3"/>
        <v>53.615777940102262</v>
      </c>
      <c r="G29" s="743">
        <f t="shared" si="4"/>
        <v>635</v>
      </c>
      <c r="H29" s="248">
        <f t="shared" si="3"/>
        <v>46.384222059897731</v>
      </c>
      <c r="I29" s="226"/>
      <c r="J29" s="245">
        <f t="shared" si="5"/>
        <v>763</v>
      </c>
      <c r="K29" s="754">
        <f t="shared" si="6"/>
        <v>55.734112490869251</v>
      </c>
      <c r="L29" s="747">
        <v>277</v>
      </c>
      <c r="M29" s="750">
        <v>36.304062909567499</v>
      </c>
      <c r="N29" s="747">
        <v>486</v>
      </c>
      <c r="O29" s="246">
        <v>63.695937090432508</v>
      </c>
      <c r="P29" s="226"/>
      <c r="Q29" s="245">
        <v>219</v>
      </c>
      <c r="R29" s="754">
        <v>15.997078159240322</v>
      </c>
      <c r="S29" s="747">
        <v>158</v>
      </c>
      <c r="T29" s="750">
        <v>72.146118721461178</v>
      </c>
      <c r="U29" s="747">
        <v>61</v>
      </c>
      <c r="V29" s="246">
        <v>27.853881278538811</v>
      </c>
      <c r="W29" s="226"/>
      <c r="X29" s="245">
        <v>387</v>
      </c>
      <c r="Y29" s="754">
        <v>28.268809349890432</v>
      </c>
      <c r="Z29" s="747">
        <v>299</v>
      </c>
      <c r="AA29" s="750">
        <v>77.2609819121447</v>
      </c>
      <c r="AB29" s="747">
        <v>88</v>
      </c>
      <c r="AC29" s="246">
        <f t="shared" si="0"/>
        <v>22.739018087855296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585316</v>
      </c>
      <c r="E31" s="744">
        <f>L31+S31+Z31</f>
        <v>366655</v>
      </c>
      <c r="F31" s="409">
        <f>E31/$D31*100</f>
        <v>62.642230863328528</v>
      </c>
      <c r="G31" s="744">
        <f>N31+U31+AB31</f>
        <v>218661</v>
      </c>
      <c r="H31" s="255">
        <f>G31/$D31*100</f>
        <v>37.357769136671479</v>
      </c>
      <c r="I31" s="211"/>
      <c r="J31" s="253">
        <f>SUM(J12:J29)</f>
        <v>160040</v>
      </c>
      <c r="K31" s="755">
        <f>J31/$D31*100</f>
        <v>27.342495335852767</v>
      </c>
      <c r="L31" s="744">
        <f>SUM(L12:L29)</f>
        <v>65634</v>
      </c>
      <c r="M31" s="409">
        <f t="shared" ref="M31:O31" si="7">L31/$J31*100</f>
        <v>41.010997250687325</v>
      </c>
      <c r="N31" s="744">
        <f>SUM(N12:N29)</f>
        <v>94406</v>
      </c>
      <c r="O31" s="254">
        <f t="shared" si="7"/>
        <v>58.989002749312668</v>
      </c>
      <c r="P31" s="211"/>
      <c r="Q31" s="253">
        <f>SUM(Q12:Q29)</f>
        <v>113429</v>
      </c>
      <c r="R31" s="755">
        <f>Q31/$D31*100</f>
        <v>19.379104620410171</v>
      </c>
      <c r="S31" s="744">
        <f>SUM(S12:S29)</f>
        <v>68359</v>
      </c>
      <c r="T31" s="409">
        <f>S31/$Q31*100</f>
        <v>60.265893201914857</v>
      </c>
      <c r="U31" s="744">
        <f>SUM(U12:U29)</f>
        <v>45070</v>
      </c>
      <c r="V31" s="254">
        <f>U31/$Q31*100</f>
        <v>39.734106798085143</v>
      </c>
      <c r="W31" s="211"/>
      <c r="X31" s="253">
        <f>SUM(X12:X29)</f>
        <v>311847</v>
      </c>
      <c r="Y31" s="755">
        <f>X31/$D31*100</f>
        <v>53.278400043737065</v>
      </c>
      <c r="Z31" s="744">
        <f>SUM(Z12:Z29)</f>
        <v>232662</v>
      </c>
      <c r="AA31" s="409">
        <f>Z31/$X31*100</f>
        <v>74.607740334202347</v>
      </c>
      <c r="AB31" s="744">
        <f>SUM(AB12:AB29)</f>
        <v>79185</v>
      </c>
      <c r="AC31" s="254">
        <f>AB31/$X31*100</f>
        <v>25.392259665797649</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8"/>
      <c r="C34" s="1058"/>
      <c r="D34" s="1058"/>
      <c r="E34" s="1058"/>
      <c r="F34" s="1058"/>
      <c r="G34" s="1058"/>
      <c r="H34" s="1058"/>
    </row>
    <row r="35" spans="2:14" ht="29.25" customHeight="1" x14ac:dyDescent="0.2">
      <c r="B35" s="1065"/>
      <c r="C35" s="1065"/>
      <c r="D35" s="1065"/>
      <c r="E35" s="737"/>
      <c r="F35" s="737"/>
      <c r="G35" s="737"/>
      <c r="H35" s="262"/>
      <c r="I35" s="262"/>
      <c r="J35" s="262"/>
      <c r="K35" s="262"/>
      <c r="L35" s="262"/>
      <c r="M35" s="262"/>
      <c r="N35" s="262"/>
    </row>
    <row r="36" spans="2:14" ht="4.5" customHeight="1" x14ac:dyDescent="0.2">
      <c r="B36" s="1066"/>
      <c r="C36" s="1066"/>
      <c r="D36" s="106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417</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243</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25.5" customHeight="1" x14ac:dyDescent="0.2">
      <c r="A8" s="209"/>
      <c r="B8" s="1038"/>
      <c r="C8" s="211"/>
      <c r="D8" s="1042"/>
      <c r="E8" s="1043"/>
      <c r="F8" s="1043"/>
      <c r="G8" s="1043"/>
      <c r="H8" s="1043"/>
      <c r="I8" s="501"/>
      <c r="J8" s="1046" t="s">
        <v>244</v>
      </c>
      <c r="K8" s="1044"/>
      <c r="L8" s="1044"/>
      <c r="M8" s="1044"/>
      <c r="N8" s="1044"/>
      <c r="O8" s="1045"/>
      <c r="P8" s="211"/>
      <c r="Q8" s="1046" t="s">
        <v>245</v>
      </c>
      <c r="R8" s="1044"/>
      <c r="S8" s="1044"/>
      <c r="T8" s="1044"/>
      <c r="U8" s="1044"/>
      <c r="V8" s="1045"/>
      <c r="W8" s="211"/>
      <c r="X8" s="1046" t="s">
        <v>246</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230</v>
      </c>
      <c r="L9" s="1049" t="s">
        <v>27</v>
      </c>
      <c r="M9" s="1050"/>
      <c r="N9" s="1050" t="s">
        <v>26</v>
      </c>
      <c r="O9" s="1051"/>
      <c r="P9" s="211"/>
      <c r="Q9" s="1052" t="s">
        <v>12</v>
      </c>
      <c r="R9" s="1054" t="s">
        <v>230</v>
      </c>
      <c r="S9" s="1049" t="s">
        <v>27</v>
      </c>
      <c r="T9" s="1050"/>
      <c r="U9" s="1050" t="s">
        <v>26</v>
      </c>
      <c r="V9" s="1051"/>
      <c r="W9" s="211"/>
      <c r="X9" s="1052" t="s">
        <v>12</v>
      </c>
      <c r="Y9" s="1054" t="s">
        <v>230</v>
      </c>
      <c r="Z9" s="1049" t="s">
        <v>27</v>
      </c>
      <c r="AA9" s="1050"/>
      <c r="AB9" s="1050" t="s">
        <v>26</v>
      </c>
      <c r="AC9" s="1051"/>
      <c r="AD9" s="430"/>
      <c r="AE9" s="430"/>
      <c r="AF9" s="431"/>
      <c r="AG9" s="431"/>
      <c r="AH9" s="431"/>
      <c r="AI9" s="431"/>
      <c r="AJ9" s="431"/>
      <c r="AK9" s="431"/>
      <c r="AL9" s="432"/>
    </row>
    <row r="10" spans="1:53" s="219" customFormat="1" ht="44.25" customHeight="1" x14ac:dyDescent="0.2">
      <c r="A10" s="214"/>
      <c r="B10" s="1039"/>
      <c r="C10" s="216"/>
      <c r="D10" s="1048"/>
      <c r="E10" s="408" t="s">
        <v>12</v>
      </c>
      <c r="F10" s="408" t="s">
        <v>230</v>
      </c>
      <c r="G10" s="408" t="s">
        <v>12</v>
      </c>
      <c r="H10" s="218" t="s">
        <v>230</v>
      </c>
      <c r="I10" s="216"/>
      <c r="J10" s="1053"/>
      <c r="K10" s="1055"/>
      <c r="L10" s="408" t="s">
        <v>12</v>
      </c>
      <c r="M10" s="408" t="s">
        <v>231</v>
      </c>
      <c r="N10" s="408" t="s">
        <v>12</v>
      </c>
      <c r="O10" s="218" t="s">
        <v>231</v>
      </c>
      <c r="P10" s="216"/>
      <c r="Q10" s="1053"/>
      <c r="R10" s="1055"/>
      <c r="S10" s="408" t="s">
        <v>12</v>
      </c>
      <c r="T10" s="408" t="s">
        <v>231</v>
      </c>
      <c r="U10" s="408" t="s">
        <v>12</v>
      </c>
      <c r="V10" s="218" t="s">
        <v>231</v>
      </c>
      <c r="W10" s="216"/>
      <c r="X10" s="1053"/>
      <c r="Y10" s="105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90241</v>
      </c>
      <c r="E12" s="739">
        <f>L12+S12+Z12</f>
        <v>58594</v>
      </c>
      <c r="F12" s="748">
        <f>E12/$D12*100</f>
        <v>64.930574794162297</v>
      </c>
      <c r="G12" s="739">
        <f>N12+U12+AB12</f>
        <v>31647</v>
      </c>
      <c r="H12" s="230">
        <f>G12/$D12*100</f>
        <v>35.069425205837703</v>
      </c>
      <c r="I12" s="226"/>
      <c r="J12" s="227">
        <f>L12+N12</f>
        <v>22072</v>
      </c>
      <c r="K12" s="751">
        <f>J12/$D12*100</f>
        <v>24.458948814840262</v>
      </c>
      <c r="L12" s="745">
        <v>9662</v>
      </c>
      <c r="M12" s="748">
        <v>43.774918448713301</v>
      </c>
      <c r="N12" s="745">
        <v>12410</v>
      </c>
      <c r="O12" s="228">
        <v>56.225081551286692</v>
      </c>
      <c r="P12" s="226"/>
      <c r="Q12" s="227">
        <v>24440</v>
      </c>
      <c r="R12" s="751">
        <v>27.083033211068141</v>
      </c>
      <c r="S12" s="745">
        <v>17722</v>
      </c>
      <c r="T12" s="748">
        <v>72.51227495908347</v>
      </c>
      <c r="U12" s="745">
        <v>6718</v>
      </c>
      <c r="V12" s="228">
        <v>27.487725040916533</v>
      </c>
      <c r="W12" s="226"/>
      <c r="X12" s="227">
        <v>43729</v>
      </c>
      <c r="Y12" s="751">
        <v>48.458017974091597</v>
      </c>
      <c r="Z12" s="745">
        <v>31210</v>
      </c>
      <c r="AA12" s="748">
        <v>71.371401129685111</v>
      </c>
      <c r="AB12" s="745">
        <v>12519</v>
      </c>
      <c r="AC12" s="228">
        <f t="shared" ref="AC12:AC29" si="0">AB12/$X12*100</f>
        <v>28.628598870314892</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13402</v>
      </c>
      <c r="E13" s="740">
        <f t="shared" ref="E13:E29" si="2">L13+S13+Z13</f>
        <v>8668</v>
      </c>
      <c r="F13" s="577">
        <f t="shared" ref="F13:H29" si="3">E13/$D13*100</f>
        <v>64.676913893448742</v>
      </c>
      <c r="G13" s="740">
        <f t="shared" ref="G13:G29" si="4">N13+U13+AB13</f>
        <v>4734</v>
      </c>
      <c r="H13" s="237">
        <f t="shared" si="3"/>
        <v>35.323086106551258</v>
      </c>
      <c r="I13" s="226"/>
      <c r="J13" s="234">
        <f t="shared" ref="J13:J29" si="5">L13+N13</f>
        <v>2774</v>
      </c>
      <c r="K13" s="752">
        <f t="shared" ref="K13:K29" si="6">J13/$D13*100</f>
        <v>20.698403223399492</v>
      </c>
      <c r="L13" s="746">
        <v>1235</v>
      </c>
      <c r="M13" s="749">
        <v>44.520547945205479</v>
      </c>
      <c r="N13" s="746">
        <v>1539</v>
      </c>
      <c r="O13" s="235">
        <v>55.479452054794521</v>
      </c>
      <c r="P13" s="226"/>
      <c r="Q13" s="234">
        <v>2927</v>
      </c>
      <c r="R13" s="752">
        <v>21.840023877033278</v>
      </c>
      <c r="S13" s="746">
        <v>1900</v>
      </c>
      <c r="T13" s="749">
        <v>64.912880081995212</v>
      </c>
      <c r="U13" s="746">
        <v>1027</v>
      </c>
      <c r="V13" s="235">
        <v>35.087119918004781</v>
      </c>
      <c r="W13" s="226"/>
      <c r="X13" s="234">
        <v>7701</v>
      </c>
      <c r="Y13" s="752">
        <v>57.461572899567223</v>
      </c>
      <c r="Z13" s="746">
        <v>5533</v>
      </c>
      <c r="AA13" s="749">
        <v>71.847811972471106</v>
      </c>
      <c r="AB13" s="746">
        <v>2168</v>
      </c>
      <c r="AC13" s="235">
        <f t="shared" si="0"/>
        <v>28.15218802752889</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13964</v>
      </c>
      <c r="E14" s="740">
        <f t="shared" si="2"/>
        <v>9029</v>
      </c>
      <c r="F14" s="577">
        <f t="shared" si="3"/>
        <v>64.659123460326555</v>
      </c>
      <c r="G14" s="740">
        <f t="shared" si="4"/>
        <v>4935</v>
      </c>
      <c r="H14" s="237">
        <f t="shared" si="3"/>
        <v>35.340876539673445</v>
      </c>
      <c r="I14" s="226"/>
      <c r="J14" s="234">
        <f t="shared" si="5"/>
        <v>3305</v>
      </c>
      <c r="K14" s="752">
        <f t="shared" si="6"/>
        <v>23.668003437410484</v>
      </c>
      <c r="L14" s="746">
        <v>1422</v>
      </c>
      <c r="M14" s="749">
        <v>43.025718608169441</v>
      </c>
      <c r="N14" s="746">
        <v>1883</v>
      </c>
      <c r="O14" s="235">
        <v>56.974281391830559</v>
      </c>
      <c r="P14" s="226"/>
      <c r="Q14" s="234">
        <v>3159</v>
      </c>
      <c r="R14" s="752">
        <v>22.622457748496132</v>
      </c>
      <c r="S14" s="746">
        <v>1923</v>
      </c>
      <c r="T14" s="749">
        <v>60.87369420702754</v>
      </c>
      <c r="U14" s="746">
        <v>1236</v>
      </c>
      <c r="V14" s="235">
        <v>39.12630579297246</v>
      </c>
      <c r="W14" s="226"/>
      <c r="X14" s="234">
        <v>7500</v>
      </c>
      <c r="Y14" s="752">
        <v>53.709538814093385</v>
      </c>
      <c r="Z14" s="746">
        <v>5684</v>
      </c>
      <c r="AA14" s="749">
        <v>75.786666666666662</v>
      </c>
      <c r="AB14" s="746">
        <v>1816</v>
      </c>
      <c r="AC14" s="235">
        <f t="shared" si="0"/>
        <v>24.213333333333335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13100</v>
      </c>
      <c r="E15" s="740">
        <f t="shared" si="2"/>
        <v>8210</v>
      </c>
      <c r="F15" s="577">
        <f t="shared" si="3"/>
        <v>62.671755725190835</v>
      </c>
      <c r="G15" s="740">
        <f t="shared" si="4"/>
        <v>4890</v>
      </c>
      <c r="H15" s="237">
        <f t="shared" si="3"/>
        <v>37.328244274809158</v>
      </c>
      <c r="I15" s="226"/>
      <c r="J15" s="234">
        <f t="shared" si="5"/>
        <v>3593</v>
      </c>
      <c r="K15" s="752">
        <f t="shared" si="6"/>
        <v>27.427480916030532</v>
      </c>
      <c r="L15" s="746">
        <v>1650</v>
      </c>
      <c r="M15" s="749">
        <v>45.922627330921237</v>
      </c>
      <c r="N15" s="746">
        <v>1943</v>
      </c>
      <c r="O15" s="235">
        <v>54.077372669078763</v>
      </c>
      <c r="P15" s="226"/>
      <c r="Q15" s="234">
        <v>3325</v>
      </c>
      <c r="R15" s="752">
        <v>25.381679389312978</v>
      </c>
      <c r="S15" s="746">
        <v>2044</v>
      </c>
      <c r="T15" s="749">
        <v>61.473684210526315</v>
      </c>
      <c r="U15" s="746">
        <v>1281</v>
      </c>
      <c r="V15" s="235">
        <v>38.526315789473685</v>
      </c>
      <c r="W15" s="226"/>
      <c r="X15" s="234">
        <v>6182</v>
      </c>
      <c r="Y15" s="752">
        <v>47.190839694656489</v>
      </c>
      <c r="Z15" s="746">
        <v>4516</v>
      </c>
      <c r="AA15" s="749">
        <v>73.050792623746361</v>
      </c>
      <c r="AB15" s="746">
        <v>1666</v>
      </c>
      <c r="AC15" s="235">
        <f t="shared" si="0"/>
        <v>26.949207376253643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14209</v>
      </c>
      <c r="E16" s="740">
        <f t="shared" si="2"/>
        <v>8250</v>
      </c>
      <c r="F16" s="577">
        <f t="shared" si="3"/>
        <v>58.061791822084594</v>
      </c>
      <c r="G16" s="740">
        <f t="shared" si="4"/>
        <v>5959</v>
      </c>
      <c r="H16" s="237">
        <f t="shared" si="3"/>
        <v>41.938208177915406</v>
      </c>
      <c r="I16" s="226"/>
      <c r="J16" s="234">
        <f t="shared" si="5"/>
        <v>5693</v>
      </c>
      <c r="K16" s="752">
        <f t="shared" si="6"/>
        <v>40.066155253712438</v>
      </c>
      <c r="L16" s="746">
        <v>2366</v>
      </c>
      <c r="M16" s="749">
        <v>41.5598102933427</v>
      </c>
      <c r="N16" s="746">
        <v>3327</v>
      </c>
      <c r="O16" s="235">
        <v>58.4401897066573</v>
      </c>
      <c r="P16" s="226"/>
      <c r="Q16" s="234">
        <v>3348</v>
      </c>
      <c r="R16" s="752">
        <v>23.562530790344148</v>
      </c>
      <c r="S16" s="746">
        <v>2078</v>
      </c>
      <c r="T16" s="749">
        <v>62.066905615292711</v>
      </c>
      <c r="U16" s="746">
        <v>1270</v>
      </c>
      <c r="V16" s="235">
        <v>37.933094384707289</v>
      </c>
      <c r="W16" s="226"/>
      <c r="X16" s="234">
        <v>5168</v>
      </c>
      <c r="Y16" s="752">
        <v>36.371313955943421</v>
      </c>
      <c r="Z16" s="746">
        <v>3806</v>
      </c>
      <c r="AA16" s="749">
        <v>73.645510835913313</v>
      </c>
      <c r="AB16" s="746">
        <v>1362</v>
      </c>
      <c r="AC16" s="235">
        <f t="shared" si="0"/>
        <v>26.354489164086687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4894</v>
      </c>
      <c r="E17" s="741">
        <f t="shared" si="2"/>
        <v>2897</v>
      </c>
      <c r="F17" s="578">
        <f t="shared" si="3"/>
        <v>59.194932570494487</v>
      </c>
      <c r="G17" s="741">
        <f t="shared" si="4"/>
        <v>1997</v>
      </c>
      <c r="H17" s="237">
        <f t="shared" si="3"/>
        <v>40.805067429505513</v>
      </c>
      <c r="I17" s="226"/>
      <c r="J17" s="238">
        <f t="shared" si="5"/>
        <v>1378</v>
      </c>
      <c r="K17" s="753">
        <f t="shared" si="6"/>
        <v>28.156926849203106</v>
      </c>
      <c r="L17" s="741">
        <v>586</v>
      </c>
      <c r="M17" s="578">
        <v>42.525399129172712</v>
      </c>
      <c r="N17" s="741">
        <v>792</v>
      </c>
      <c r="O17" s="235">
        <v>57.474600870827288</v>
      </c>
      <c r="P17" s="226"/>
      <c r="Q17" s="238">
        <v>1227</v>
      </c>
      <c r="R17" s="753">
        <v>25.071516142214957</v>
      </c>
      <c r="S17" s="741">
        <v>686</v>
      </c>
      <c r="T17" s="578">
        <v>55.908720456397717</v>
      </c>
      <c r="U17" s="741">
        <v>541</v>
      </c>
      <c r="V17" s="235">
        <v>44.091279543602283</v>
      </c>
      <c r="W17" s="226"/>
      <c r="X17" s="238">
        <v>2289</v>
      </c>
      <c r="Y17" s="753">
        <v>46.771557008581937</v>
      </c>
      <c r="Z17" s="741">
        <v>1625</v>
      </c>
      <c r="AA17" s="578">
        <v>70.991699432066397</v>
      </c>
      <c r="AB17" s="741">
        <v>664</v>
      </c>
      <c r="AC17" s="235">
        <f t="shared" si="0"/>
        <v>29.008300567933599</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45611</v>
      </c>
      <c r="E18" s="740">
        <f t="shared" si="2"/>
        <v>28344</v>
      </c>
      <c r="F18" s="577">
        <f t="shared" si="3"/>
        <v>62.14290412400517</v>
      </c>
      <c r="G18" s="740">
        <f t="shared" si="4"/>
        <v>17267</v>
      </c>
      <c r="H18" s="237">
        <f t="shared" si="3"/>
        <v>37.85709587599483</v>
      </c>
      <c r="I18" s="226"/>
      <c r="J18" s="234">
        <f t="shared" si="5"/>
        <v>8867</v>
      </c>
      <c r="K18" s="752">
        <f t="shared" si="6"/>
        <v>19.440485847712175</v>
      </c>
      <c r="L18" s="746">
        <v>3732</v>
      </c>
      <c r="M18" s="749">
        <v>42.088643284087063</v>
      </c>
      <c r="N18" s="746">
        <v>5135</v>
      </c>
      <c r="O18" s="235">
        <v>57.91135671591293</v>
      </c>
      <c r="P18" s="226"/>
      <c r="Q18" s="234">
        <v>8764</v>
      </c>
      <c r="R18" s="752">
        <v>19.214663129508232</v>
      </c>
      <c r="S18" s="746">
        <v>5140</v>
      </c>
      <c r="T18" s="749">
        <v>58.64901871291648</v>
      </c>
      <c r="U18" s="746">
        <v>3624</v>
      </c>
      <c r="V18" s="235">
        <v>41.35098128708352</v>
      </c>
      <c r="W18" s="226"/>
      <c r="X18" s="234">
        <v>27980</v>
      </c>
      <c r="Y18" s="752">
        <v>61.344851022779586</v>
      </c>
      <c r="Z18" s="746">
        <v>19472</v>
      </c>
      <c r="AA18" s="749">
        <v>69.59256611865618</v>
      </c>
      <c r="AB18" s="746">
        <v>8508</v>
      </c>
      <c r="AC18" s="235">
        <f t="shared" si="0"/>
        <v>30.407433881343813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27249</v>
      </c>
      <c r="E19" s="740">
        <f t="shared" si="2"/>
        <v>17761</v>
      </c>
      <c r="F19" s="577">
        <f t="shared" si="3"/>
        <v>65.180373591691449</v>
      </c>
      <c r="G19" s="740">
        <f t="shared" si="4"/>
        <v>9488</v>
      </c>
      <c r="H19" s="237">
        <f t="shared" si="3"/>
        <v>34.819626408308565</v>
      </c>
      <c r="I19" s="226"/>
      <c r="J19" s="234">
        <f t="shared" si="5"/>
        <v>5283</v>
      </c>
      <c r="K19" s="752">
        <f t="shared" si="6"/>
        <v>19.387867444676868</v>
      </c>
      <c r="L19" s="746">
        <v>2282</v>
      </c>
      <c r="M19" s="749">
        <v>43.195154268408103</v>
      </c>
      <c r="N19" s="746">
        <v>3001</v>
      </c>
      <c r="O19" s="235">
        <v>56.804845731591904</v>
      </c>
      <c r="P19" s="226"/>
      <c r="Q19" s="234">
        <v>5766</v>
      </c>
      <c r="R19" s="752">
        <v>21.160409556313994</v>
      </c>
      <c r="S19" s="746">
        <v>3876</v>
      </c>
      <c r="T19" s="749">
        <v>67.221644120707595</v>
      </c>
      <c r="U19" s="746">
        <v>1890</v>
      </c>
      <c r="V19" s="235">
        <v>32.778355879292405</v>
      </c>
      <c r="W19" s="226"/>
      <c r="X19" s="234">
        <v>16200</v>
      </c>
      <c r="Y19" s="752">
        <v>59.451722999009135</v>
      </c>
      <c r="Z19" s="746">
        <v>11603</v>
      </c>
      <c r="AA19" s="749">
        <v>71.623456790123456</v>
      </c>
      <c r="AB19" s="746">
        <v>4597</v>
      </c>
      <c r="AC19" s="235">
        <f t="shared" si="0"/>
        <v>28.376543209876541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117725</v>
      </c>
      <c r="E20" s="740">
        <f t="shared" si="2"/>
        <v>74732</v>
      </c>
      <c r="F20" s="577">
        <f t="shared" si="3"/>
        <v>63.48014440433213</v>
      </c>
      <c r="G20" s="740">
        <f t="shared" si="4"/>
        <v>42993</v>
      </c>
      <c r="H20" s="237">
        <f t="shared" si="3"/>
        <v>36.51985559566787</v>
      </c>
      <c r="I20" s="226"/>
      <c r="J20" s="234">
        <f t="shared" si="5"/>
        <v>30922</v>
      </c>
      <c r="K20" s="752">
        <f t="shared" si="6"/>
        <v>26.266298577192611</v>
      </c>
      <c r="L20" s="746">
        <v>13761</v>
      </c>
      <c r="M20" s="749">
        <v>44.502296099864175</v>
      </c>
      <c r="N20" s="746">
        <v>17161</v>
      </c>
      <c r="O20" s="235">
        <v>55.497703900135832</v>
      </c>
      <c r="P20" s="226"/>
      <c r="Q20" s="234">
        <v>27690</v>
      </c>
      <c r="R20" s="752">
        <v>23.520917392227648</v>
      </c>
      <c r="S20" s="746">
        <v>17765</v>
      </c>
      <c r="T20" s="749">
        <v>64.156735283495848</v>
      </c>
      <c r="U20" s="746">
        <v>9925</v>
      </c>
      <c r="V20" s="235">
        <v>35.843264716504152</v>
      </c>
      <c r="W20" s="226"/>
      <c r="X20" s="234">
        <v>59113</v>
      </c>
      <c r="Y20" s="752">
        <v>50.212784030579741</v>
      </c>
      <c r="Z20" s="746">
        <v>43206</v>
      </c>
      <c r="AA20" s="749">
        <v>73.090521543484513</v>
      </c>
      <c r="AB20" s="746">
        <v>15907</v>
      </c>
      <c r="AC20" s="235">
        <f t="shared" si="0"/>
        <v>26.90947845651549</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51866</v>
      </c>
      <c r="E21" s="740">
        <f t="shared" si="2"/>
        <v>31440</v>
      </c>
      <c r="F21" s="577">
        <f t="shared" si="3"/>
        <v>60.617745729379557</v>
      </c>
      <c r="G21" s="740">
        <f t="shared" si="4"/>
        <v>20426</v>
      </c>
      <c r="H21" s="237">
        <f t="shared" si="3"/>
        <v>39.382254270620443</v>
      </c>
      <c r="I21" s="226"/>
      <c r="J21" s="234">
        <f t="shared" si="5"/>
        <v>16030</v>
      </c>
      <c r="K21" s="752">
        <f t="shared" si="6"/>
        <v>30.906566922454015</v>
      </c>
      <c r="L21" s="746">
        <v>6278</v>
      </c>
      <c r="M21" s="749">
        <v>39.164067373674364</v>
      </c>
      <c r="N21" s="746">
        <v>9752</v>
      </c>
      <c r="O21" s="235">
        <v>60.835932626325636</v>
      </c>
      <c r="P21" s="226"/>
      <c r="Q21" s="234">
        <v>11829</v>
      </c>
      <c r="R21" s="752">
        <v>22.806848417074772</v>
      </c>
      <c r="S21" s="746">
        <v>7716</v>
      </c>
      <c r="T21" s="749">
        <v>65.22952066954096</v>
      </c>
      <c r="U21" s="746">
        <v>4113</v>
      </c>
      <c r="V21" s="235">
        <v>34.77047933045904</v>
      </c>
      <c r="W21" s="226"/>
      <c r="X21" s="234">
        <v>24007</v>
      </c>
      <c r="Y21" s="752">
        <v>46.286584660471213</v>
      </c>
      <c r="Z21" s="746">
        <v>17446</v>
      </c>
      <c r="AA21" s="749">
        <v>72.670471112592168</v>
      </c>
      <c r="AB21" s="746">
        <v>6561</v>
      </c>
      <c r="AC21" s="235">
        <f t="shared" si="0"/>
        <v>27.329528887407839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13807</v>
      </c>
      <c r="E22" s="740">
        <f t="shared" si="2"/>
        <v>8855</v>
      </c>
      <c r="F22" s="577">
        <f t="shared" si="3"/>
        <v>64.134134859129432</v>
      </c>
      <c r="G22" s="740">
        <f t="shared" si="4"/>
        <v>4952</v>
      </c>
      <c r="H22" s="237">
        <f t="shared" si="3"/>
        <v>35.865865140870575</v>
      </c>
      <c r="I22" s="226"/>
      <c r="J22" s="234">
        <f t="shared" si="5"/>
        <v>3347</v>
      </c>
      <c r="K22" s="752">
        <f t="shared" si="6"/>
        <v>24.241326863185343</v>
      </c>
      <c r="L22" s="746">
        <v>1452</v>
      </c>
      <c r="M22" s="749">
        <v>43.382133253659994</v>
      </c>
      <c r="N22" s="746">
        <v>1895</v>
      </c>
      <c r="O22" s="235">
        <v>56.617866746340006</v>
      </c>
      <c r="P22" s="226"/>
      <c r="Q22" s="234">
        <v>3136</v>
      </c>
      <c r="R22" s="752">
        <v>22.713116535090897</v>
      </c>
      <c r="S22" s="746">
        <v>2143</v>
      </c>
      <c r="T22" s="749">
        <v>68.335459183673478</v>
      </c>
      <c r="U22" s="746">
        <v>993</v>
      </c>
      <c r="V22" s="235">
        <v>31.664540816326532</v>
      </c>
      <c r="W22" s="226"/>
      <c r="X22" s="234">
        <v>7324</v>
      </c>
      <c r="Y22" s="752">
        <v>53.045556601723767</v>
      </c>
      <c r="Z22" s="746">
        <v>5260</v>
      </c>
      <c r="AA22" s="749">
        <v>71.818678317859096</v>
      </c>
      <c r="AB22" s="746">
        <v>2064</v>
      </c>
      <c r="AC22" s="235">
        <f t="shared" si="0"/>
        <v>28.181321682140908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22733</v>
      </c>
      <c r="E23" s="740">
        <f t="shared" si="2"/>
        <v>13424</v>
      </c>
      <c r="F23" s="577">
        <f t="shared" si="3"/>
        <v>59.050719218756875</v>
      </c>
      <c r="G23" s="740">
        <f t="shared" si="4"/>
        <v>9309</v>
      </c>
      <c r="H23" s="237">
        <f t="shared" si="3"/>
        <v>40.949280781243125</v>
      </c>
      <c r="I23" s="226"/>
      <c r="J23" s="234">
        <f t="shared" si="5"/>
        <v>7868</v>
      </c>
      <c r="K23" s="752">
        <f t="shared" si="6"/>
        <v>34.610478159503806</v>
      </c>
      <c r="L23" s="746">
        <v>2935</v>
      </c>
      <c r="M23" s="749">
        <v>37.302999491611594</v>
      </c>
      <c r="N23" s="746">
        <v>4933</v>
      </c>
      <c r="O23" s="235">
        <v>62.697000508388413</v>
      </c>
      <c r="P23" s="226"/>
      <c r="Q23" s="234">
        <v>4299</v>
      </c>
      <c r="R23" s="752">
        <v>18.910834469713635</v>
      </c>
      <c r="S23" s="746">
        <v>2621</v>
      </c>
      <c r="T23" s="749">
        <v>60.967666899278903</v>
      </c>
      <c r="U23" s="746">
        <v>1678</v>
      </c>
      <c r="V23" s="235">
        <v>39.032333100721104</v>
      </c>
      <c r="W23" s="226"/>
      <c r="X23" s="234">
        <v>10566</v>
      </c>
      <c r="Y23" s="752">
        <v>46.478687370782559</v>
      </c>
      <c r="Z23" s="746">
        <v>7868</v>
      </c>
      <c r="AA23" s="749">
        <v>74.465265947378384</v>
      </c>
      <c r="AB23" s="746">
        <v>2698</v>
      </c>
      <c r="AC23" s="235">
        <f t="shared" si="0"/>
        <v>25.534734052621616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53882</v>
      </c>
      <c r="E24" s="740">
        <f t="shared" si="2"/>
        <v>35862</v>
      </c>
      <c r="F24" s="577">
        <f t="shared" si="3"/>
        <v>66.556549497049105</v>
      </c>
      <c r="G24" s="740">
        <f t="shared" si="4"/>
        <v>18020</v>
      </c>
      <c r="H24" s="237">
        <f t="shared" si="3"/>
        <v>33.443450502950895</v>
      </c>
      <c r="I24" s="226"/>
      <c r="J24" s="234">
        <f t="shared" si="5"/>
        <v>13101</v>
      </c>
      <c r="K24" s="752">
        <f t="shared" si="6"/>
        <v>24.314242233027727</v>
      </c>
      <c r="L24" s="746">
        <v>6118</v>
      </c>
      <c r="M24" s="749">
        <v>46.698725288145944</v>
      </c>
      <c r="N24" s="746">
        <v>6983</v>
      </c>
      <c r="O24" s="235">
        <v>53.301274711854049</v>
      </c>
      <c r="P24" s="226"/>
      <c r="Q24" s="234">
        <v>11527</v>
      </c>
      <c r="R24" s="752">
        <v>21.393044059240562</v>
      </c>
      <c r="S24" s="746">
        <v>8009</v>
      </c>
      <c r="T24" s="749">
        <v>69.480350481478268</v>
      </c>
      <c r="U24" s="746">
        <v>3518</v>
      </c>
      <c r="V24" s="235">
        <v>30.519649518521732</v>
      </c>
      <c r="W24" s="226"/>
      <c r="X24" s="234">
        <v>29254</v>
      </c>
      <c r="Y24" s="752">
        <v>54.292713707731707</v>
      </c>
      <c r="Z24" s="746">
        <v>21735</v>
      </c>
      <c r="AA24" s="749">
        <v>74.297531961441166</v>
      </c>
      <c r="AB24" s="746">
        <v>7519</v>
      </c>
      <c r="AC24" s="235">
        <f t="shared" si="0"/>
        <v>25.70246803855883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13241</v>
      </c>
      <c r="E25" s="740">
        <f t="shared" si="2"/>
        <v>8301</v>
      </c>
      <c r="F25" s="577">
        <f t="shared" si="3"/>
        <v>62.6916396042595</v>
      </c>
      <c r="G25" s="740">
        <f t="shared" si="4"/>
        <v>4940</v>
      </c>
      <c r="H25" s="237">
        <f t="shared" si="3"/>
        <v>37.3083603957405</v>
      </c>
      <c r="I25" s="226"/>
      <c r="J25" s="234">
        <f t="shared" si="5"/>
        <v>3795</v>
      </c>
      <c r="K25" s="752">
        <f t="shared" si="6"/>
        <v>28.660977267577977</v>
      </c>
      <c r="L25" s="746">
        <v>1503</v>
      </c>
      <c r="M25" s="749">
        <v>39.604743083003953</v>
      </c>
      <c r="N25" s="746">
        <v>2292</v>
      </c>
      <c r="O25" s="235">
        <v>60.39525691699604</v>
      </c>
      <c r="P25" s="226"/>
      <c r="Q25" s="234">
        <v>3553</v>
      </c>
      <c r="R25" s="752">
        <v>26.833320746167207</v>
      </c>
      <c r="S25" s="746">
        <v>2532</v>
      </c>
      <c r="T25" s="749">
        <v>71.263720799324517</v>
      </c>
      <c r="U25" s="746">
        <v>1021</v>
      </c>
      <c r="V25" s="235">
        <v>28.736279200675487</v>
      </c>
      <c r="W25" s="226"/>
      <c r="X25" s="234">
        <v>5893</v>
      </c>
      <c r="Y25" s="752">
        <v>44.505701986254813</v>
      </c>
      <c r="Z25" s="746">
        <v>4266</v>
      </c>
      <c r="AA25" s="749">
        <v>72.390972340064479</v>
      </c>
      <c r="AB25" s="746">
        <v>1627</v>
      </c>
      <c r="AC25" s="235">
        <f t="shared" si="0"/>
        <v>27.609027659935514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6834</v>
      </c>
      <c r="E26" s="742">
        <f t="shared" si="2"/>
        <v>4234</v>
      </c>
      <c r="F26" s="579">
        <f t="shared" si="3"/>
        <v>61.954931226221831</v>
      </c>
      <c r="G26" s="742">
        <f t="shared" si="4"/>
        <v>2600</v>
      </c>
      <c r="H26" s="237">
        <f t="shared" si="3"/>
        <v>38.045068773778169</v>
      </c>
      <c r="I26" s="226"/>
      <c r="J26" s="238">
        <f t="shared" si="5"/>
        <v>1630</v>
      </c>
      <c r="K26" s="753">
        <f t="shared" si="6"/>
        <v>23.85133157740708</v>
      </c>
      <c r="L26" s="741">
        <v>662</v>
      </c>
      <c r="M26" s="578">
        <v>40.613496932515339</v>
      </c>
      <c r="N26" s="741">
        <v>968</v>
      </c>
      <c r="O26" s="235">
        <v>59.386503067484661</v>
      </c>
      <c r="P26" s="226"/>
      <c r="Q26" s="238">
        <v>1360</v>
      </c>
      <c r="R26" s="753">
        <v>19.900497512437813</v>
      </c>
      <c r="S26" s="741">
        <v>773</v>
      </c>
      <c r="T26" s="578">
        <v>56.838235294117645</v>
      </c>
      <c r="U26" s="741">
        <v>587</v>
      </c>
      <c r="V26" s="235">
        <v>43.161764705882355</v>
      </c>
      <c r="W26" s="226"/>
      <c r="X26" s="238">
        <v>3844</v>
      </c>
      <c r="Y26" s="753">
        <v>56.248170910155103</v>
      </c>
      <c r="Z26" s="741">
        <v>2799</v>
      </c>
      <c r="AA26" s="578">
        <v>72.81477627471385</v>
      </c>
      <c r="AB26" s="741">
        <v>1045</v>
      </c>
      <c r="AC26" s="235">
        <f t="shared" si="0"/>
        <v>27.185223725286161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35364</v>
      </c>
      <c r="E27" s="742">
        <f t="shared" si="2"/>
        <v>20739</v>
      </c>
      <c r="F27" s="579">
        <f t="shared" si="3"/>
        <v>58.644384119443501</v>
      </c>
      <c r="G27" s="742">
        <f t="shared" si="4"/>
        <v>14625</v>
      </c>
      <c r="H27" s="237">
        <f t="shared" si="3"/>
        <v>41.355615880556499</v>
      </c>
      <c r="I27" s="226"/>
      <c r="J27" s="238">
        <f t="shared" si="5"/>
        <v>11006</v>
      </c>
      <c r="K27" s="753">
        <f t="shared" si="6"/>
        <v>31.122045017531953</v>
      </c>
      <c r="L27" s="741">
        <v>4268</v>
      </c>
      <c r="M27" s="578">
        <v>38.778847901144829</v>
      </c>
      <c r="N27" s="741">
        <v>6738</v>
      </c>
      <c r="O27" s="235">
        <v>61.221152098855171</v>
      </c>
      <c r="P27" s="226"/>
      <c r="Q27" s="238">
        <v>7264</v>
      </c>
      <c r="R27" s="753">
        <v>20.540662820947855</v>
      </c>
      <c r="S27" s="741">
        <v>4182</v>
      </c>
      <c r="T27" s="578">
        <v>57.571585903083701</v>
      </c>
      <c r="U27" s="741">
        <v>3082</v>
      </c>
      <c r="V27" s="235">
        <v>42.428414096916299</v>
      </c>
      <c r="W27" s="226"/>
      <c r="X27" s="238">
        <v>17094</v>
      </c>
      <c r="Y27" s="753">
        <v>48.337292161520189</v>
      </c>
      <c r="Z27" s="741">
        <v>12289</v>
      </c>
      <c r="AA27" s="578">
        <v>71.890721890721892</v>
      </c>
      <c r="AB27" s="741">
        <v>4805</v>
      </c>
      <c r="AC27" s="235">
        <f t="shared" si="0"/>
        <v>28.109278109278108</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3688</v>
      </c>
      <c r="E28" s="742">
        <f t="shared" si="2"/>
        <v>2429</v>
      </c>
      <c r="F28" s="579">
        <f t="shared" si="3"/>
        <v>65.862255965292832</v>
      </c>
      <c r="G28" s="742">
        <f t="shared" si="4"/>
        <v>1259</v>
      </c>
      <c r="H28" s="243">
        <f t="shared" si="3"/>
        <v>34.137744034707154</v>
      </c>
      <c r="I28" s="226"/>
      <c r="J28" s="238">
        <f t="shared" si="5"/>
        <v>507</v>
      </c>
      <c r="K28" s="753">
        <f t="shared" si="6"/>
        <v>13.747288503253795</v>
      </c>
      <c r="L28" s="741">
        <v>219</v>
      </c>
      <c r="M28" s="578">
        <v>43.19526627218935</v>
      </c>
      <c r="N28" s="741">
        <v>288</v>
      </c>
      <c r="O28" s="242">
        <v>56.80473372781065</v>
      </c>
      <c r="P28" s="226"/>
      <c r="Q28" s="238">
        <v>849</v>
      </c>
      <c r="R28" s="753">
        <v>23.020607375271148</v>
      </c>
      <c r="S28" s="741">
        <v>546</v>
      </c>
      <c r="T28" s="578">
        <v>64.310954063604242</v>
      </c>
      <c r="U28" s="741">
        <v>303</v>
      </c>
      <c r="V28" s="242">
        <v>35.689045936395758</v>
      </c>
      <c r="W28" s="226"/>
      <c r="X28" s="238">
        <v>2332</v>
      </c>
      <c r="Y28" s="753">
        <v>63.232104121475054</v>
      </c>
      <c r="Z28" s="741">
        <v>1664</v>
      </c>
      <c r="AA28" s="578">
        <v>71.355060034305325</v>
      </c>
      <c r="AB28" s="741">
        <v>668</v>
      </c>
      <c r="AC28" s="242">
        <f t="shared" si="0"/>
        <v>28.644939965694682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1085</v>
      </c>
      <c r="E29" s="743">
        <f t="shared" si="2"/>
        <v>614</v>
      </c>
      <c r="F29" s="580">
        <f t="shared" si="3"/>
        <v>56.589861751152071</v>
      </c>
      <c r="G29" s="743">
        <f t="shared" si="4"/>
        <v>471</v>
      </c>
      <c r="H29" s="248">
        <f t="shared" si="3"/>
        <v>43.410138248847922</v>
      </c>
      <c r="I29" s="226"/>
      <c r="J29" s="245">
        <f t="shared" si="5"/>
        <v>538</v>
      </c>
      <c r="K29" s="754">
        <f t="shared" si="6"/>
        <v>49.585253456221196</v>
      </c>
      <c r="L29" s="747">
        <v>204</v>
      </c>
      <c r="M29" s="750">
        <v>37.918215613382898</v>
      </c>
      <c r="N29" s="747">
        <v>334</v>
      </c>
      <c r="O29" s="246">
        <v>62.081784386617102</v>
      </c>
      <c r="P29" s="226"/>
      <c r="Q29" s="245">
        <v>227</v>
      </c>
      <c r="R29" s="754">
        <v>20.921658986175114</v>
      </c>
      <c r="S29" s="747">
        <v>159</v>
      </c>
      <c r="T29" s="750">
        <v>70.044052863436121</v>
      </c>
      <c r="U29" s="747">
        <v>68</v>
      </c>
      <c r="V29" s="246">
        <v>29.955947136563875</v>
      </c>
      <c r="W29" s="226"/>
      <c r="X29" s="245">
        <v>320</v>
      </c>
      <c r="Y29" s="754">
        <v>29.493087557603687</v>
      </c>
      <c r="Z29" s="747">
        <v>251</v>
      </c>
      <c r="AA29" s="750">
        <v>78.4375</v>
      </c>
      <c r="AB29" s="747">
        <v>69</v>
      </c>
      <c r="AC29" s="246">
        <f t="shared" si="0"/>
        <v>21.5625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542895</v>
      </c>
      <c r="E31" s="744">
        <f>L31+S31+Z31</f>
        <v>342383</v>
      </c>
      <c r="F31" s="409">
        <f>E31/$D31*100</f>
        <v>63.066154597113623</v>
      </c>
      <c r="G31" s="744">
        <f>N31+U31+AB31</f>
        <v>200512</v>
      </c>
      <c r="H31" s="255">
        <f>G31/$D31*100</f>
        <v>36.933845402886377</v>
      </c>
      <c r="I31" s="211"/>
      <c r="J31" s="253">
        <f>SUM(J12:J29)</f>
        <v>141709</v>
      </c>
      <c r="K31" s="755">
        <f>J31/$D31*100</f>
        <v>26.102469169913149</v>
      </c>
      <c r="L31" s="744">
        <f>SUM(L12:L29)</f>
        <v>60335</v>
      </c>
      <c r="M31" s="409">
        <f t="shared" ref="M31:O31" si="7">L31/$J31*100</f>
        <v>42.576688848273577</v>
      </c>
      <c r="N31" s="744">
        <f>SUM(N12:N29)</f>
        <v>81374</v>
      </c>
      <c r="O31" s="254">
        <f t="shared" si="7"/>
        <v>57.423311151726431</v>
      </c>
      <c r="P31" s="211"/>
      <c r="Q31" s="253">
        <f>SUM(Q12:Q29)</f>
        <v>124690</v>
      </c>
      <c r="R31" s="755">
        <f>Q31/$D31*100</f>
        <v>22.967608837804733</v>
      </c>
      <c r="S31" s="744">
        <f>SUM(S12:S29)</f>
        <v>81815</v>
      </c>
      <c r="T31" s="409">
        <f>S31/$Q31*100</f>
        <v>65.614724516801672</v>
      </c>
      <c r="U31" s="744">
        <f>SUM(U12:U29)</f>
        <v>42875</v>
      </c>
      <c r="V31" s="254">
        <f>U31/$Q31*100</f>
        <v>34.385275483198328</v>
      </c>
      <c r="W31" s="211"/>
      <c r="X31" s="253">
        <f>SUM(X12:X29)</f>
        <v>276496</v>
      </c>
      <c r="Y31" s="755">
        <f>X31/$D31*100</f>
        <v>50.929921992282111</v>
      </c>
      <c r="Z31" s="744">
        <f>SUM(Z12:Z29)</f>
        <v>200233</v>
      </c>
      <c r="AA31" s="409">
        <f>Z31/$X31*100</f>
        <v>72.418045830681095</v>
      </c>
      <c r="AB31" s="744">
        <f>SUM(AB12:AB29)</f>
        <v>76263</v>
      </c>
      <c r="AC31" s="254">
        <f>AB31/$X31*100</f>
        <v>27.581954169318905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8"/>
      <c r="C34" s="1058"/>
      <c r="D34" s="1058"/>
      <c r="E34" s="1058"/>
      <c r="F34" s="1058"/>
      <c r="G34" s="1058"/>
      <c r="H34" s="1058"/>
    </row>
    <row r="35" spans="2:14" ht="29.25" customHeight="1" x14ac:dyDescent="0.2">
      <c r="B35" s="1065"/>
      <c r="C35" s="1065"/>
      <c r="D35" s="1065"/>
      <c r="E35" s="737"/>
      <c r="F35" s="737"/>
      <c r="G35" s="737"/>
      <c r="H35" s="262"/>
      <c r="I35" s="262"/>
      <c r="J35" s="262"/>
      <c r="K35" s="262"/>
      <c r="L35" s="262"/>
      <c r="M35" s="262"/>
      <c r="N35" s="262"/>
    </row>
    <row r="36" spans="2:14" ht="4.5" customHeight="1" x14ac:dyDescent="0.2">
      <c r="B36" s="1066"/>
      <c r="C36" s="1066"/>
      <c r="D36" s="106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121</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418</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247</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25.5" customHeight="1" x14ac:dyDescent="0.2">
      <c r="A8" s="209"/>
      <c r="B8" s="1038"/>
      <c r="C8" s="211"/>
      <c r="D8" s="1042"/>
      <c r="E8" s="1043"/>
      <c r="F8" s="1043"/>
      <c r="G8" s="1043"/>
      <c r="H8" s="1043"/>
      <c r="I8" s="501"/>
      <c r="J8" s="1046" t="s">
        <v>248</v>
      </c>
      <c r="K8" s="1044"/>
      <c r="L8" s="1044"/>
      <c r="M8" s="1044"/>
      <c r="N8" s="1044"/>
      <c r="O8" s="1045"/>
      <c r="P8" s="211"/>
      <c r="Q8" s="1046" t="s">
        <v>249</v>
      </c>
      <c r="R8" s="1044"/>
      <c r="S8" s="1044"/>
      <c r="T8" s="1044"/>
      <c r="U8" s="1044"/>
      <c r="V8" s="1045"/>
      <c r="W8" s="211"/>
      <c r="X8" s="1046" t="s">
        <v>250</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230</v>
      </c>
      <c r="L9" s="1049" t="s">
        <v>27</v>
      </c>
      <c r="M9" s="1050"/>
      <c r="N9" s="1050" t="s">
        <v>26</v>
      </c>
      <c r="O9" s="1051"/>
      <c r="P9" s="211"/>
      <c r="Q9" s="1052" t="s">
        <v>12</v>
      </c>
      <c r="R9" s="1054" t="s">
        <v>230</v>
      </c>
      <c r="S9" s="1049" t="s">
        <v>27</v>
      </c>
      <c r="T9" s="1050"/>
      <c r="U9" s="1050" t="s">
        <v>26</v>
      </c>
      <c r="V9" s="1051"/>
      <c r="W9" s="211"/>
      <c r="X9" s="1052" t="s">
        <v>12</v>
      </c>
      <c r="Y9" s="1054" t="s">
        <v>230</v>
      </c>
      <c r="Z9" s="1049" t="s">
        <v>27</v>
      </c>
      <c r="AA9" s="1050"/>
      <c r="AB9" s="1050" t="s">
        <v>26</v>
      </c>
      <c r="AC9" s="1051"/>
      <c r="AD9" s="430"/>
      <c r="AE9" s="430"/>
      <c r="AF9" s="431"/>
      <c r="AG9" s="431"/>
      <c r="AH9" s="431"/>
      <c r="AI9" s="431"/>
      <c r="AJ9" s="431"/>
      <c r="AK9" s="431"/>
      <c r="AL9" s="432"/>
    </row>
    <row r="10" spans="1:53" s="219" customFormat="1" ht="44.25" customHeight="1" x14ac:dyDescent="0.2">
      <c r="A10" s="214"/>
      <c r="B10" s="1039"/>
      <c r="C10" s="216"/>
      <c r="D10" s="1048"/>
      <c r="E10" s="408" t="s">
        <v>12</v>
      </c>
      <c r="F10" s="408" t="s">
        <v>230</v>
      </c>
      <c r="G10" s="408" t="s">
        <v>12</v>
      </c>
      <c r="H10" s="218" t="s">
        <v>230</v>
      </c>
      <c r="I10" s="216"/>
      <c r="J10" s="1053"/>
      <c r="K10" s="1055"/>
      <c r="L10" s="408" t="s">
        <v>12</v>
      </c>
      <c r="M10" s="408" t="s">
        <v>231</v>
      </c>
      <c r="N10" s="408" t="s">
        <v>12</v>
      </c>
      <c r="O10" s="218" t="s">
        <v>231</v>
      </c>
      <c r="P10" s="216"/>
      <c r="Q10" s="1053"/>
      <c r="R10" s="1055"/>
      <c r="S10" s="408" t="s">
        <v>12</v>
      </c>
      <c r="T10" s="408" t="s">
        <v>231</v>
      </c>
      <c r="U10" s="408" t="s">
        <v>12</v>
      </c>
      <c r="V10" s="218" t="s">
        <v>231</v>
      </c>
      <c r="W10" s="216"/>
      <c r="X10" s="1053"/>
      <c r="Y10" s="105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69166</v>
      </c>
      <c r="E12" s="739">
        <f>L12+S12+Z12</f>
        <v>42441</v>
      </c>
      <c r="F12" s="748">
        <f>E12/$D12*100</f>
        <v>61.361073359743223</v>
      </c>
      <c r="G12" s="739">
        <f>N12+U12+AB12</f>
        <v>26725</v>
      </c>
      <c r="H12" s="230">
        <f>G12/$D12*100</f>
        <v>38.63892664025677</v>
      </c>
      <c r="I12" s="226"/>
      <c r="J12" s="227">
        <f>L12+N12</f>
        <v>18371</v>
      </c>
      <c r="K12" s="751">
        <f>J12/$D12*100</f>
        <v>26.560737934823468</v>
      </c>
      <c r="L12" s="745">
        <v>9039</v>
      </c>
      <c r="M12" s="748">
        <v>49.202547493331885</v>
      </c>
      <c r="N12" s="745">
        <v>9332</v>
      </c>
      <c r="O12" s="228">
        <v>50.797452506668115</v>
      </c>
      <c r="P12" s="226"/>
      <c r="Q12" s="227">
        <v>23837</v>
      </c>
      <c r="R12" s="751">
        <v>34.463464708093575</v>
      </c>
      <c r="S12" s="745">
        <v>16383</v>
      </c>
      <c r="T12" s="748">
        <v>68.729286403490377</v>
      </c>
      <c r="U12" s="745">
        <v>7454</v>
      </c>
      <c r="V12" s="228">
        <v>31.27071359650963</v>
      </c>
      <c r="W12" s="226"/>
      <c r="X12" s="227">
        <v>26958</v>
      </c>
      <c r="Y12" s="751">
        <v>38.975797357082961</v>
      </c>
      <c r="Z12" s="745">
        <v>17019</v>
      </c>
      <c r="AA12" s="748">
        <v>63.131537947918979</v>
      </c>
      <c r="AB12" s="745">
        <v>9939</v>
      </c>
      <c r="AC12" s="228">
        <f t="shared" ref="AC12:AC29" si="0">AB12/$X12*100</f>
        <v>36.868462052081014</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7899</v>
      </c>
      <c r="E13" s="740">
        <f t="shared" ref="E13:E29" si="2">L13+S13+Z13</f>
        <v>4963</v>
      </c>
      <c r="F13" s="577">
        <f t="shared" ref="F13:H29" si="3">E13/$D13*100</f>
        <v>62.830738068109895</v>
      </c>
      <c r="G13" s="740">
        <f t="shared" ref="G13:G29" si="4">N13+U13+AB13</f>
        <v>2936</v>
      </c>
      <c r="H13" s="237">
        <f t="shared" si="3"/>
        <v>37.169261931890112</v>
      </c>
      <c r="I13" s="226"/>
      <c r="J13" s="234">
        <f t="shared" ref="J13:J29" si="5">L13+N13</f>
        <v>1502</v>
      </c>
      <c r="K13" s="752">
        <f t="shared" ref="K13:K29" si="6">J13/$D13*100</f>
        <v>19.015065198126347</v>
      </c>
      <c r="L13" s="746">
        <v>701</v>
      </c>
      <c r="M13" s="749">
        <v>46.671105193075903</v>
      </c>
      <c r="N13" s="746">
        <v>801</v>
      </c>
      <c r="O13" s="235">
        <v>53.328894806924097</v>
      </c>
      <c r="P13" s="226"/>
      <c r="Q13" s="234">
        <v>1838</v>
      </c>
      <c r="R13" s="752">
        <v>23.268768198506141</v>
      </c>
      <c r="S13" s="746">
        <v>1212</v>
      </c>
      <c r="T13" s="749">
        <v>65.941240478781282</v>
      </c>
      <c r="U13" s="746">
        <v>626</v>
      </c>
      <c r="V13" s="235">
        <v>34.058759521218718</v>
      </c>
      <c r="W13" s="226"/>
      <c r="X13" s="234">
        <v>4559</v>
      </c>
      <c r="Y13" s="752">
        <v>57.716166603367512</v>
      </c>
      <c r="Z13" s="746">
        <v>3050</v>
      </c>
      <c r="AA13" s="749">
        <v>66.900636104408861</v>
      </c>
      <c r="AB13" s="746">
        <v>1509</v>
      </c>
      <c r="AC13" s="235">
        <f t="shared" si="0"/>
        <v>33.099363895591139</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8567</v>
      </c>
      <c r="E14" s="740">
        <f t="shared" si="2"/>
        <v>5524</v>
      </c>
      <c r="F14" s="577">
        <f t="shared" si="3"/>
        <v>64.479981323683901</v>
      </c>
      <c r="G14" s="740">
        <f t="shared" si="4"/>
        <v>3043</v>
      </c>
      <c r="H14" s="237">
        <f t="shared" si="3"/>
        <v>35.520018676316099</v>
      </c>
      <c r="I14" s="226"/>
      <c r="J14" s="234">
        <f t="shared" si="5"/>
        <v>1748</v>
      </c>
      <c r="K14" s="752">
        <f t="shared" si="6"/>
        <v>20.403875335590055</v>
      </c>
      <c r="L14" s="746">
        <v>819</v>
      </c>
      <c r="M14" s="749">
        <v>46.853546910755149</v>
      </c>
      <c r="N14" s="746">
        <v>929</v>
      </c>
      <c r="O14" s="235">
        <v>53.146453089244851</v>
      </c>
      <c r="P14" s="226"/>
      <c r="Q14" s="234">
        <v>2186</v>
      </c>
      <c r="R14" s="752">
        <v>25.516516867047972</v>
      </c>
      <c r="S14" s="746">
        <v>1463</v>
      </c>
      <c r="T14" s="749">
        <v>66.925892040256173</v>
      </c>
      <c r="U14" s="746">
        <v>723</v>
      </c>
      <c r="V14" s="235">
        <v>33.074107959743827</v>
      </c>
      <c r="W14" s="226"/>
      <c r="X14" s="234">
        <v>4633</v>
      </c>
      <c r="Y14" s="752">
        <v>54.079607797361973</v>
      </c>
      <c r="Z14" s="746">
        <v>3242</v>
      </c>
      <c r="AA14" s="749">
        <v>69.976257284696743</v>
      </c>
      <c r="AB14" s="746">
        <v>1391</v>
      </c>
      <c r="AC14" s="235">
        <f t="shared" si="0"/>
        <v>30.023742715303257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6918</v>
      </c>
      <c r="E15" s="740">
        <f t="shared" si="2"/>
        <v>4118</v>
      </c>
      <c r="F15" s="577">
        <f t="shared" si="3"/>
        <v>59.525874530211041</v>
      </c>
      <c r="G15" s="740">
        <f t="shared" si="4"/>
        <v>2800</v>
      </c>
      <c r="H15" s="237">
        <f t="shared" si="3"/>
        <v>40.474125469788959</v>
      </c>
      <c r="I15" s="226"/>
      <c r="J15" s="234">
        <f t="shared" si="5"/>
        <v>2385</v>
      </c>
      <c r="K15" s="752">
        <f t="shared" si="6"/>
        <v>34.47528187337381</v>
      </c>
      <c r="L15" s="746">
        <v>1120</v>
      </c>
      <c r="M15" s="749">
        <v>46.960167714884697</v>
      </c>
      <c r="N15" s="746">
        <v>1265</v>
      </c>
      <c r="O15" s="235">
        <v>53.03983228511531</v>
      </c>
      <c r="P15" s="226"/>
      <c r="Q15" s="234">
        <v>1887</v>
      </c>
      <c r="R15" s="752">
        <v>27.276669557675632</v>
      </c>
      <c r="S15" s="746">
        <v>1220</v>
      </c>
      <c r="T15" s="749">
        <v>64.652888182299947</v>
      </c>
      <c r="U15" s="746">
        <v>667</v>
      </c>
      <c r="V15" s="235">
        <v>35.347111817700053</v>
      </c>
      <c r="W15" s="226"/>
      <c r="X15" s="234">
        <v>2646</v>
      </c>
      <c r="Y15" s="752">
        <v>38.248048568950566</v>
      </c>
      <c r="Z15" s="746">
        <v>1778</v>
      </c>
      <c r="AA15" s="749">
        <v>67.195767195767203</v>
      </c>
      <c r="AB15" s="746">
        <v>868</v>
      </c>
      <c r="AC15" s="235">
        <f t="shared" si="0"/>
        <v>32.804232804232804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6081</v>
      </c>
      <c r="E16" s="740">
        <f t="shared" si="2"/>
        <v>3477</v>
      </c>
      <c r="F16" s="577">
        <f t="shared" si="3"/>
        <v>57.178095707942781</v>
      </c>
      <c r="G16" s="740">
        <f t="shared" si="4"/>
        <v>2604</v>
      </c>
      <c r="H16" s="237">
        <f t="shared" si="3"/>
        <v>42.821904292057226</v>
      </c>
      <c r="I16" s="226"/>
      <c r="J16" s="234">
        <f t="shared" si="5"/>
        <v>2047</v>
      </c>
      <c r="K16" s="752">
        <f t="shared" si="6"/>
        <v>33.662226607465875</v>
      </c>
      <c r="L16" s="746">
        <v>866</v>
      </c>
      <c r="M16" s="749">
        <v>42.305813385442107</v>
      </c>
      <c r="N16" s="746">
        <v>1181</v>
      </c>
      <c r="O16" s="235">
        <v>57.694186614557886</v>
      </c>
      <c r="P16" s="226"/>
      <c r="Q16" s="234">
        <v>1577</v>
      </c>
      <c r="R16" s="752">
        <v>25.933234665351097</v>
      </c>
      <c r="S16" s="746">
        <v>974</v>
      </c>
      <c r="T16" s="749">
        <v>61.762840837032343</v>
      </c>
      <c r="U16" s="746">
        <v>603</v>
      </c>
      <c r="V16" s="235">
        <v>38.237159162967657</v>
      </c>
      <c r="W16" s="226"/>
      <c r="X16" s="234">
        <v>2457</v>
      </c>
      <c r="Y16" s="752">
        <v>40.404538727183031</v>
      </c>
      <c r="Z16" s="746">
        <v>1637</v>
      </c>
      <c r="AA16" s="749">
        <v>66.625966625966626</v>
      </c>
      <c r="AB16" s="746">
        <v>820</v>
      </c>
      <c r="AC16" s="235">
        <f t="shared" si="0"/>
        <v>33.374033374033374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4159</v>
      </c>
      <c r="E17" s="741">
        <f t="shared" si="2"/>
        <v>2414</v>
      </c>
      <c r="F17" s="578">
        <f t="shared" si="3"/>
        <v>58.042798749699443</v>
      </c>
      <c r="G17" s="741">
        <f t="shared" si="4"/>
        <v>1745</v>
      </c>
      <c r="H17" s="237">
        <f t="shared" si="3"/>
        <v>41.95720125030055</v>
      </c>
      <c r="I17" s="226"/>
      <c r="J17" s="238">
        <f t="shared" si="5"/>
        <v>1630</v>
      </c>
      <c r="K17" s="753">
        <f t="shared" si="6"/>
        <v>39.19211348881943</v>
      </c>
      <c r="L17" s="741">
        <v>759</v>
      </c>
      <c r="M17" s="578">
        <v>46.564417177914109</v>
      </c>
      <c r="N17" s="741">
        <v>871</v>
      </c>
      <c r="O17" s="235">
        <v>53.435582822085891</v>
      </c>
      <c r="P17" s="226"/>
      <c r="Q17" s="238">
        <v>895</v>
      </c>
      <c r="R17" s="753">
        <v>21.519596056744408</v>
      </c>
      <c r="S17" s="741">
        <v>562</v>
      </c>
      <c r="T17" s="578">
        <v>62.793296089385478</v>
      </c>
      <c r="U17" s="741">
        <v>333</v>
      </c>
      <c r="V17" s="235">
        <v>37.206703910614522</v>
      </c>
      <c r="W17" s="226"/>
      <c r="X17" s="238">
        <v>1634</v>
      </c>
      <c r="Y17" s="753">
        <v>39.288290454436165</v>
      </c>
      <c r="Z17" s="741">
        <v>1093</v>
      </c>
      <c r="AA17" s="578">
        <v>66.891064871481035</v>
      </c>
      <c r="AB17" s="741">
        <v>541</v>
      </c>
      <c r="AC17" s="235">
        <f t="shared" si="0"/>
        <v>33.108935128518972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24962</v>
      </c>
      <c r="E18" s="740">
        <f t="shared" si="2"/>
        <v>14360</v>
      </c>
      <c r="F18" s="577">
        <f t="shared" si="3"/>
        <v>57.52744171140133</v>
      </c>
      <c r="G18" s="740">
        <f t="shared" si="4"/>
        <v>10602</v>
      </c>
      <c r="H18" s="237">
        <f t="shared" si="3"/>
        <v>42.47255828859867</v>
      </c>
      <c r="I18" s="226"/>
      <c r="J18" s="234">
        <f t="shared" si="5"/>
        <v>5431</v>
      </c>
      <c r="K18" s="752">
        <f t="shared" si="6"/>
        <v>21.757070747536254</v>
      </c>
      <c r="L18" s="746">
        <v>2275</v>
      </c>
      <c r="M18" s="749">
        <v>41.889154851776837</v>
      </c>
      <c r="N18" s="746">
        <v>3156</v>
      </c>
      <c r="O18" s="235">
        <v>58.11084514822317</v>
      </c>
      <c r="P18" s="226"/>
      <c r="Q18" s="234">
        <v>5095</v>
      </c>
      <c r="R18" s="752">
        <v>20.411024757631598</v>
      </c>
      <c r="S18" s="746">
        <v>3018</v>
      </c>
      <c r="T18" s="749">
        <v>59.234543670264962</v>
      </c>
      <c r="U18" s="746">
        <v>2077</v>
      </c>
      <c r="V18" s="235">
        <v>40.765456329735031</v>
      </c>
      <c r="W18" s="226"/>
      <c r="X18" s="234">
        <v>14436</v>
      </c>
      <c r="Y18" s="752">
        <v>57.831904494832145</v>
      </c>
      <c r="Z18" s="746">
        <v>9067</v>
      </c>
      <c r="AA18" s="749">
        <v>62.808257134940426</v>
      </c>
      <c r="AB18" s="746">
        <v>5369</v>
      </c>
      <c r="AC18" s="235">
        <f t="shared" si="0"/>
        <v>37.191742865059574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16729</v>
      </c>
      <c r="E19" s="740">
        <f t="shared" si="2"/>
        <v>10032</v>
      </c>
      <c r="F19" s="577">
        <f t="shared" si="3"/>
        <v>59.967720724490405</v>
      </c>
      <c r="G19" s="740">
        <f t="shared" si="4"/>
        <v>6697</v>
      </c>
      <c r="H19" s="237">
        <f t="shared" si="3"/>
        <v>40.032279275509595</v>
      </c>
      <c r="I19" s="226"/>
      <c r="J19" s="234">
        <f t="shared" si="5"/>
        <v>4215</v>
      </c>
      <c r="K19" s="752">
        <f t="shared" si="6"/>
        <v>25.195767828322076</v>
      </c>
      <c r="L19" s="746">
        <v>2042</v>
      </c>
      <c r="M19" s="749">
        <v>48.446026097271648</v>
      </c>
      <c r="N19" s="746">
        <v>2173</v>
      </c>
      <c r="O19" s="235">
        <v>51.553973902728359</v>
      </c>
      <c r="P19" s="226"/>
      <c r="Q19" s="234">
        <v>4371</v>
      </c>
      <c r="R19" s="752">
        <v>26.128280231932571</v>
      </c>
      <c r="S19" s="746">
        <v>2863</v>
      </c>
      <c r="T19" s="749">
        <v>65.499885609700286</v>
      </c>
      <c r="U19" s="746">
        <v>1508</v>
      </c>
      <c r="V19" s="235">
        <v>34.5001143902997</v>
      </c>
      <c r="W19" s="226"/>
      <c r="X19" s="234">
        <v>8143</v>
      </c>
      <c r="Y19" s="752">
        <v>48.675951939745353</v>
      </c>
      <c r="Z19" s="746">
        <v>5127</v>
      </c>
      <c r="AA19" s="749">
        <v>62.962053297310575</v>
      </c>
      <c r="AB19" s="746">
        <v>3016</v>
      </c>
      <c r="AC19" s="235">
        <f t="shared" si="0"/>
        <v>37.037946702689425</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75159</v>
      </c>
      <c r="E20" s="740">
        <f t="shared" si="2"/>
        <v>47195</v>
      </c>
      <c r="F20" s="577">
        <f t="shared" si="3"/>
        <v>62.793544352639074</v>
      </c>
      <c r="G20" s="740">
        <f t="shared" si="4"/>
        <v>27964</v>
      </c>
      <c r="H20" s="237">
        <f t="shared" si="3"/>
        <v>37.206455647360933</v>
      </c>
      <c r="I20" s="226"/>
      <c r="J20" s="234">
        <f t="shared" si="5"/>
        <v>19478</v>
      </c>
      <c r="K20" s="752">
        <f t="shared" si="6"/>
        <v>25.915725328969252</v>
      </c>
      <c r="L20" s="746">
        <v>9414</v>
      </c>
      <c r="M20" s="749">
        <v>48.33145086764555</v>
      </c>
      <c r="N20" s="746">
        <v>10064</v>
      </c>
      <c r="O20" s="235">
        <v>51.66854913235445</v>
      </c>
      <c r="P20" s="226"/>
      <c r="Q20" s="234">
        <v>21001</v>
      </c>
      <c r="R20" s="752">
        <v>27.94209608962333</v>
      </c>
      <c r="S20" s="746">
        <v>14359</v>
      </c>
      <c r="T20" s="749">
        <v>68.372934622160855</v>
      </c>
      <c r="U20" s="746">
        <v>6642</v>
      </c>
      <c r="V20" s="235">
        <v>31.627065377839152</v>
      </c>
      <c r="W20" s="226"/>
      <c r="X20" s="234">
        <v>34680</v>
      </c>
      <c r="Y20" s="752">
        <v>46.142178581407414</v>
      </c>
      <c r="Z20" s="746">
        <v>23422</v>
      </c>
      <c r="AA20" s="749">
        <v>67.537485582468278</v>
      </c>
      <c r="AB20" s="746">
        <v>11258</v>
      </c>
      <c r="AC20" s="235">
        <f t="shared" si="0"/>
        <v>32.462514417531722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26423</v>
      </c>
      <c r="E21" s="740">
        <f t="shared" si="2"/>
        <v>15564</v>
      </c>
      <c r="F21" s="577">
        <f t="shared" si="3"/>
        <v>58.903228248117166</v>
      </c>
      <c r="G21" s="740">
        <f t="shared" si="4"/>
        <v>10859</v>
      </c>
      <c r="H21" s="237">
        <f t="shared" si="3"/>
        <v>41.096771751882827</v>
      </c>
      <c r="I21" s="226"/>
      <c r="J21" s="234">
        <f t="shared" si="5"/>
        <v>8438</v>
      </c>
      <c r="K21" s="752">
        <f t="shared" si="6"/>
        <v>31.93429966317224</v>
      </c>
      <c r="L21" s="746">
        <v>3803</v>
      </c>
      <c r="M21" s="749">
        <v>45.069921782412891</v>
      </c>
      <c r="N21" s="746">
        <v>4635</v>
      </c>
      <c r="O21" s="235">
        <v>54.930078217587109</v>
      </c>
      <c r="P21" s="226"/>
      <c r="Q21" s="234">
        <v>7316</v>
      </c>
      <c r="R21" s="752">
        <v>27.687999091700412</v>
      </c>
      <c r="S21" s="746">
        <v>4777</v>
      </c>
      <c r="T21" s="749">
        <v>65.295243302351011</v>
      </c>
      <c r="U21" s="746">
        <v>2539</v>
      </c>
      <c r="V21" s="235">
        <v>34.704756697648989</v>
      </c>
      <c r="W21" s="226"/>
      <c r="X21" s="234">
        <v>10669</v>
      </c>
      <c r="Y21" s="752">
        <v>40.377701245127348</v>
      </c>
      <c r="Z21" s="746">
        <v>6984</v>
      </c>
      <c r="AA21" s="749">
        <v>65.460680476145839</v>
      </c>
      <c r="AB21" s="746">
        <v>3685</v>
      </c>
      <c r="AC21" s="235">
        <f t="shared" si="0"/>
        <v>34.539319523854154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15106</v>
      </c>
      <c r="E22" s="740">
        <f t="shared" si="2"/>
        <v>9412</v>
      </c>
      <c r="F22" s="577">
        <f t="shared" si="3"/>
        <v>62.306368330464714</v>
      </c>
      <c r="G22" s="740">
        <f t="shared" si="4"/>
        <v>5694</v>
      </c>
      <c r="H22" s="237">
        <f t="shared" si="3"/>
        <v>37.693631669535286</v>
      </c>
      <c r="I22" s="226"/>
      <c r="J22" s="234">
        <f t="shared" si="5"/>
        <v>3280</v>
      </c>
      <c r="K22" s="752">
        <f t="shared" si="6"/>
        <v>21.71322653250364</v>
      </c>
      <c r="L22" s="746">
        <v>1620</v>
      </c>
      <c r="M22" s="749">
        <v>49.390243902439025</v>
      </c>
      <c r="N22" s="746">
        <v>1660</v>
      </c>
      <c r="O22" s="235">
        <v>50.609756097560975</v>
      </c>
      <c r="P22" s="226"/>
      <c r="Q22" s="234">
        <v>4355</v>
      </c>
      <c r="R22" s="752">
        <v>28.829604130808949</v>
      </c>
      <c r="S22" s="746">
        <v>2890</v>
      </c>
      <c r="T22" s="749">
        <v>66.36050516647532</v>
      </c>
      <c r="U22" s="746">
        <v>1465</v>
      </c>
      <c r="V22" s="235">
        <v>33.639494833524687</v>
      </c>
      <c r="W22" s="226"/>
      <c r="X22" s="234">
        <v>7471</v>
      </c>
      <c r="Y22" s="752">
        <v>49.457169336687407</v>
      </c>
      <c r="Z22" s="746">
        <v>4902</v>
      </c>
      <c r="AA22" s="749">
        <v>65.6137063311471</v>
      </c>
      <c r="AB22" s="746">
        <v>2569</v>
      </c>
      <c r="AC22" s="235">
        <f t="shared" si="0"/>
        <v>34.386293668852893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8244</v>
      </c>
      <c r="E23" s="740">
        <f t="shared" si="2"/>
        <v>5129</v>
      </c>
      <c r="F23" s="577">
        <f t="shared" si="3"/>
        <v>62.214944201843771</v>
      </c>
      <c r="G23" s="740">
        <f t="shared" si="4"/>
        <v>3115</v>
      </c>
      <c r="H23" s="237">
        <f t="shared" si="3"/>
        <v>37.785055798156236</v>
      </c>
      <c r="I23" s="226"/>
      <c r="J23" s="234">
        <f t="shared" si="5"/>
        <v>2453</v>
      </c>
      <c r="K23" s="752">
        <f t="shared" si="6"/>
        <v>29.75497331392528</v>
      </c>
      <c r="L23" s="746">
        <v>1087</v>
      </c>
      <c r="M23" s="749">
        <v>44.313086017121897</v>
      </c>
      <c r="N23" s="746">
        <v>1366</v>
      </c>
      <c r="O23" s="235">
        <v>55.686913982878103</v>
      </c>
      <c r="P23" s="226"/>
      <c r="Q23" s="234">
        <v>1581</v>
      </c>
      <c r="R23" s="752">
        <v>19.177583697234351</v>
      </c>
      <c r="S23" s="746">
        <v>957</v>
      </c>
      <c r="T23" s="749">
        <v>60.531309297912713</v>
      </c>
      <c r="U23" s="746">
        <v>624</v>
      </c>
      <c r="V23" s="235">
        <v>39.468690702087287</v>
      </c>
      <c r="W23" s="226"/>
      <c r="X23" s="234">
        <v>4210</v>
      </c>
      <c r="Y23" s="752">
        <v>51.067442988840369</v>
      </c>
      <c r="Z23" s="746">
        <v>3085</v>
      </c>
      <c r="AA23" s="749">
        <v>73.277909738717341</v>
      </c>
      <c r="AB23" s="746">
        <v>1125</v>
      </c>
      <c r="AC23" s="235">
        <f t="shared" si="0"/>
        <v>26.722090261282659</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51833</v>
      </c>
      <c r="E24" s="740">
        <f t="shared" si="2"/>
        <v>35490</v>
      </c>
      <c r="F24" s="577">
        <f t="shared" si="3"/>
        <v>68.469893697065572</v>
      </c>
      <c r="G24" s="740">
        <f t="shared" si="4"/>
        <v>16343</v>
      </c>
      <c r="H24" s="237">
        <f t="shared" si="3"/>
        <v>31.530106302934424</v>
      </c>
      <c r="I24" s="226"/>
      <c r="J24" s="234">
        <f t="shared" si="5"/>
        <v>7616</v>
      </c>
      <c r="K24" s="752">
        <f t="shared" si="6"/>
        <v>14.693342079370286</v>
      </c>
      <c r="L24" s="746">
        <v>3889</v>
      </c>
      <c r="M24" s="749">
        <v>51.06355042016807</v>
      </c>
      <c r="N24" s="746">
        <v>3727</v>
      </c>
      <c r="O24" s="235">
        <v>48.93644957983193</v>
      </c>
      <c r="P24" s="226"/>
      <c r="Q24" s="234">
        <v>12292</v>
      </c>
      <c r="R24" s="752">
        <v>23.71462195898366</v>
      </c>
      <c r="S24" s="746">
        <v>8850</v>
      </c>
      <c r="T24" s="749">
        <v>71.998047510575987</v>
      </c>
      <c r="U24" s="746">
        <v>3442</v>
      </c>
      <c r="V24" s="235">
        <v>28.001952489424013</v>
      </c>
      <c r="W24" s="226"/>
      <c r="X24" s="234">
        <v>31925</v>
      </c>
      <c r="Y24" s="752">
        <v>61.592035961646054</v>
      </c>
      <c r="Z24" s="746">
        <v>22751</v>
      </c>
      <c r="AA24" s="749">
        <v>71.263899765074385</v>
      </c>
      <c r="AB24" s="746">
        <v>9174</v>
      </c>
      <c r="AC24" s="235">
        <f t="shared" si="0"/>
        <v>28.736100234925605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6285</v>
      </c>
      <c r="E25" s="740">
        <f t="shared" si="2"/>
        <v>3798</v>
      </c>
      <c r="F25" s="577">
        <f t="shared" si="3"/>
        <v>60.429594272076372</v>
      </c>
      <c r="G25" s="740">
        <f t="shared" si="4"/>
        <v>2487</v>
      </c>
      <c r="H25" s="237">
        <f t="shared" si="3"/>
        <v>39.570405727923628</v>
      </c>
      <c r="I25" s="226"/>
      <c r="J25" s="234">
        <f t="shared" si="5"/>
        <v>2275</v>
      </c>
      <c r="K25" s="752">
        <f t="shared" si="6"/>
        <v>36.197295147175815</v>
      </c>
      <c r="L25" s="746">
        <v>1070</v>
      </c>
      <c r="M25" s="749">
        <v>47.032967032967029</v>
      </c>
      <c r="N25" s="746">
        <v>1205</v>
      </c>
      <c r="O25" s="235">
        <v>52.967032967032971</v>
      </c>
      <c r="P25" s="226"/>
      <c r="Q25" s="234">
        <v>2133</v>
      </c>
      <c r="R25" s="752">
        <v>33.937947494033409</v>
      </c>
      <c r="S25" s="746">
        <v>1497</v>
      </c>
      <c r="T25" s="749">
        <v>70.182841068917028</v>
      </c>
      <c r="U25" s="746">
        <v>636</v>
      </c>
      <c r="V25" s="235">
        <v>29.817158931082982</v>
      </c>
      <c r="W25" s="226"/>
      <c r="X25" s="234">
        <v>1877</v>
      </c>
      <c r="Y25" s="752">
        <v>29.864757358790772</v>
      </c>
      <c r="Z25" s="746">
        <v>1231</v>
      </c>
      <c r="AA25" s="749">
        <v>65.583377730420892</v>
      </c>
      <c r="AB25" s="746">
        <v>646</v>
      </c>
      <c r="AC25" s="235">
        <f t="shared" si="0"/>
        <v>34.416622269579115</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5430</v>
      </c>
      <c r="E26" s="742">
        <f t="shared" si="2"/>
        <v>3182</v>
      </c>
      <c r="F26" s="579">
        <f t="shared" si="3"/>
        <v>58.600368324125228</v>
      </c>
      <c r="G26" s="742">
        <f t="shared" si="4"/>
        <v>2248</v>
      </c>
      <c r="H26" s="237">
        <f t="shared" si="3"/>
        <v>41.399631675874772</v>
      </c>
      <c r="I26" s="226"/>
      <c r="J26" s="238">
        <f t="shared" si="5"/>
        <v>1720</v>
      </c>
      <c r="K26" s="753">
        <f t="shared" si="6"/>
        <v>31.675874769797424</v>
      </c>
      <c r="L26" s="741">
        <v>837</v>
      </c>
      <c r="M26" s="578">
        <v>48.662790697674417</v>
      </c>
      <c r="N26" s="741">
        <v>883</v>
      </c>
      <c r="O26" s="235">
        <v>51.337209302325583</v>
      </c>
      <c r="P26" s="226"/>
      <c r="Q26" s="238">
        <v>1353</v>
      </c>
      <c r="R26" s="753">
        <v>24.917127071823206</v>
      </c>
      <c r="S26" s="741">
        <v>740</v>
      </c>
      <c r="T26" s="578">
        <v>54.693274205469322</v>
      </c>
      <c r="U26" s="741">
        <v>613</v>
      </c>
      <c r="V26" s="235">
        <v>45.306725794530671</v>
      </c>
      <c r="W26" s="226"/>
      <c r="X26" s="238">
        <v>2357</v>
      </c>
      <c r="Y26" s="753">
        <v>43.406998158379373</v>
      </c>
      <c r="Z26" s="741">
        <v>1605</v>
      </c>
      <c r="AA26" s="578">
        <v>68.095036062791678</v>
      </c>
      <c r="AB26" s="741">
        <v>752</v>
      </c>
      <c r="AC26" s="235">
        <f t="shared" si="0"/>
        <v>31.904963937208315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30537</v>
      </c>
      <c r="E27" s="742">
        <f t="shared" si="2"/>
        <v>18233</v>
      </c>
      <c r="F27" s="579">
        <f t="shared" si="3"/>
        <v>59.707895340079254</v>
      </c>
      <c r="G27" s="742">
        <f t="shared" si="4"/>
        <v>12304</v>
      </c>
      <c r="H27" s="237">
        <f t="shared" si="3"/>
        <v>40.292104659920753</v>
      </c>
      <c r="I27" s="226"/>
      <c r="J27" s="238">
        <f t="shared" si="5"/>
        <v>8268</v>
      </c>
      <c r="K27" s="753">
        <f t="shared" si="6"/>
        <v>27.07535121328225</v>
      </c>
      <c r="L27" s="741">
        <v>3739</v>
      </c>
      <c r="M27" s="578">
        <v>45.222544750846637</v>
      </c>
      <c r="N27" s="741">
        <v>4529</v>
      </c>
      <c r="O27" s="235">
        <v>54.777455249153363</v>
      </c>
      <c r="P27" s="226"/>
      <c r="Q27" s="238">
        <v>7188</v>
      </c>
      <c r="R27" s="753">
        <v>23.538658021416641</v>
      </c>
      <c r="S27" s="741">
        <v>4295</v>
      </c>
      <c r="T27" s="578">
        <v>59.752365052865883</v>
      </c>
      <c r="U27" s="741">
        <v>2893</v>
      </c>
      <c r="V27" s="235">
        <v>40.247634947134117</v>
      </c>
      <c r="W27" s="226"/>
      <c r="X27" s="238">
        <v>15081</v>
      </c>
      <c r="Y27" s="753">
        <v>49.385990765301109</v>
      </c>
      <c r="Z27" s="741">
        <v>10199</v>
      </c>
      <c r="AA27" s="578">
        <v>67.628141369935676</v>
      </c>
      <c r="AB27" s="741">
        <v>4882</v>
      </c>
      <c r="AC27" s="235">
        <f t="shared" si="0"/>
        <v>32.371858630064324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3904</v>
      </c>
      <c r="E28" s="742">
        <f t="shared" si="2"/>
        <v>2124</v>
      </c>
      <c r="F28" s="579">
        <f t="shared" si="3"/>
        <v>54.405737704918032</v>
      </c>
      <c r="G28" s="742">
        <f t="shared" si="4"/>
        <v>1780</v>
      </c>
      <c r="H28" s="243">
        <f t="shared" si="3"/>
        <v>45.594262295081968</v>
      </c>
      <c r="I28" s="226"/>
      <c r="J28" s="238">
        <f t="shared" si="5"/>
        <v>1617</v>
      </c>
      <c r="K28" s="753">
        <f t="shared" si="6"/>
        <v>41.419057377049178</v>
      </c>
      <c r="L28" s="741">
        <v>644</v>
      </c>
      <c r="M28" s="578">
        <v>39.82683982683983</v>
      </c>
      <c r="N28" s="741">
        <v>973</v>
      </c>
      <c r="O28" s="242">
        <v>60.173160173160177</v>
      </c>
      <c r="P28" s="226"/>
      <c r="Q28" s="238">
        <v>700</v>
      </c>
      <c r="R28" s="753">
        <v>17.930327868852459</v>
      </c>
      <c r="S28" s="741">
        <v>426</v>
      </c>
      <c r="T28" s="578">
        <v>60.857142857142854</v>
      </c>
      <c r="U28" s="741">
        <v>274</v>
      </c>
      <c r="V28" s="242">
        <v>39.142857142857139</v>
      </c>
      <c r="W28" s="226"/>
      <c r="X28" s="238">
        <v>1587</v>
      </c>
      <c r="Y28" s="753">
        <v>40.650614754098363</v>
      </c>
      <c r="Z28" s="741">
        <v>1054</v>
      </c>
      <c r="AA28" s="578">
        <v>66.414618777567739</v>
      </c>
      <c r="AB28" s="741">
        <v>533</v>
      </c>
      <c r="AC28" s="242">
        <f t="shared" si="0"/>
        <v>33.585381222432261</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1285</v>
      </c>
      <c r="E29" s="743">
        <f t="shared" si="2"/>
        <v>761</v>
      </c>
      <c r="F29" s="580">
        <f t="shared" si="3"/>
        <v>59.221789883268485</v>
      </c>
      <c r="G29" s="743">
        <f t="shared" si="4"/>
        <v>524</v>
      </c>
      <c r="H29" s="248">
        <f t="shared" si="3"/>
        <v>40.778210116731515</v>
      </c>
      <c r="I29" s="226"/>
      <c r="J29" s="245">
        <f t="shared" si="5"/>
        <v>650</v>
      </c>
      <c r="K29" s="754">
        <f t="shared" si="6"/>
        <v>50.583657587548636</v>
      </c>
      <c r="L29" s="747">
        <v>295</v>
      </c>
      <c r="M29" s="750">
        <v>45.384615384615387</v>
      </c>
      <c r="N29" s="747">
        <v>355</v>
      </c>
      <c r="O29" s="246">
        <v>54.615384615384613</v>
      </c>
      <c r="P29" s="226"/>
      <c r="Q29" s="245">
        <v>309</v>
      </c>
      <c r="R29" s="754">
        <v>24.046692607003891</v>
      </c>
      <c r="S29" s="747">
        <v>214</v>
      </c>
      <c r="T29" s="750">
        <v>69.255663430420711</v>
      </c>
      <c r="U29" s="747">
        <v>95</v>
      </c>
      <c r="V29" s="246">
        <v>30.744336569579289</v>
      </c>
      <c r="W29" s="226"/>
      <c r="X29" s="245">
        <v>326</v>
      </c>
      <c r="Y29" s="754">
        <v>25.36964980544747</v>
      </c>
      <c r="Z29" s="747">
        <v>252</v>
      </c>
      <c r="AA29" s="750">
        <v>77.300613496932513</v>
      </c>
      <c r="AB29" s="747">
        <v>74</v>
      </c>
      <c r="AC29" s="246">
        <f t="shared" si="0"/>
        <v>22.699386503067483</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368687</v>
      </c>
      <c r="E31" s="744">
        <f>L31+S31+Z31</f>
        <v>228217</v>
      </c>
      <c r="F31" s="409">
        <f>E31/$D31*100</f>
        <v>61.899931378106629</v>
      </c>
      <c r="G31" s="744">
        <f>N31+U31+AB31</f>
        <v>140470</v>
      </c>
      <c r="H31" s="255">
        <f>G31/$D31*100</f>
        <v>38.100068621893371</v>
      </c>
      <c r="I31" s="211"/>
      <c r="J31" s="253">
        <f>SUM(J12:J29)</f>
        <v>93124</v>
      </c>
      <c r="K31" s="755">
        <f>J31/$D31*100</f>
        <v>25.258281414858676</v>
      </c>
      <c r="L31" s="744">
        <f>SUM(L12:L29)</f>
        <v>44019</v>
      </c>
      <c r="M31" s="409">
        <f t="shared" ref="M31:O31" si="7">L31/$J31*100</f>
        <v>47.269232421287747</v>
      </c>
      <c r="N31" s="744">
        <f>SUM(N12:N29)</f>
        <v>49105</v>
      </c>
      <c r="O31" s="254">
        <f t="shared" si="7"/>
        <v>52.730767578712253</v>
      </c>
      <c r="P31" s="211"/>
      <c r="Q31" s="253">
        <f>SUM(Q12:Q29)</f>
        <v>99914</v>
      </c>
      <c r="R31" s="755">
        <f>Q31/$D31*100</f>
        <v>27.099951991797923</v>
      </c>
      <c r="S31" s="744">
        <f>SUM(S12:S29)</f>
        <v>66700</v>
      </c>
      <c r="T31" s="409">
        <f>S31/$Q31*100</f>
        <v>66.757411373781451</v>
      </c>
      <c r="U31" s="744">
        <f>SUM(U12:U29)</f>
        <v>33214</v>
      </c>
      <c r="V31" s="254">
        <f>U31/$Q31*100</f>
        <v>33.242588626218549</v>
      </c>
      <c r="W31" s="211"/>
      <c r="X31" s="253">
        <f>SUM(X12:X29)</f>
        <v>175649</v>
      </c>
      <c r="Y31" s="755">
        <f>X31/$D31*100</f>
        <v>47.641766593343405</v>
      </c>
      <c r="Z31" s="744">
        <f>SUM(Z12:Z29)</f>
        <v>117498</v>
      </c>
      <c r="AA31" s="409">
        <f>Z31/$X31*100</f>
        <v>66.893634464187102</v>
      </c>
      <c r="AB31" s="744">
        <f>SUM(AB12:AB29)</f>
        <v>58151</v>
      </c>
      <c r="AC31" s="254">
        <f>AB31/$X31*100</f>
        <v>33.106365535812898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8"/>
      <c r="C34" s="1058"/>
      <c r="D34" s="1058"/>
      <c r="E34" s="1058"/>
      <c r="F34" s="1058"/>
      <c r="G34" s="1058"/>
      <c r="H34" s="1058"/>
    </row>
    <row r="35" spans="2:14" ht="29.25" customHeight="1" x14ac:dyDescent="0.2">
      <c r="B35" s="1065"/>
      <c r="C35" s="1065"/>
      <c r="D35" s="1065"/>
      <c r="E35" s="737"/>
      <c r="F35" s="737"/>
      <c r="G35" s="737"/>
      <c r="H35" s="262"/>
      <c r="I35" s="262"/>
      <c r="J35" s="262"/>
      <c r="K35" s="262"/>
      <c r="L35" s="262"/>
      <c r="M35" s="262"/>
      <c r="N35" s="262"/>
    </row>
    <row r="36" spans="2:14" ht="4.5" customHeight="1" x14ac:dyDescent="0.2">
      <c r="B36" s="1066"/>
      <c r="C36" s="1066"/>
      <c r="D36" s="106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34"/>
      <c r="C2" s="1034"/>
    </row>
    <row r="3" spans="1:38" s="208" customFormat="1" ht="4.5" customHeight="1" x14ac:dyDescent="0.2">
      <c r="B3" s="1035"/>
      <c r="C3" s="1035"/>
    </row>
    <row r="4" spans="1:38" s="208" customFormat="1" ht="37.5" customHeight="1" x14ac:dyDescent="0.2">
      <c r="A4" s="1082" t="s">
        <v>419</v>
      </c>
      <c r="B4" s="1082"/>
      <c r="C4" s="1082"/>
      <c r="D4" s="1082"/>
      <c r="E4" s="1082"/>
      <c r="F4" s="1082"/>
      <c r="G4" s="1082"/>
      <c r="H4" s="1082"/>
      <c r="I4" s="1082"/>
      <c r="J4" s="1082"/>
      <c r="K4" s="1082"/>
      <c r="L4" s="1082"/>
      <c r="M4" s="1082"/>
      <c r="N4" s="1082"/>
    </row>
    <row r="5" spans="1:38" s="208" customFormat="1" ht="17.25" customHeight="1" x14ac:dyDescent="0.2">
      <c r="B5" s="1036" t="str">
        <f>porsaad!B6</f>
        <v>Situación a 31 de julio de 2023</v>
      </c>
      <c r="C5" s="1036"/>
      <c r="D5" s="1036"/>
      <c r="E5" s="1036"/>
      <c r="F5" s="1036"/>
      <c r="G5" s="1036"/>
      <c r="H5" s="1036"/>
      <c r="I5" s="1036"/>
      <c r="J5" s="1036"/>
      <c r="K5" s="1036"/>
      <c r="L5" s="1036"/>
      <c r="M5" s="1036"/>
      <c r="N5" s="1036"/>
    </row>
    <row r="6" spans="1:38" s="208" customFormat="1" ht="6" customHeight="1" x14ac:dyDescent="0.2"/>
    <row r="7" spans="1:38" s="213" customFormat="1" ht="12.75" customHeight="1" x14ac:dyDescent="0.2">
      <c r="A7" s="209"/>
      <c r="B7" s="1037" t="s">
        <v>15</v>
      </c>
      <c r="C7" s="211"/>
      <c r="D7" s="1040" t="s">
        <v>254</v>
      </c>
      <c r="E7" s="1041"/>
      <c r="F7" s="568"/>
      <c r="G7" s="1044"/>
      <c r="H7" s="1044"/>
      <c r="I7" s="568"/>
      <c r="J7" s="1044"/>
      <c r="K7" s="1044"/>
      <c r="L7" s="568"/>
      <c r="M7" s="1112"/>
      <c r="N7" s="1113"/>
      <c r="O7" s="430"/>
      <c r="P7" s="430"/>
      <c r="Q7" s="431"/>
      <c r="R7" s="431"/>
      <c r="S7" s="431"/>
      <c r="T7" s="431"/>
      <c r="U7" s="431"/>
      <c r="V7" s="431"/>
      <c r="W7" s="432"/>
    </row>
    <row r="8" spans="1:38" s="213" customFormat="1" ht="33.75" customHeight="1" x14ac:dyDescent="0.2">
      <c r="A8" s="209"/>
      <c r="B8" s="1038"/>
      <c r="C8" s="211"/>
      <c r="D8" s="1042"/>
      <c r="E8" s="1043"/>
      <c r="F8" s="501"/>
      <c r="G8" s="1046" t="s">
        <v>232</v>
      </c>
      <c r="H8" s="1045"/>
      <c r="I8" s="211"/>
      <c r="J8" s="1046" t="s">
        <v>185</v>
      </c>
      <c r="K8" s="1045"/>
      <c r="L8" s="211"/>
      <c r="M8" s="1046" t="s">
        <v>186</v>
      </c>
      <c r="N8" s="1045"/>
      <c r="O8" s="430"/>
      <c r="P8" s="430"/>
      <c r="Q8" s="431"/>
      <c r="R8" s="431"/>
      <c r="S8" s="431"/>
      <c r="T8" s="431"/>
      <c r="U8" s="431"/>
      <c r="V8" s="431"/>
      <c r="W8" s="432"/>
    </row>
    <row r="9" spans="1:38" s="213" customFormat="1" ht="6" customHeight="1" x14ac:dyDescent="0.2">
      <c r="A9" s="209"/>
      <c r="B9" s="1038"/>
      <c r="C9" s="211"/>
      <c r="D9" s="1052" t="s">
        <v>12</v>
      </c>
      <c r="E9" s="1070" t="s">
        <v>228</v>
      </c>
      <c r="F9" s="211"/>
      <c r="G9" s="1052" t="s">
        <v>12</v>
      </c>
      <c r="H9" s="1073" t="s">
        <v>228</v>
      </c>
      <c r="I9" s="211"/>
      <c r="J9" s="1052" t="s">
        <v>12</v>
      </c>
      <c r="K9" s="1073" t="s">
        <v>228</v>
      </c>
      <c r="L9" s="211"/>
      <c r="M9" s="1052" t="s">
        <v>12</v>
      </c>
      <c r="N9" s="1073" t="s">
        <v>228</v>
      </c>
      <c r="O9" s="430"/>
      <c r="P9" s="430"/>
      <c r="Q9" s="431"/>
      <c r="R9" s="431"/>
      <c r="S9" s="431"/>
      <c r="T9" s="431"/>
      <c r="U9" s="431"/>
      <c r="V9" s="431"/>
      <c r="W9" s="432"/>
    </row>
    <row r="10" spans="1:38" s="219" customFormat="1" ht="27.75" customHeight="1" x14ac:dyDescent="0.2">
      <c r="A10" s="214"/>
      <c r="B10" s="1039"/>
      <c r="C10" s="216"/>
      <c r="D10" s="1053"/>
      <c r="E10" s="1071"/>
      <c r="F10" s="216"/>
      <c r="G10" s="1053"/>
      <c r="H10" s="1074"/>
      <c r="I10" s="216"/>
      <c r="J10" s="1053"/>
      <c r="K10" s="1074"/>
      <c r="L10" s="216"/>
      <c r="M10" s="1053"/>
      <c r="N10" s="1074"/>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386909</v>
      </c>
      <c r="E12" s="762">
        <f>D12/'20pobl'!D12*100</f>
        <v>4.5517704492854101</v>
      </c>
      <c r="F12" s="226"/>
      <c r="G12" s="227">
        <v>112269</v>
      </c>
      <c r="H12" s="768">
        <v>1.6100071143817924</v>
      </c>
      <c r="I12" s="226"/>
      <c r="J12" s="227">
        <v>92927</v>
      </c>
      <c r="K12" s="768">
        <v>8.3956575711526256</v>
      </c>
      <c r="L12" s="226"/>
      <c r="M12" s="227">
        <v>181713</v>
      </c>
      <c r="N12" s="768">
        <f>M12/'20pobl'!X12*100</f>
        <v>43.250377253404807</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47966</v>
      </c>
      <c r="E13" s="763">
        <f>D13/'20pobl'!D13*100</f>
        <v>3.6164862796545316</v>
      </c>
      <c r="F13" s="226"/>
      <c r="G13" s="234">
        <v>9740</v>
      </c>
      <c r="H13" s="769">
        <v>0.94253716683391708</v>
      </c>
      <c r="I13" s="226"/>
      <c r="J13" s="234">
        <v>9150</v>
      </c>
      <c r="K13" s="769">
        <v>4.6692964416388971</v>
      </c>
      <c r="L13" s="226"/>
      <c r="M13" s="234">
        <v>29076</v>
      </c>
      <c r="N13" s="769">
        <f>M13/'20pobl'!X13*100</f>
        <v>29.983603683499531</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41870</v>
      </c>
      <c r="E14" s="763">
        <f>D14/'20pobl'!D14*100</f>
        <v>4.1674712298170764</v>
      </c>
      <c r="F14" s="226"/>
      <c r="G14" s="234">
        <v>9611</v>
      </c>
      <c r="H14" s="769">
        <v>1.3132831395269393</v>
      </c>
      <c r="I14" s="226"/>
      <c r="J14" s="234">
        <v>9087</v>
      </c>
      <c r="K14" s="769">
        <v>4.8427840545725864</v>
      </c>
      <c r="L14" s="226"/>
      <c r="M14" s="234">
        <v>23172</v>
      </c>
      <c r="N14" s="769">
        <f>M14/'20pobl'!X14*100</f>
        <v>27.192076605332332</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38623</v>
      </c>
      <c r="E15" s="763">
        <f>D15/'20pobl'!D15*100</f>
        <v>3.2824293189445712</v>
      </c>
      <c r="F15" s="226"/>
      <c r="G15" s="234">
        <v>10967</v>
      </c>
      <c r="H15" s="769">
        <v>1.1141090683012758</v>
      </c>
      <c r="I15" s="226"/>
      <c r="J15" s="234">
        <v>8892</v>
      </c>
      <c r="K15" s="769">
        <v>6.3056227263379592</v>
      </c>
      <c r="L15" s="226"/>
      <c r="M15" s="234">
        <v>18764</v>
      </c>
      <c r="N15" s="769">
        <f>M15/'20pobl'!X15*100</f>
        <v>36.599828352968714</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50587</v>
      </c>
      <c r="E16" s="763">
        <f>D16/'20pobl'!D16*100</f>
        <v>2.32295434497206</v>
      </c>
      <c r="F16" s="226"/>
      <c r="G16" s="234">
        <v>19001</v>
      </c>
      <c r="H16" s="769">
        <v>1.0527838017235935</v>
      </c>
      <c r="I16" s="226"/>
      <c r="J16" s="234">
        <v>10781</v>
      </c>
      <c r="K16" s="769">
        <v>3.8861933976886864</v>
      </c>
      <c r="L16" s="226"/>
      <c r="M16" s="234">
        <v>20805</v>
      </c>
      <c r="N16" s="769">
        <f>M16/'20pobl'!X16*100</f>
        <v>21.796980586491216</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22877</v>
      </c>
      <c r="E17" s="764">
        <f>D17/'20pobl'!D17*100</f>
        <v>3.907912853047991</v>
      </c>
      <c r="F17" s="226"/>
      <c r="G17" s="238">
        <v>6251</v>
      </c>
      <c r="H17" s="770">
        <v>1.3880715997131037</v>
      </c>
      <c r="I17" s="226"/>
      <c r="J17" s="238">
        <v>4814</v>
      </c>
      <c r="K17" s="770">
        <v>5.1192615672554416</v>
      </c>
      <c r="L17" s="226"/>
      <c r="M17" s="238">
        <v>11812</v>
      </c>
      <c r="N17" s="770">
        <f>M17/'20pobl'!X17*100</f>
        <v>28.790094569562253</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143867</v>
      </c>
      <c r="E18" s="763">
        <f>D18/'20pobl'!D18*100</f>
        <v>6.0635831816036143</v>
      </c>
      <c r="F18" s="226"/>
      <c r="G18" s="234">
        <v>30202</v>
      </c>
      <c r="H18" s="769">
        <v>1.725297179897163</v>
      </c>
      <c r="I18" s="226"/>
      <c r="J18" s="234">
        <v>25608</v>
      </c>
      <c r="K18" s="769">
        <v>6.3504344720866568</v>
      </c>
      <c r="L18" s="226"/>
      <c r="M18" s="234">
        <v>88057</v>
      </c>
      <c r="N18" s="769">
        <f>M18/'20pobl'!X18*100</f>
        <v>40.235683312543124</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90878</v>
      </c>
      <c r="E19" s="763">
        <f>D19/'20pobl'!D19*100</f>
        <v>4.4258881191899198</v>
      </c>
      <c r="F19" s="226"/>
      <c r="G19" s="234">
        <v>21161</v>
      </c>
      <c r="H19" s="769">
        <v>1.2764345487238973</v>
      </c>
      <c r="I19" s="226"/>
      <c r="J19" s="234">
        <v>17738</v>
      </c>
      <c r="K19" s="769">
        <v>6.7368277129803005</v>
      </c>
      <c r="L19" s="226"/>
      <c r="M19" s="234">
        <v>51979</v>
      </c>
      <c r="N19" s="769">
        <f>M19/'20pobl'!X19*100</f>
        <v>39.316077695752149</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343780</v>
      </c>
      <c r="E20" s="763">
        <f>D20/'20pobl'!D20*100</f>
        <v>4.4116150543123478</v>
      </c>
      <c r="F20" s="226"/>
      <c r="G20" s="234">
        <v>86468</v>
      </c>
      <c r="H20" s="769">
        <v>1.3745116690744095</v>
      </c>
      <c r="I20" s="226"/>
      <c r="J20" s="234">
        <v>76542</v>
      </c>
      <c r="K20" s="769">
        <v>7.2999829283668554</v>
      </c>
      <c r="L20" s="226"/>
      <c r="M20" s="234">
        <v>180770</v>
      </c>
      <c r="N20" s="769">
        <f>M20/'20pobl'!X20*100</f>
        <v>39.881130976543879</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182428</v>
      </c>
      <c r="E21" s="763">
        <f>D21/'20pobl'!D21*100</f>
        <v>3.5784460746803584</v>
      </c>
      <c r="F21" s="226"/>
      <c r="G21" s="234">
        <v>49919</v>
      </c>
      <c r="H21" s="769">
        <v>1.2235810758807042</v>
      </c>
      <c r="I21" s="226"/>
      <c r="J21" s="234">
        <v>39365</v>
      </c>
      <c r="K21" s="769">
        <v>5.3942909450183834</v>
      </c>
      <c r="L21" s="226"/>
      <c r="M21" s="234">
        <v>93144</v>
      </c>
      <c r="N21" s="769">
        <f>M21/'20pobl'!X21*100</f>
        <v>32.289196721993427</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55087</v>
      </c>
      <c r="E22" s="763">
        <f>D22/'20pobl'!D22*100</f>
        <v>5.2226254673978172</v>
      </c>
      <c r="F22" s="226"/>
      <c r="G22" s="234">
        <v>12779</v>
      </c>
      <c r="H22" s="769">
        <v>1.543258704454908</v>
      </c>
      <c r="I22" s="226"/>
      <c r="J22" s="234">
        <v>12184</v>
      </c>
      <c r="K22" s="769">
        <v>7.9831740061983609</v>
      </c>
      <c r="L22" s="226"/>
      <c r="M22" s="234">
        <v>30124</v>
      </c>
      <c r="N22" s="769">
        <f>M22/'20pobl'!X22*100</f>
        <v>40.652074168038652</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82905</v>
      </c>
      <c r="E23" s="763">
        <f>D23/'20pobl'!D23*100</f>
        <v>3.0814387406781876</v>
      </c>
      <c r="F23" s="226"/>
      <c r="G23" s="234">
        <v>23340</v>
      </c>
      <c r="H23" s="769">
        <v>1.1741423076574804</v>
      </c>
      <c r="I23" s="226"/>
      <c r="J23" s="234">
        <v>15168</v>
      </c>
      <c r="K23" s="769">
        <v>3.2631354756265205</v>
      </c>
      <c r="L23" s="226"/>
      <c r="M23" s="234">
        <v>44397</v>
      </c>
      <c r="N23" s="769">
        <f>M23/'20pobl'!X23*100</f>
        <v>18.669812153859741</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234078</v>
      </c>
      <c r="E24" s="763">
        <f>D24/'20pobl'!D24*100</f>
        <v>3.4676496103305081</v>
      </c>
      <c r="F24" s="226"/>
      <c r="G24" s="234">
        <v>55430</v>
      </c>
      <c r="H24" s="769">
        <v>1.0052544175064795</v>
      </c>
      <c r="I24" s="226"/>
      <c r="J24" s="234">
        <v>45527</v>
      </c>
      <c r="K24" s="769">
        <v>5.2569468901372343</v>
      </c>
      <c r="L24" s="226"/>
      <c r="M24" s="234">
        <v>133121</v>
      </c>
      <c r="N24" s="769">
        <f>M24/'20pobl'!X24*100</f>
        <v>35.952024716831318</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51869</v>
      </c>
      <c r="E25" s="763">
        <f>D25/'20pobl'!D25*100</f>
        <v>3.3859746011105321</v>
      </c>
      <c r="F25" s="226"/>
      <c r="G25" s="234">
        <v>18589</v>
      </c>
      <c r="H25" s="769">
        <v>1.4465708822845065</v>
      </c>
      <c r="I25" s="226"/>
      <c r="J25" s="234">
        <v>11337</v>
      </c>
      <c r="K25" s="769">
        <v>6.4710750877593535</v>
      </c>
      <c r="L25" s="226"/>
      <c r="M25" s="234">
        <v>21943</v>
      </c>
      <c r="N25" s="769">
        <f>M25/'20pobl'!X25*100</f>
        <v>30.627826475350346</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21724</v>
      </c>
      <c r="E26" s="765">
        <f>D26/'20pobl'!D26*100</f>
        <v>3.2711103615778545</v>
      </c>
      <c r="F26" s="226"/>
      <c r="G26" s="238">
        <v>5189</v>
      </c>
      <c r="H26" s="770">
        <v>0.97997926349525311</v>
      </c>
      <c r="I26" s="226"/>
      <c r="J26" s="238">
        <v>4079</v>
      </c>
      <c r="K26" s="770">
        <v>4.3795228585539734</v>
      </c>
      <c r="L26" s="226"/>
      <c r="M26" s="238">
        <v>12456</v>
      </c>
      <c r="N26" s="770">
        <f>M26/'20pobl'!X26*100</f>
        <v>30.030377549544333</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111558</v>
      </c>
      <c r="E27" s="765">
        <f>D27/'20pobl'!D27*100</f>
        <v>5.0520475288632145</v>
      </c>
      <c r="F27" s="226"/>
      <c r="G27" s="238">
        <v>29383</v>
      </c>
      <c r="H27" s="770">
        <v>1.7328386578181791</v>
      </c>
      <c r="I27" s="226"/>
      <c r="J27" s="238">
        <v>22348</v>
      </c>
      <c r="K27" s="770">
        <v>6.3271141813651939</v>
      </c>
      <c r="L27" s="226"/>
      <c r="M27" s="238">
        <v>59827</v>
      </c>
      <c r="N27" s="770">
        <f>M27/'20pobl'!X27*100</f>
        <v>37.554533071365356</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14505</v>
      </c>
      <c r="E28" s="765">
        <f>D28/'20pobl'!D28*100</f>
        <v>4.5343428407087387</v>
      </c>
      <c r="F28" s="226"/>
      <c r="G28" s="238">
        <v>3411</v>
      </c>
      <c r="H28" s="770">
        <v>1.358742197489653</v>
      </c>
      <c r="I28" s="226"/>
      <c r="J28" s="238">
        <v>2704</v>
      </c>
      <c r="K28" s="770">
        <v>5.7889102975808173</v>
      </c>
      <c r="L28" s="226"/>
      <c r="M28" s="238">
        <v>8390</v>
      </c>
      <c r="N28" s="770">
        <f>M28/'20pobl'!X28*100</f>
        <v>37.89350074522379</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4965</v>
      </c>
      <c r="E29" s="766">
        <f>D29/'20pobl'!D29*100</f>
        <v>2.9503170179514755</v>
      </c>
      <c r="F29" s="226"/>
      <c r="G29" s="245">
        <v>2606</v>
      </c>
      <c r="H29" s="771">
        <v>1.7562895518968062</v>
      </c>
      <c r="I29" s="226"/>
      <c r="J29" s="245">
        <v>941</v>
      </c>
      <c r="K29" s="771">
        <v>6.253738286701668</v>
      </c>
      <c r="L29" s="226"/>
      <c r="M29" s="245">
        <v>1418</v>
      </c>
      <c r="N29" s="771">
        <f>M29/'20pobl'!X29*100</f>
        <v>29.182959456678333</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1926476</v>
      </c>
      <c r="E31" s="767">
        <f>D31/'20pobl'!D31*100</f>
        <v>4.0578387721477771</v>
      </c>
      <c r="F31" s="211"/>
      <c r="G31" s="253">
        <f>SUM(G12:G29)</f>
        <v>506316</v>
      </c>
      <c r="H31" s="254">
        <f>G31/'20pobl'!J31*100</f>
        <v>1.3325364159403481</v>
      </c>
      <c r="I31" s="211"/>
      <c r="J31" s="253">
        <f>SUM(J12:J29)</f>
        <v>409192</v>
      </c>
      <c r="K31" s="254">
        <f>J31/'20pobl'!Q31*100</f>
        <v>6.1862624493028751</v>
      </c>
      <c r="L31" s="211"/>
      <c r="M31" s="253">
        <f>SUM(M12:M29)</f>
        <v>1010968</v>
      </c>
      <c r="N31" s="254">
        <f>M31/'20pobl'!X31*100</f>
        <v>35.293209978903697</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58" t="str">
        <f>'24solcasaad_pobl'!B34:N34</f>
        <v>(1) Cifras definitivas INE de la Estadística del Padrón continuo referidas al 01/01/2022. Datos definitivos (publicado 24/1/2023)</v>
      </c>
      <c r="C34" s="1072"/>
      <c r="D34" s="1072"/>
      <c r="E34" s="1072"/>
      <c r="F34" s="1072"/>
      <c r="G34" s="1072"/>
      <c r="H34" s="1072"/>
      <c r="I34" s="1072"/>
      <c r="J34" s="1072"/>
      <c r="K34" s="1072"/>
      <c r="L34" s="1072"/>
      <c r="M34" s="1072"/>
      <c r="N34" s="1072"/>
    </row>
    <row r="35" spans="2:14" ht="29.25" customHeight="1" x14ac:dyDescent="0.2">
      <c r="B35" s="1065"/>
      <c r="C35" s="1065"/>
      <c r="D35" s="1065"/>
      <c r="E35" s="737"/>
      <c r="F35" s="262"/>
      <c r="G35" s="262"/>
      <c r="H35" s="262"/>
    </row>
    <row r="36" spans="2:14" ht="4.5" customHeight="1" x14ac:dyDescent="0.2">
      <c r="B36" s="1066"/>
      <c r="C36" s="1066"/>
      <c r="D36" s="1066"/>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3"/>
  <sheetViews>
    <sheetView topLeftCell="A13" zoomScaleNormal="100" workbookViewId="0">
      <selection activeCell="A33" sqref="A33:XFD33"/>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7"/>
      <c r="C2" s="1017"/>
      <c r="D2" s="1017"/>
      <c r="E2" s="1017"/>
      <c r="F2" s="1017"/>
      <c r="G2" s="1017"/>
      <c r="H2" s="1017"/>
      <c r="I2" s="1017"/>
      <c r="J2" s="1017"/>
      <c r="K2" s="1017"/>
      <c r="L2" s="1017"/>
      <c r="M2" s="1017"/>
      <c r="N2" s="1017"/>
      <c r="O2" s="1017"/>
      <c r="P2" s="1017"/>
      <c r="Q2" s="1017"/>
      <c r="R2" s="1017"/>
      <c r="S2" s="10"/>
      <c r="T2" s="16"/>
      <c r="U2" s="15"/>
      <c r="V2" s="15"/>
      <c r="W2" s="15"/>
      <c r="X2" s="15"/>
      <c r="Y2" s="15"/>
      <c r="Z2" s="15"/>
      <c r="AA2" s="15"/>
      <c r="AB2" s="15"/>
      <c r="AC2" s="15"/>
      <c r="AD2" s="15"/>
    </row>
    <row r="3" spans="1:30" x14ac:dyDescent="0.2">
      <c r="B3" s="3"/>
      <c r="C3" s="1023" t="s">
        <v>326</v>
      </c>
      <c r="D3" s="1023"/>
      <c r="E3" s="1023"/>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4" t="s">
        <v>302</v>
      </c>
      <c r="C5" s="1025"/>
      <c r="D5" s="1025"/>
      <c r="E5" s="1025"/>
      <c r="F5" s="1025"/>
      <c r="G5" s="1025"/>
      <c r="H5" s="1025"/>
      <c r="I5" s="1025"/>
      <c r="J5" s="1025"/>
      <c r="K5" s="1025"/>
      <c r="L5" s="1025"/>
      <c r="M5" s="1025"/>
      <c r="N5" s="1025"/>
      <c r="O5" s="1025"/>
      <c r="P5" s="1025"/>
      <c r="Q5" s="1026">
        <v>45138</v>
      </c>
      <c r="R5" s="1027"/>
      <c r="S5" s="1027"/>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2" t="s">
        <v>327</v>
      </c>
      <c r="C7" s="1022"/>
      <c r="D7" s="1022"/>
      <c r="E7" s="1022"/>
      <c r="F7" s="1022"/>
      <c r="G7" s="1022"/>
      <c r="H7" s="1022"/>
      <c r="I7" s="1022"/>
      <c r="J7" s="1022"/>
      <c r="K7" s="1022"/>
      <c r="L7" s="1022"/>
      <c r="M7" s="1022"/>
      <c r="N7" s="1022"/>
      <c r="O7" s="1022"/>
      <c r="P7" s="1022"/>
      <c r="Q7" s="1022"/>
      <c r="R7" s="1022"/>
      <c r="S7" s="1022"/>
      <c r="T7" s="1"/>
    </row>
    <row r="8" spans="1:30" ht="18.75" customHeight="1" x14ac:dyDescent="0.2">
      <c r="B8" s="1021" t="s">
        <v>328</v>
      </c>
      <c r="C8" s="1021"/>
      <c r="D8" s="1021"/>
      <c r="E8" s="1021"/>
      <c r="F8" s="1021"/>
      <c r="G8" s="1021"/>
      <c r="H8" s="1021"/>
      <c r="I8" s="1021"/>
      <c r="J8" s="1021"/>
      <c r="K8" s="1021"/>
      <c r="L8" s="1021"/>
      <c r="M8" s="1021"/>
      <c r="N8" s="1021"/>
      <c r="O8" s="1021"/>
      <c r="P8" s="1021"/>
      <c r="Q8" s="1021"/>
      <c r="R8" s="1021"/>
      <c r="S8" s="1021"/>
      <c r="T8" s="1021"/>
    </row>
    <row r="9" spans="1:30" ht="18.75" customHeight="1" x14ac:dyDescent="0.2">
      <c r="B9" s="1021" t="s">
        <v>329</v>
      </c>
      <c r="C9" s="1021"/>
      <c r="D9" s="1021"/>
      <c r="E9" s="1021"/>
      <c r="F9" s="1021"/>
      <c r="G9" s="1021"/>
      <c r="H9" s="1021"/>
      <c r="I9" s="1021"/>
      <c r="J9" s="1021"/>
      <c r="K9" s="1021"/>
      <c r="L9" s="1021"/>
      <c r="M9" s="1021"/>
      <c r="N9" s="1021"/>
      <c r="O9" s="1021"/>
      <c r="P9" s="1021"/>
      <c r="Q9" s="1021"/>
      <c r="R9" s="1021"/>
      <c r="S9" s="1021"/>
      <c r="T9" s="1021"/>
    </row>
    <row r="10" spans="1:30" ht="18.75" customHeight="1" x14ac:dyDescent="0.2">
      <c r="B10" s="1021" t="s">
        <v>330</v>
      </c>
      <c r="C10" s="1021"/>
      <c r="D10" s="1021"/>
      <c r="E10" s="1021"/>
      <c r="F10" s="1021"/>
      <c r="G10" s="1021"/>
      <c r="H10" s="1021"/>
      <c r="I10" s="1021"/>
      <c r="J10" s="1021"/>
      <c r="K10" s="1021"/>
      <c r="L10" s="1021"/>
      <c r="M10" s="1021"/>
      <c r="N10" s="1021"/>
      <c r="O10" s="1021"/>
      <c r="P10" s="1021"/>
      <c r="Q10" s="1021"/>
      <c r="R10" s="1021"/>
      <c r="S10" s="1021"/>
      <c r="T10" s="1021"/>
    </row>
    <row r="11" spans="1:30" ht="18.75" customHeight="1" x14ac:dyDescent="0.2">
      <c r="B11" s="1021" t="s">
        <v>331</v>
      </c>
      <c r="C11" s="1021"/>
      <c r="D11" s="1021"/>
      <c r="E11" s="1021"/>
      <c r="F11" s="1021"/>
      <c r="G11" s="1021"/>
      <c r="H11" s="1021"/>
      <c r="I11" s="1021"/>
      <c r="J11" s="1021"/>
      <c r="K11" s="1021"/>
      <c r="L11" s="1021"/>
      <c r="M11" s="1021"/>
      <c r="N11" s="1021"/>
      <c r="O11" s="1021"/>
      <c r="P11" s="1021"/>
      <c r="Q11" s="1021"/>
      <c r="R11" s="1021"/>
      <c r="S11" s="1021"/>
      <c r="T11" s="1021"/>
    </row>
    <row r="12" spans="1:30" ht="18.75" customHeight="1" x14ac:dyDescent="0.2">
      <c r="B12" s="1021" t="s">
        <v>332</v>
      </c>
      <c r="C12" s="1021"/>
      <c r="D12" s="1021"/>
      <c r="E12" s="1021"/>
      <c r="F12" s="1021"/>
      <c r="G12" s="1021"/>
      <c r="H12" s="1021"/>
      <c r="I12" s="1021"/>
      <c r="J12" s="1021"/>
      <c r="K12" s="1021"/>
      <c r="L12" s="1021"/>
      <c r="M12" s="1021"/>
      <c r="N12" s="1021"/>
      <c r="O12" s="1021"/>
      <c r="P12" s="1021"/>
      <c r="Q12" s="1021"/>
      <c r="R12" s="1021"/>
      <c r="S12" s="1021"/>
      <c r="T12" s="1021"/>
    </row>
    <row r="13" spans="1:30" ht="18.75" customHeight="1" x14ac:dyDescent="0.2">
      <c r="B13" s="1021" t="s">
        <v>333</v>
      </c>
      <c r="C13" s="1021"/>
      <c r="D13" s="1021"/>
      <c r="E13" s="1021"/>
      <c r="F13" s="1021"/>
      <c r="G13" s="1021"/>
      <c r="H13" s="1021"/>
      <c r="I13" s="1021"/>
      <c r="J13" s="1021"/>
      <c r="K13" s="1021"/>
      <c r="L13" s="1021"/>
      <c r="M13" s="1021"/>
      <c r="N13" s="1021"/>
      <c r="O13" s="1021"/>
      <c r="P13" s="1021"/>
      <c r="Q13" s="1021"/>
      <c r="R13" s="1021"/>
      <c r="S13" s="1021"/>
      <c r="T13" s="1021"/>
    </row>
    <row r="14" spans="1:30" ht="18.75" customHeight="1" x14ac:dyDescent="0.2">
      <c r="B14" s="863"/>
      <c r="C14" s="863"/>
      <c r="D14" s="863"/>
      <c r="E14" s="863"/>
      <c r="F14" s="863"/>
      <c r="G14" s="863"/>
      <c r="H14" s="863"/>
      <c r="I14" s="863"/>
      <c r="J14" s="863"/>
      <c r="K14" s="863"/>
      <c r="L14" s="863"/>
      <c r="M14" s="863"/>
      <c r="N14" s="863"/>
      <c r="O14" s="863"/>
      <c r="P14" s="863"/>
      <c r="Q14" s="863"/>
      <c r="R14" s="863"/>
      <c r="S14" s="863"/>
      <c r="T14" s="788"/>
    </row>
    <row r="15" spans="1:30" ht="18.75" customHeight="1" x14ac:dyDescent="0.2">
      <c r="B15" s="1022" t="s">
        <v>334</v>
      </c>
      <c r="C15" s="1022"/>
      <c r="D15" s="1022"/>
      <c r="E15" s="1022"/>
      <c r="F15" s="1022"/>
      <c r="G15" s="1022"/>
      <c r="H15" s="1022"/>
      <c r="I15" s="1022"/>
      <c r="J15" s="1022"/>
      <c r="K15" s="1022"/>
      <c r="L15" s="1022"/>
      <c r="M15" s="1022"/>
      <c r="N15" s="1022"/>
      <c r="O15" s="1022"/>
      <c r="P15" s="1022"/>
      <c r="Q15" s="1022"/>
      <c r="R15" s="1022"/>
      <c r="S15" s="1022"/>
      <c r="T15" s="1"/>
    </row>
    <row r="16" spans="1:30" ht="18.75" customHeight="1" x14ac:dyDescent="0.2">
      <c r="B16" s="1021" t="s">
        <v>335</v>
      </c>
      <c r="C16" s="1021"/>
      <c r="D16" s="1021"/>
      <c r="E16" s="1021"/>
      <c r="F16" s="1021"/>
      <c r="G16" s="1021"/>
      <c r="H16" s="1021"/>
      <c r="I16" s="1021"/>
      <c r="J16" s="1021"/>
      <c r="K16" s="1021"/>
      <c r="L16" s="1021"/>
      <c r="M16" s="1021"/>
      <c r="N16" s="1021"/>
      <c r="O16" s="1021"/>
      <c r="P16" s="1021"/>
      <c r="Q16" s="1021"/>
      <c r="R16" s="1021"/>
      <c r="S16" s="1021"/>
      <c r="T16" s="788"/>
    </row>
    <row r="17" spans="2:20" ht="18.75" customHeight="1" x14ac:dyDescent="0.2">
      <c r="B17" s="1021" t="s">
        <v>336</v>
      </c>
      <c r="C17" s="1021"/>
      <c r="D17" s="1021"/>
      <c r="E17" s="1021"/>
      <c r="F17" s="1021"/>
      <c r="G17" s="1021"/>
      <c r="H17" s="1021"/>
      <c r="I17" s="1021"/>
      <c r="J17" s="1021"/>
      <c r="K17" s="1021"/>
      <c r="L17" s="1021"/>
      <c r="M17" s="1021"/>
      <c r="N17" s="1021"/>
      <c r="O17" s="1021"/>
      <c r="P17" s="1021"/>
      <c r="Q17" s="1021"/>
      <c r="R17" s="1021"/>
      <c r="S17" s="1021"/>
      <c r="T17" s="863"/>
    </row>
    <row r="18" spans="2:20" ht="18.75" customHeight="1" x14ac:dyDescent="0.2">
      <c r="B18" s="1021" t="s">
        <v>337</v>
      </c>
      <c r="C18" s="1021"/>
      <c r="D18" s="1021"/>
      <c r="E18" s="1021"/>
      <c r="F18" s="1021"/>
      <c r="G18" s="1021"/>
      <c r="H18" s="1021"/>
      <c r="I18" s="1021"/>
      <c r="J18" s="1021"/>
      <c r="K18" s="1021"/>
      <c r="L18" s="1021"/>
      <c r="M18" s="1021"/>
      <c r="N18" s="1021"/>
      <c r="O18" s="1021"/>
      <c r="P18" s="1021"/>
      <c r="Q18" s="1021"/>
      <c r="R18" s="1021"/>
      <c r="S18" s="1021"/>
      <c r="T18" s="863"/>
    </row>
    <row r="19" spans="2:20" ht="18.75" customHeight="1" x14ac:dyDescent="0.2">
      <c r="B19" s="863"/>
      <c r="C19" s="863"/>
      <c r="D19" s="863"/>
      <c r="E19" s="863"/>
      <c r="F19" s="863"/>
      <c r="G19" s="863"/>
      <c r="H19" s="863"/>
      <c r="I19" s="863"/>
      <c r="J19" s="863"/>
      <c r="K19" s="863"/>
      <c r="L19" s="863"/>
      <c r="M19" s="863"/>
      <c r="N19" s="863"/>
      <c r="O19" s="863"/>
      <c r="P19" s="863"/>
      <c r="Q19" s="863"/>
      <c r="R19" s="863"/>
      <c r="S19" s="863"/>
      <c r="T19" s="788"/>
    </row>
    <row r="20" spans="2:20" ht="18.75" customHeight="1" x14ac:dyDescent="0.2">
      <c r="B20" s="1022" t="s">
        <v>338</v>
      </c>
      <c r="C20" s="1022"/>
      <c r="D20" s="1022"/>
      <c r="E20" s="1022"/>
      <c r="F20" s="1022"/>
      <c r="G20" s="1022"/>
      <c r="H20" s="1022"/>
      <c r="I20" s="1022"/>
      <c r="J20" s="1022"/>
      <c r="K20" s="1022"/>
      <c r="L20" s="1022"/>
      <c r="M20" s="1022"/>
      <c r="N20" s="1022"/>
      <c r="O20" s="1022"/>
      <c r="P20" s="1022"/>
      <c r="Q20" s="1022"/>
      <c r="R20" s="1022"/>
      <c r="S20" s="1022"/>
      <c r="T20" s="1"/>
    </row>
    <row r="21" spans="2:20" ht="18.75" customHeight="1" x14ac:dyDescent="0.2">
      <c r="B21" s="1021" t="s">
        <v>339</v>
      </c>
      <c r="C21" s="1021"/>
      <c r="D21" s="1021"/>
      <c r="E21" s="1021"/>
      <c r="F21" s="1021"/>
      <c r="G21" s="1021"/>
      <c r="H21" s="1021"/>
      <c r="I21" s="1021"/>
      <c r="J21" s="1021"/>
      <c r="K21" s="1021"/>
      <c r="L21" s="1021"/>
      <c r="M21" s="1021"/>
      <c r="N21" s="1021"/>
      <c r="O21" s="1021"/>
      <c r="P21" s="1021"/>
      <c r="Q21" s="1021"/>
      <c r="R21" s="1021"/>
      <c r="S21" s="1021"/>
      <c r="T21" s="788"/>
    </row>
    <row r="22" spans="2:20" ht="18.75" customHeight="1" x14ac:dyDescent="0.2">
      <c r="B22" s="863"/>
      <c r="C22" s="863"/>
      <c r="D22" s="863"/>
      <c r="E22" s="863"/>
      <c r="F22" s="863"/>
      <c r="G22" s="863"/>
      <c r="H22" s="863"/>
      <c r="I22" s="863"/>
      <c r="J22" s="863"/>
      <c r="K22" s="863"/>
      <c r="L22" s="863"/>
      <c r="M22" s="863"/>
      <c r="N22" s="863"/>
      <c r="O22" s="863"/>
      <c r="P22" s="863"/>
      <c r="Q22" s="863"/>
      <c r="R22" s="863"/>
      <c r="S22" s="863"/>
      <c r="T22" s="788"/>
    </row>
    <row r="23" spans="2:20" ht="18.75" customHeight="1" x14ac:dyDescent="0.2">
      <c r="B23" s="1022" t="s">
        <v>340</v>
      </c>
      <c r="C23" s="1022"/>
      <c r="D23" s="1022"/>
      <c r="E23" s="1022"/>
      <c r="F23" s="1022"/>
      <c r="G23" s="1022"/>
      <c r="H23" s="1022"/>
      <c r="I23" s="1022"/>
      <c r="J23" s="1022"/>
      <c r="K23" s="1022"/>
      <c r="L23" s="1022"/>
      <c r="M23" s="1022"/>
      <c r="N23" s="1022"/>
      <c r="O23" s="1022"/>
      <c r="P23" s="1022"/>
      <c r="Q23" s="1022"/>
      <c r="R23" s="1022"/>
      <c r="S23" s="1022"/>
      <c r="T23" s="1"/>
    </row>
    <row r="24" spans="2:20" ht="18.75" customHeight="1" x14ac:dyDescent="0.2">
      <c r="B24" s="1021" t="s">
        <v>340</v>
      </c>
      <c r="C24" s="1021"/>
      <c r="D24" s="1021"/>
      <c r="E24" s="1021"/>
      <c r="F24" s="1021"/>
      <c r="G24" s="1021"/>
      <c r="H24" s="1021"/>
      <c r="I24" s="1021"/>
      <c r="J24" s="1021"/>
      <c r="K24" s="1021"/>
      <c r="L24" s="1021"/>
      <c r="M24" s="1021"/>
      <c r="N24" s="1021"/>
      <c r="O24" s="1021"/>
      <c r="P24" s="1021"/>
      <c r="Q24" s="1021"/>
      <c r="R24" s="1021"/>
      <c r="S24" s="1021"/>
      <c r="T24" s="788"/>
    </row>
    <row r="25" spans="2:20" ht="18.75" customHeight="1" x14ac:dyDescent="0.2">
      <c r="B25" s="1021" t="s">
        <v>341</v>
      </c>
      <c r="C25" s="1021"/>
      <c r="D25" s="1021"/>
      <c r="E25" s="1021"/>
      <c r="F25" s="1021"/>
      <c r="G25" s="1021"/>
      <c r="H25" s="1021"/>
      <c r="I25" s="1021"/>
      <c r="J25" s="1021"/>
      <c r="K25" s="1021"/>
      <c r="L25" s="1021"/>
      <c r="M25" s="1021"/>
      <c r="N25" s="1021"/>
      <c r="O25" s="1021"/>
      <c r="P25" s="1021"/>
      <c r="Q25" s="1021"/>
      <c r="R25" s="1021"/>
      <c r="S25" s="1021"/>
      <c r="T25" s="788"/>
    </row>
    <row r="26" spans="2:20" ht="18.75" customHeight="1" x14ac:dyDescent="0.2">
      <c r="B26" s="863"/>
      <c r="C26" s="863"/>
      <c r="D26" s="863"/>
      <c r="E26" s="863"/>
      <c r="F26" s="863"/>
      <c r="G26" s="863"/>
      <c r="H26" s="863"/>
      <c r="I26" s="863"/>
      <c r="J26" s="863"/>
      <c r="K26" s="863"/>
      <c r="L26" s="863"/>
      <c r="M26" s="863"/>
      <c r="N26" s="863"/>
      <c r="O26" s="863"/>
      <c r="P26" s="863"/>
      <c r="Q26" s="863"/>
      <c r="R26" s="863"/>
      <c r="S26" s="863"/>
      <c r="T26" s="788"/>
    </row>
    <row r="27" spans="2:20" ht="18.75" customHeight="1" x14ac:dyDescent="0.2">
      <c r="B27" s="1022" t="s">
        <v>342</v>
      </c>
      <c r="C27" s="1022"/>
      <c r="D27" s="1022"/>
      <c r="E27" s="1022"/>
      <c r="F27" s="1022"/>
      <c r="G27" s="1022"/>
      <c r="H27" s="1022"/>
      <c r="I27" s="1022"/>
      <c r="J27" s="1022"/>
      <c r="K27" s="1022"/>
      <c r="L27" s="1022"/>
      <c r="M27" s="1022"/>
      <c r="N27" s="1022"/>
      <c r="O27" s="1022"/>
      <c r="P27" s="1022"/>
      <c r="Q27" s="1022"/>
      <c r="R27" s="1022"/>
      <c r="S27" s="1022"/>
      <c r="T27" s="1"/>
    </row>
    <row r="28" spans="2:20" ht="18.75" customHeight="1" x14ac:dyDescent="0.2">
      <c r="B28" s="1021" t="s">
        <v>342</v>
      </c>
      <c r="C28" s="1021"/>
      <c r="D28" s="1021"/>
      <c r="E28" s="1021"/>
      <c r="F28" s="1021"/>
      <c r="G28" s="1021"/>
      <c r="H28" s="1021"/>
      <c r="I28" s="1021"/>
      <c r="J28" s="1021"/>
      <c r="K28" s="1021"/>
      <c r="L28" s="1021"/>
      <c r="M28" s="1021"/>
      <c r="N28" s="1021"/>
      <c r="O28" s="1021"/>
      <c r="P28" s="1021"/>
      <c r="Q28" s="1021"/>
      <c r="R28" s="1021"/>
      <c r="S28" s="1021"/>
      <c r="T28" s="788"/>
    </row>
    <row r="29" spans="2:20" ht="18.75" customHeight="1" x14ac:dyDescent="0.2">
      <c r="B29" s="1021" t="s">
        <v>343</v>
      </c>
      <c r="C29" s="1021"/>
      <c r="D29" s="1021"/>
      <c r="E29" s="1021"/>
      <c r="F29" s="1021"/>
      <c r="G29" s="1021"/>
      <c r="H29" s="1021"/>
      <c r="I29" s="1021"/>
      <c r="J29" s="1021"/>
      <c r="K29" s="1021"/>
      <c r="L29" s="1021"/>
      <c r="M29" s="1021"/>
      <c r="N29" s="1021"/>
      <c r="O29" s="1021"/>
      <c r="P29" s="1021"/>
      <c r="Q29" s="1021"/>
      <c r="R29" s="1021"/>
      <c r="S29" s="1021"/>
      <c r="T29" s="788"/>
    </row>
    <row r="30" spans="2:20" ht="18.75" customHeight="1" x14ac:dyDescent="0.2">
      <c r="B30" s="863"/>
      <c r="C30" s="863"/>
      <c r="D30" s="863"/>
      <c r="E30" s="863"/>
      <c r="F30" s="863"/>
      <c r="G30" s="863"/>
      <c r="H30" s="863"/>
      <c r="I30" s="863"/>
      <c r="J30" s="863"/>
      <c r="K30" s="863"/>
      <c r="L30" s="863"/>
      <c r="M30" s="863"/>
      <c r="N30" s="863"/>
      <c r="O30" s="863"/>
      <c r="P30" s="863"/>
      <c r="Q30" s="863"/>
      <c r="R30" s="863"/>
      <c r="S30" s="863"/>
      <c r="T30" s="788"/>
    </row>
    <row r="31" spans="2:20" ht="18.75" customHeight="1" x14ac:dyDescent="0.2">
      <c r="B31" s="1022" t="s">
        <v>344</v>
      </c>
      <c r="C31" s="1022"/>
      <c r="D31" s="1022"/>
      <c r="E31" s="1022"/>
      <c r="F31" s="1022"/>
      <c r="G31" s="1022"/>
      <c r="H31" s="1022"/>
      <c r="I31" s="1022"/>
      <c r="J31" s="1022"/>
      <c r="K31" s="1022"/>
      <c r="L31" s="1022"/>
      <c r="M31" s="1022"/>
      <c r="N31" s="1022"/>
      <c r="O31" s="1022"/>
      <c r="P31" s="1022"/>
      <c r="Q31" s="1022"/>
      <c r="R31" s="1022"/>
      <c r="S31" s="1022"/>
      <c r="T31" s="1"/>
    </row>
    <row r="32" spans="2:20" ht="18.75" customHeight="1" x14ac:dyDescent="0.2">
      <c r="B32" s="1021" t="s">
        <v>345</v>
      </c>
      <c r="C32" s="1021"/>
      <c r="D32" s="1021"/>
      <c r="E32" s="1021"/>
      <c r="F32" s="1021"/>
      <c r="G32" s="1021"/>
      <c r="H32" s="1021"/>
      <c r="I32" s="1021"/>
      <c r="J32" s="1021"/>
      <c r="K32" s="1021"/>
      <c r="L32" s="1021"/>
      <c r="M32" s="1021"/>
      <c r="N32" s="1021"/>
      <c r="O32" s="1021"/>
      <c r="P32" s="1021"/>
      <c r="Q32" s="1021"/>
      <c r="R32" s="1021"/>
      <c r="S32" s="1021"/>
      <c r="T32" s="788"/>
    </row>
    <row r="33" spans="2:20" ht="18.75" customHeight="1" x14ac:dyDescent="0.2">
      <c r="B33" s="1021" t="s">
        <v>346</v>
      </c>
      <c r="C33" s="1021"/>
      <c r="D33" s="1021"/>
      <c r="E33" s="1021"/>
      <c r="F33" s="1021"/>
      <c r="G33" s="1021"/>
      <c r="H33" s="1021"/>
      <c r="I33" s="1021"/>
      <c r="J33" s="1021"/>
      <c r="K33" s="1021"/>
      <c r="L33" s="1021"/>
      <c r="M33" s="1021"/>
      <c r="N33" s="1021"/>
      <c r="O33" s="1021"/>
      <c r="P33" s="1021"/>
      <c r="Q33" s="1021"/>
      <c r="R33" s="1021"/>
      <c r="S33" s="1021"/>
      <c r="T33" s="863"/>
    </row>
    <row r="34" spans="2:20" ht="18.75" customHeight="1" x14ac:dyDescent="0.2">
      <c r="B34" s="1021" t="s">
        <v>347</v>
      </c>
      <c r="C34" s="1021"/>
      <c r="D34" s="1021"/>
      <c r="E34" s="1021"/>
      <c r="F34" s="1021"/>
      <c r="G34" s="1021"/>
      <c r="H34" s="1021"/>
      <c r="I34" s="1021"/>
      <c r="J34" s="1021"/>
      <c r="K34" s="1021"/>
      <c r="L34" s="1021"/>
      <c r="M34" s="1021"/>
      <c r="N34" s="1021"/>
      <c r="O34" s="1021"/>
      <c r="P34" s="1021"/>
      <c r="Q34" s="1021"/>
      <c r="R34" s="1021"/>
      <c r="S34" s="1021"/>
      <c r="T34" s="863"/>
    </row>
    <row r="35" spans="2:20" ht="15" customHeight="1" x14ac:dyDescent="0.2">
      <c r="B35" s="1021" t="s">
        <v>348</v>
      </c>
      <c r="C35" s="1021"/>
      <c r="D35" s="1021"/>
      <c r="E35" s="1021"/>
      <c r="F35" s="1021"/>
      <c r="G35" s="1021"/>
      <c r="H35" s="1021"/>
      <c r="I35" s="1021"/>
      <c r="J35" s="1021"/>
      <c r="K35" s="1021"/>
      <c r="L35" s="1021"/>
      <c r="M35" s="1021"/>
      <c r="N35" s="1021"/>
      <c r="O35" s="1021"/>
      <c r="P35" s="1021"/>
      <c r="Q35" s="1021"/>
      <c r="R35" s="1021"/>
      <c r="S35" s="1021"/>
      <c r="T35" s="863"/>
    </row>
    <row r="36" spans="2:20" ht="15.95" customHeight="1" x14ac:dyDescent="0.2">
      <c r="B36" s="788"/>
      <c r="C36" s="788"/>
      <c r="D36" s="788"/>
      <c r="E36" s="788"/>
      <c r="F36" s="788"/>
      <c r="G36" s="788"/>
      <c r="H36" s="788"/>
      <c r="I36" s="788"/>
      <c r="J36" s="788"/>
      <c r="K36" s="788"/>
      <c r="L36" s="788"/>
      <c r="M36" s="788"/>
      <c r="N36" s="788"/>
      <c r="O36" s="789"/>
      <c r="P36" s="788"/>
      <c r="Q36" s="789"/>
      <c r="R36" s="788"/>
      <c r="S36" s="788"/>
      <c r="T36" s="788"/>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 ref="B27:S27"/>
    <mergeCell ref="B28:S28"/>
    <mergeCell ref="B16:S16"/>
    <mergeCell ref="B17:S17"/>
    <mergeCell ref="B18:S18"/>
    <mergeCell ref="B20:S20"/>
    <mergeCell ref="B21:S21"/>
    <mergeCell ref="B32:S32"/>
    <mergeCell ref="B33:S33"/>
    <mergeCell ref="B34:S34"/>
    <mergeCell ref="B35:S35"/>
    <mergeCell ref="B31:S31"/>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201" t="s">
        <v>143</v>
      </c>
      <c r="V1" s="201" t="s">
        <v>19</v>
      </c>
      <c r="Y1" s="201" t="s">
        <v>18</v>
      </c>
    </row>
    <row r="2" spans="1:50" s="205" customFormat="1" ht="52.5" customHeight="1" x14ac:dyDescent="0.2">
      <c r="B2" s="1034"/>
      <c r="C2" s="1034"/>
      <c r="D2" s="1034"/>
      <c r="E2" s="1034"/>
      <c r="F2" s="1034"/>
      <c r="G2" s="1034"/>
      <c r="H2" s="1034"/>
      <c r="I2" s="1034"/>
      <c r="O2" s="207"/>
    </row>
    <row r="3" spans="1:50" s="208" customFormat="1" ht="4.5" customHeight="1" x14ac:dyDescent="0.2">
      <c r="B3" s="1035"/>
      <c r="C3" s="1035"/>
      <c r="D3" s="1035"/>
      <c r="E3" s="1035"/>
      <c r="F3" s="1035"/>
      <c r="G3" s="1035"/>
      <c r="H3" s="1035"/>
      <c r="I3" s="1035"/>
      <c r="O3" s="207"/>
    </row>
    <row r="4" spans="1:50" s="208" customFormat="1" ht="17.25" customHeight="1" x14ac:dyDescent="0.2">
      <c r="A4" s="1035" t="s">
        <v>202</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row>
    <row r="5" spans="1:50"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row>
    <row r="6" spans="1:50" s="208" customFormat="1" ht="6" customHeight="1" x14ac:dyDescent="0.2">
      <c r="O6" s="207"/>
    </row>
    <row r="7" spans="1:50" s="213" customFormat="1" ht="12.75" customHeight="1" x14ac:dyDescent="0.2">
      <c r="A7" s="209"/>
      <c r="B7" s="1037" t="s">
        <v>15</v>
      </c>
      <c r="C7" s="211"/>
      <c r="D7" s="1046" t="s">
        <v>115</v>
      </c>
      <c r="E7" s="1044"/>
      <c r="F7" s="568"/>
      <c r="G7" s="1044"/>
      <c r="H7" s="1044"/>
      <c r="I7" s="568"/>
      <c r="J7" s="1044"/>
      <c r="K7" s="1044"/>
      <c r="L7" s="568"/>
      <c r="M7" s="1044"/>
      <c r="N7" s="1045"/>
      <c r="O7" s="211"/>
      <c r="P7" s="1046" t="s">
        <v>33</v>
      </c>
      <c r="Q7" s="1044"/>
      <c r="R7" s="568"/>
      <c r="S7" s="1044"/>
      <c r="T7" s="1044"/>
      <c r="U7" s="568"/>
      <c r="V7" s="1044"/>
      <c r="W7" s="1044"/>
      <c r="X7" s="568"/>
      <c r="Y7" s="1044"/>
      <c r="Z7" s="1045"/>
      <c r="AA7" s="430"/>
      <c r="AB7" s="430"/>
      <c r="AC7" s="431"/>
      <c r="AD7" s="431"/>
      <c r="AE7" s="431"/>
      <c r="AF7" s="431"/>
      <c r="AG7" s="431"/>
      <c r="AH7" s="431"/>
      <c r="AI7" s="432"/>
    </row>
    <row r="8" spans="1:50" s="213" customFormat="1" ht="33.75" customHeight="1" x14ac:dyDescent="0.2">
      <c r="A8" s="209"/>
      <c r="B8" s="1038"/>
      <c r="C8" s="211"/>
      <c r="D8" s="1075"/>
      <c r="E8" s="1076"/>
      <c r="F8" s="211"/>
      <c r="G8" s="1046" t="s">
        <v>177</v>
      </c>
      <c r="H8" s="1045"/>
      <c r="I8" s="211"/>
      <c r="J8" s="1046" t="s">
        <v>183</v>
      </c>
      <c r="K8" s="1045"/>
      <c r="L8" s="211"/>
      <c r="M8" s="1046" t="s">
        <v>178</v>
      </c>
      <c r="N8" s="1045"/>
      <c r="O8" s="211"/>
      <c r="P8" s="1075"/>
      <c r="Q8" s="1077"/>
      <c r="R8" s="501"/>
      <c r="S8" s="1046" t="s">
        <v>184</v>
      </c>
      <c r="T8" s="1045"/>
      <c r="U8" s="211"/>
      <c r="V8" s="1046" t="s">
        <v>185</v>
      </c>
      <c r="W8" s="1045"/>
      <c r="X8" s="211"/>
      <c r="Y8" s="1046" t="s">
        <v>186</v>
      </c>
      <c r="Z8" s="1045"/>
      <c r="AA8" s="430"/>
      <c r="AB8" s="430"/>
      <c r="AC8" s="431"/>
      <c r="AD8" s="431"/>
      <c r="AE8" s="431"/>
      <c r="AF8" s="431"/>
      <c r="AG8" s="431"/>
      <c r="AH8" s="431"/>
      <c r="AI8" s="432"/>
    </row>
    <row r="9" spans="1:50" s="219" customFormat="1" ht="36.75" customHeight="1" x14ac:dyDescent="0.2">
      <c r="A9" s="214"/>
      <c r="B9" s="1039"/>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58" t="s">
        <v>227</v>
      </c>
      <c r="C33" s="1058"/>
      <c r="D33" s="1058"/>
      <c r="E33" s="1058"/>
      <c r="F33" s="1058"/>
      <c r="G33" s="1058"/>
      <c r="H33" s="1058"/>
      <c r="I33" s="1058"/>
      <c r="J33" s="1058"/>
      <c r="K33" s="1058"/>
      <c r="L33" s="1058"/>
      <c r="M33" s="1058"/>
      <c r="O33" s="259"/>
    </row>
    <row r="34" spans="2:19" ht="29.25" customHeight="1" x14ac:dyDescent="0.2">
      <c r="B34" s="1065"/>
      <c r="C34" s="1065"/>
      <c r="D34" s="1065"/>
      <c r="E34" s="1065"/>
      <c r="F34" s="1065"/>
      <c r="G34" s="1065"/>
      <c r="H34" s="1065"/>
      <c r="I34" s="1065"/>
      <c r="J34" s="1065"/>
      <c r="K34" s="1065"/>
      <c r="L34" s="1065"/>
      <c r="M34" s="1065"/>
      <c r="N34" s="1065"/>
      <c r="O34" s="1065"/>
      <c r="P34" s="1065"/>
      <c r="Q34" s="262"/>
      <c r="R34" s="262"/>
      <c r="S34" s="262"/>
    </row>
    <row r="35" spans="2:19" ht="4.5" customHeight="1" x14ac:dyDescent="0.2">
      <c r="B35" s="1066"/>
      <c r="C35" s="1066"/>
      <c r="D35" s="1066"/>
      <c r="E35" s="1066"/>
      <c r="F35" s="1066"/>
      <c r="G35" s="1066"/>
      <c r="H35" s="1066"/>
      <c r="I35" s="1066"/>
      <c r="J35" s="1066"/>
      <c r="K35" s="1066"/>
      <c r="L35" s="1066"/>
      <c r="M35" s="1066"/>
      <c r="N35" s="1066"/>
      <c r="O35" s="1066"/>
      <c r="P35" s="1066"/>
      <c r="Q35" s="262"/>
      <c r="R35" s="262"/>
      <c r="S35" s="262"/>
    </row>
    <row r="38" spans="2:19" x14ac:dyDescent="0.2">
      <c r="L38" s="263"/>
      <c r="M38" s="263"/>
      <c r="N38" s="263"/>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topLeftCell="A17"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97"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34"/>
      <c r="C2" s="1034"/>
      <c r="D2" s="1034"/>
      <c r="E2" s="1034"/>
      <c r="F2" s="1034"/>
      <c r="G2" s="1034"/>
      <c r="H2" s="1034"/>
      <c r="I2" s="1034"/>
      <c r="O2" s="20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35"/>
      <c r="C3" s="1035"/>
      <c r="D3" s="1035"/>
      <c r="E3" s="1035"/>
      <c r="F3" s="1035"/>
      <c r="G3" s="1035"/>
      <c r="H3" s="1035"/>
      <c r="I3" s="1035"/>
      <c r="O3" s="20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35" t="s">
        <v>420</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431" customFormat="1" ht="12.75" customHeight="1" x14ac:dyDescent="0.2">
      <c r="A7" s="715"/>
      <c r="B7" s="1114" t="s">
        <v>15</v>
      </c>
      <c r="C7" s="675"/>
      <c r="D7" s="1115" t="s">
        <v>218</v>
      </c>
      <c r="E7" s="1115"/>
      <c r="F7" s="675"/>
      <c r="G7" s="1115"/>
      <c r="H7" s="1115"/>
      <c r="I7" s="675"/>
      <c r="J7" s="1115"/>
      <c r="K7" s="1115"/>
      <c r="L7" s="675"/>
      <c r="M7" s="1115"/>
      <c r="N7" s="1115"/>
      <c r="O7" s="675"/>
      <c r="P7" s="1115" t="s">
        <v>33</v>
      </c>
      <c r="Q7" s="1115"/>
      <c r="R7" s="675"/>
      <c r="S7" s="1115"/>
      <c r="T7" s="1115"/>
      <c r="U7" s="675"/>
      <c r="V7" s="1115"/>
      <c r="W7" s="1115"/>
      <c r="X7" s="675"/>
      <c r="Y7" s="1079"/>
      <c r="Z7" s="1079"/>
      <c r="AA7" s="672"/>
      <c r="AB7" s="672"/>
      <c r="AC7" s="596"/>
      <c r="AD7" s="596"/>
      <c r="AE7" s="596"/>
      <c r="AF7" s="596"/>
      <c r="AG7" s="596"/>
      <c r="AH7" s="596"/>
      <c r="AI7" s="597"/>
      <c r="AJ7" s="596"/>
      <c r="AK7" s="596"/>
      <c r="AL7" s="596"/>
      <c r="AM7" s="596"/>
      <c r="AN7" s="596"/>
      <c r="AO7" s="596"/>
      <c r="AP7" s="596"/>
      <c r="AQ7" s="596"/>
      <c r="AR7" s="596"/>
      <c r="AS7" s="596"/>
      <c r="AT7" s="596"/>
      <c r="AU7" s="596"/>
      <c r="AV7" s="596"/>
      <c r="AW7" s="596"/>
      <c r="AX7" s="596"/>
    </row>
    <row r="8" spans="1:50" s="431" customFormat="1" ht="33.75" customHeight="1" x14ac:dyDescent="0.2">
      <c r="A8" s="715"/>
      <c r="B8" s="1114"/>
      <c r="C8" s="675"/>
      <c r="D8" s="1115"/>
      <c r="E8" s="1115"/>
      <c r="F8" s="675"/>
      <c r="G8" s="1115" t="s">
        <v>177</v>
      </c>
      <c r="H8" s="1115"/>
      <c r="I8" s="675"/>
      <c r="J8" s="1115" t="s">
        <v>183</v>
      </c>
      <c r="K8" s="1115"/>
      <c r="L8" s="675"/>
      <c r="M8" s="1115" t="s">
        <v>178</v>
      </c>
      <c r="N8" s="1115"/>
      <c r="O8" s="675"/>
      <c r="P8" s="1115"/>
      <c r="Q8" s="1115"/>
      <c r="R8" s="675"/>
      <c r="S8" s="1115" t="s">
        <v>184</v>
      </c>
      <c r="T8" s="1115"/>
      <c r="U8" s="675"/>
      <c r="V8" s="1115" t="s">
        <v>185</v>
      </c>
      <c r="W8" s="1115"/>
      <c r="X8" s="675"/>
      <c r="Y8" s="1079" t="s">
        <v>186</v>
      </c>
      <c r="Z8" s="1079"/>
      <c r="AA8" s="672"/>
      <c r="AB8" s="672"/>
      <c r="AC8" s="596"/>
      <c r="AD8" s="596"/>
      <c r="AE8" s="596"/>
      <c r="AF8" s="596"/>
      <c r="AG8" s="596"/>
      <c r="AH8" s="596"/>
      <c r="AI8" s="597"/>
      <c r="AJ8" s="596"/>
      <c r="AK8" s="596"/>
      <c r="AL8" s="596"/>
      <c r="AM8" s="596"/>
      <c r="AN8" s="596"/>
      <c r="AO8" s="596"/>
      <c r="AP8" s="596"/>
      <c r="AQ8" s="596"/>
      <c r="AR8" s="596"/>
      <c r="AS8" s="596"/>
      <c r="AT8" s="596"/>
      <c r="AU8" s="596"/>
      <c r="AV8" s="596"/>
      <c r="AW8" s="596"/>
      <c r="AX8" s="596"/>
    </row>
    <row r="9" spans="1:50" s="435" customFormat="1" ht="36.75" customHeight="1" x14ac:dyDescent="0.2">
      <c r="A9" s="716"/>
      <c r="B9" s="1114"/>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599"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672"/>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 t="shared" ref="P11:P28" si="2">S11+V11+Y11</f>
        <v>386909</v>
      </c>
      <c r="Q11" s="685">
        <f>P11*100/D11</f>
        <v>4.5517704492854101</v>
      </c>
      <c r="R11" s="679"/>
      <c r="S11" s="682">
        <f>'34adictcasaad'!G12</f>
        <v>112269</v>
      </c>
      <c r="T11" s="686">
        <f>S11*100/G11</f>
        <v>1.6100071143817924</v>
      </c>
      <c r="U11" s="679"/>
      <c r="V11" s="682">
        <f>'34adictcasaad'!J12</f>
        <v>92927</v>
      </c>
      <c r="W11" s="686">
        <f>V11*100/J11</f>
        <v>8.3956575711526273</v>
      </c>
      <c r="X11" s="679"/>
      <c r="Y11" s="605">
        <f>'34adictcasaad'!M12</f>
        <v>181713</v>
      </c>
      <c r="Z11" s="609">
        <f>Y11*100/M11</f>
        <v>43.2503772534048</v>
      </c>
      <c r="AA11" s="588"/>
      <c r="AB11" s="589">
        <f t="shared" ref="AB11:AB28" si="3">_xlfn.RANK.EQ(Q11,Q$11:Q$30,0)</f>
        <v>4</v>
      </c>
      <c r="AC11" s="589">
        <v>1</v>
      </c>
      <c r="AD11" s="589">
        <f>MATCH(AC11,AB$11:AB$30,0)</f>
        <v>7</v>
      </c>
      <c r="AE11" s="590" t="str">
        <f t="shared" ref="AE11:AE29" si="4">INDEX(B$11:B$30,AD11,1)</f>
        <v>Castilla y León</v>
      </c>
      <c r="AF11" s="591">
        <f t="shared" ref="AF11:AF29" si="5">INDEX(Q$11:Q$30,AD11,1)</f>
        <v>6.0635831816036143</v>
      </c>
      <c r="AG11" s="587"/>
      <c r="AH11" s="589">
        <f>_xlfn.RANK.EQ(T11,T$11:T$30,0)</f>
        <v>4</v>
      </c>
      <c r="AI11" s="589">
        <v>1</v>
      </c>
      <c r="AJ11" s="589">
        <f>MATCH(AI11,AH$11:AH$30,0)</f>
        <v>18</v>
      </c>
      <c r="AK11" s="590" t="str">
        <f>INDEX(B$11:B$30,AJ11,1)</f>
        <v>Ceuta y Melilla</v>
      </c>
      <c r="AL11" s="591">
        <f>INDEX(T$11:T$30,AJ11,1)</f>
        <v>1.7562895518968062</v>
      </c>
      <c r="AM11" s="587"/>
      <c r="AN11" s="589">
        <f>_xlfn.RANK.EQ(W11,W$11:W$30,0)</f>
        <v>1</v>
      </c>
      <c r="AO11" s="589">
        <v>1</v>
      </c>
      <c r="AP11" s="589">
        <f>MATCH(AO11,AN$11:AN$30,0)</f>
        <v>1</v>
      </c>
      <c r="AQ11" s="590" t="str">
        <f>INDEX(B$11:B$30,AP11,1)</f>
        <v>Andalucía</v>
      </c>
      <c r="AR11" s="591">
        <f>INDEX(W$11:W$30,AP11,1)</f>
        <v>8.3956575711526273</v>
      </c>
      <c r="AS11" s="587"/>
      <c r="AT11" s="589">
        <f>_xlfn.RANK.EQ(Z11,Z$11:Z$30,0)</f>
        <v>1</v>
      </c>
      <c r="AU11" s="589">
        <v>1</v>
      </c>
      <c r="AV11" s="589">
        <f>MATCH(AU11,AT$11:AT$30,0)</f>
        <v>1</v>
      </c>
      <c r="AW11" s="590" t="str">
        <f>INDEX(B$11:B$30,AV11,1)</f>
        <v>Andalucía</v>
      </c>
      <c r="AX11" s="591">
        <f>INDEX(Z$11:Z$30,AV11,1)</f>
        <v>43.2503772534048</v>
      </c>
    </row>
    <row r="12" spans="1:50" s="231" customFormat="1" ht="18" customHeight="1" x14ac:dyDescent="0.15">
      <c r="A12" s="677"/>
      <c r="B12" s="678" t="s">
        <v>10</v>
      </c>
      <c r="C12" s="679"/>
      <c r="D12" s="680">
        <f t="shared" ref="D12:D28" si="6">G12+J12+M12</f>
        <v>1326315</v>
      </c>
      <c r="E12" s="681">
        <f t="shared" si="0"/>
        <v>2.793687765163531</v>
      </c>
      <c r="F12" s="679"/>
      <c r="G12" s="682">
        <f>'20pobl'!J13</f>
        <v>1033381</v>
      </c>
      <c r="H12" s="683">
        <f t="shared" ref="H12:H28" si="7">G12*100/$G$30</f>
        <v>2.7196806224588062</v>
      </c>
      <c r="I12" s="679"/>
      <c r="J12" s="682">
        <f>'20pobl'!Q13</f>
        <v>195961</v>
      </c>
      <c r="K12" s="683">
        <f t="shared" ref="K12:K28" si="8">J12*100/$J$30</f>
        <v>2.9625852309620928</v>
      </c>
      <c r="L12" s="679"/>
      <c r="M12" s="682">
        <f>'20pobl'!X13</f>
        <v>96973</v>
      </c>
      <c r="N12" s="683">
        <f t="shared" si="1"/>
        <v>3.3853578464246428</v>
      </c>
      <c r="O12" s="679"/>
      <c r="P12" s="684">
        <f t="shared" si="2"/>
        <v>47966</v>
      </c>
      <c r="Q12" s="685">
        <f t="shared" ref="Q12:Q28" si="9">P12*100/D12</f>
        <v>3.6164862796545316</v>
      </c>
      <c r="R12" s="679"/>
      <c r="S12" s="682">
        <f>'34adictcasaad'!G13</f>
        <v>9740</v>
      </c>
      <c r="T12" s="686">
        <f t="shared" ref="T12:T28" si="10">S12*100/G12</f>
        <v>0.94253716683391697</v>
      </c>
      <c r="U12" s="679"/>
      <c r="V12" s="682">
        <f>'34adictcasaad'!J13</f>
        <v>9150</v>
      </c>
      <c r="W12" s="686">
        <f t="shared" ref="W12:W28" si="11">V12*100/J12</f>
        <v>4.6692964416388971</v>
      </c>
      <c r="X12" s="679"/>
      <c r="Y12" s="605">
        <f>'34adictcasaad'!M13</f>
        <v>29076</v>
      </c>
      <c r="Z12" s="609">
        <f t="shared" ref="Z12:Z28" si="12">Y12*100/M12</f>
        <v>29.983603683499531</v>
      </c>
      <c r="AA12" s="588"/>
      <c r="AB12" s="589">
        <f t="shared" si="3"/>
        <v>11</v>
      </c>
      <c r="AC12" s="589">
        <v>2</v>
      </c>
      <c r="AD12" s="589">
        <f t="shared" ref="AD12:AD28" si="13">MATCH(AC12,AB$11:AB$30,0)</f>
        <v>11</v>
      </c>
      <c r="AE12" s="590" t="str">
        <f t="shared" si="4"/>
        <v>Extremadura</v>
      </c>
      <c r="AF12" s="591">
        <f t="shared" si="5"/>
        <v>5.2226254673978172</v>
      </c>
      <c r="AG12" s="587"/>
      <c r="AH12" s="589">
        <f t="shared" ref="AH12:AH30" si="14">_xlfn.RANK.EQ(T12,T$11:T$30,0)</f>
        <v>19</v>
      </c>
      <c r="AI12" s="589">
        <v>2</v>
      </c>
      <c r="AJ12" s="589">
        <f t="shared" ref="AJ12:AJ28" si="15">MATCH(AI12,AH$11:AH$30,0)</f>
        <v>16</v>
      </c>
      <c r="AK12" s="590" t="str">
        <f t="shared" ref="AK12:AK29" si="16">INDEX(B$11:B$30,AJ12,1)</f>
        <v>País Vasco</v>
      </c>
      <c r="AL12" s="591">
        <f t="shared" ref="AL12:AL29" si="17">INDEX(T$11:T$30,AJ12,1)</f>
        <v>1.7328386578181791</v>
      </c>
      <c r="AM12" s="587"/>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7.9831740061983609</v>
      </c>
      <c r="AS12" s="587"/>
      <c r="AT12" s="589">
        <f t="shared" ref="AT12:AT30" si="22">_xlfn.RANK.EQ(Z12,Z$11:Z$30,0)</f>
        <v>14</v>
      </c>
      <c r="AU12" s="589">
        <v>2</v>
      </c>
      <c r="AV12" s="589">
        <f t="shared" ref="AV12:AV28" si="23">MATCH(AU12,AT$11:AT$30,0)</f>
        <v>11</v>
      </c>
      <c r="AW12" s="590" t="str">
        <f t="shared" ref="AW12:AW29" si="24">INDEX(B$11:B$30,AV12,1)</f>
        <v>Extremadura</v>
      </c>
      <c r="AX12" s="591">
        <f t="shared" ref="AX12:AX29" si="25">INDEX(Z$11:Z$30,AV12,1)</f>
        <v>40.652074168038652</v>
      </c>
    </row>
    <row r="13" spans="1:50" s="231" customFormat="1" ht="18" customHeight="1" x14ac:dyDescent="0.15">
      <c r="A13" s="677"/>
      <c r="B13" s="678" t="s">
        <v>40</v>
      </c>
      <c r="C13" s="679"/>
      <c r="D13" s="680">
        <f t="shared" si="6"/>
        <v>1004686</v>
      </c>
      <c r="E13" s="681">
        <f t="shared" si="0"/>
        <v>2.1162235110294971</v>
      </c>
      <c r="F13" s="679"/>
      <c r="G13" s="682">
        <f>'20pobl'!J14</f>
        <v>731830</v>
      </c>
      <c r="H13" s="683">
        <f t="shared" si="7"/>
        <v>1.9260503821282062</v>
      </c>
      <c r="I13" s="679"/>
      <c r="J13" s="682">
        <f>'20pobl'!Q14</f>
        <v>187640</v>
      </c>
      <c r="K13" s="683">
        <f t="shared" si="8"/>
        <v>2.8367863643159974</v>
      </c>
      <c r="L13" s="679"/>
      <c r="M13" s="682">
        <f>'20pobl'!X14</f>
        <v>85216</v>
      </c>
      <c r="N13" s="683">
        <f t="shared" si="1"/>
        <v>2.974917288739364</v>
      </c>
      <c r="O13" s="679"/>
      <c r="P13" s="684">
        <f t="shared" si="2"/>
        <v>41870</v>
      </c>
      <c r="Q13" s="685">
        <f t="shared" si="9"/>
        <v>4.1674712298170773</v>
      </c>
      <c r="R13" s="679"/>
      <c r="S13" s="682">
        <f>'34adictcasaad'!G14</f>
        <v>9611</v>
      </c>
      <c r="T13" s="686">
        <f t="shared" si="10"/>
        <v>1.3132831395269393</v>
      </c>
      <c r="U13" s="679"/>
      <c r="V13" s="682">
        <f>'34adictcasaad'!J14</f>
        <v>9087</v>
      </c>
      <c r="W13" s="686">
        <f t="shared" si="11"/>
        <v>4.8427840545725855</v>
      </c>
      <c r="X13" s="679"/>
      <c r="Y13" s="605">
        <f>'34adictcasaad'!M14</f>
        <v>23172</v>
      </c>
      <c r="Z13" s="609">
        <f t="shared" si="12"/>
        <v>27.192076605332332</v>
      </c>
      <c r="AA13" s="588"/>
      <c r="AB13" s="589">
        <f t="shared" si="3"/>
        <v>8</v>
      </c>
      <c r="AC13" s="589">
        <v>3</v>
      </c>
      <c r="AD13" s="589">
        <f t="shared" si="13"/>
        <v>16</v>
      </c>
      <c r="AE13" s="590" t="str">
        <f t="shared" si="4"/>
        <v>País Vasco</v>
      </c>
      <c r="AF13" s="592">
        <f t="shared" si="5"/>
        <v>5.0520475288632145</v>
      </c>
      <c r="AG13" s="587"/>
      <c r="AH13" s="589">
        <f t="shared" si="14"/>
        <v>11</v>
      </c>
      <c r="AI13" s="589">
        <v>3</v>
      </c>
      <c r="AJ13" s="589">
        <f t="shared" si="15"/>
        <v>7</v>
      </c>
      <c r="AK13" s="590" t="str">
        <f t="shared" si="16"/>
        <v>Castilla y León</v>
      </c>
      <c r="AL13" s="591">
        <f t="shared" si="17"/>
        <v>1.725297179897163</v>
      </c>
      <c r="AM13" s="587"/>
      <c r="AN13" s="589">
        <f t="shared" si="18"/>
        <v>15</v>
      </c>
      <c r="AO13" s="589">
        <v>3</v>
      </c>
      <c r="AP13" s="589">
        <f t="shared" si="19"/>
        <v>9</v>
      </c>
      <c r="AQ13" s="590" t="str">
        <f t="shared" si="20"/>
        <v>Cataluña</v>
      </c>
      <c r="AR13" s="591">
        <f t="shared" si="21"/>
        <v>7.2999829283668554</v>
      </c>
      <c r="AS13" s="587"/>
      <c r="AT13" s="589">
        <f t="shared" si="22"/>
        <v>17</v>
      </c>
      <c r="AU13" s="589">
        <v>3</v>
      </c>
      <c r="AV13" s="589">
        <f t="shared" si="23"/>
        <v>7</v>
      </c>
      <c r="AW13" s="590" t="str">
        <f t="shared" si="24"/>
        <v>Castilla y León</v>
      </c>
      <c r="AX13" s="591">
        <f t="shared" si="25"/>
        <v>40.235683312543124</v>
      </c>
    </row>
    <row r="14" spans="1:50" s="231" customFormat="1" ht="18" customHeight="1" x14ac:dyDescent="0.15">
      <c r="A14" s="677"/>
      <c r="B14" s="678" t="s">
        <v>41</v>
      </c>
      <c r="C14" s="679"/>
      <c r="D14" s="680">
        <f t="shared" si="6"/>
        <v>1176659</v>
      </c>
      <c r="E14" s="681">
        <f t="shared" si="0"/>
        <v>2.4784593796115968</v>
      </c>
      <c r="F14" s="679"/>
      <c r="G14" s="682">
        <f>'20pobl'!J15</f>
        <v>984374</v>
      </c>
      <c r="H14" s="683">
        <f t="shared" si="7"/>
        <v>2.5907026479606889</v>
      </c>
      <c r="I14" s="679"/>
      <c r="J14" s="682">
        <f>'20pobl'!Q15</f>
        <v>141017</v>
      </c>
      <c r="K14" s="683">
        <f t="shared" si="8"/>
        <v>2.1319287078274836</v>
      </c>
      <c r="L14" s="679"/>
      <c r="M14" s="682">
        <f>'20pobl'!X15</f>
        <v>51268</v>
      </c>
      <c r="N14" s="683">
        <f t="shared" si="1"/>
        <v>1.789781960653982</v>
      </c>
      <c r="O14" s="679"/>
      <c r="P14" s="684">
        <f t="shared" si="2"/>
        <v>38623</v>
      </c>
      <c r="Q14" s="685">
        <f t="shared" si="9"/>
        <v>3.2824293189445712</v>
      </c>
      <c r="R14" s="679"/>
      <c r="S14" s="682">
        <f>'34adictcasaad'!G15</f>
        <v>10967</v>
      </c>
      <c r="T14" s="686">
        <f t="shared" si="10"/>
        <v>1.1141090683012758</v>
      </c>
      <c r="U14" s="679"/>
      <c r="V14" s="682">
        <f>'34adictcasaad'!J15</f>
        <v>8892</v>
      </c>
      <c r="W14" s="686">
        <f t="shared" si="11"/>
        <v>6.3056227263379592</v>
      </c>
      <c r="X14" s="679"/>
      <c r="Y14" s="605">
        <f>'34adictcasaad'!M15</f>
        <v>18764</v>
      </c>
      <c r="Z14" s="609">
        <f t="shared" si="12"/>
        <v>36.599828352968714</v>
      </c>
      <c r="AA14" s="588"/>
      <c r="AB14" s="589">
        <f t="shared" si="3"/>
        <v>15</v>
      </c>
      <c r="AC14" s="589">
        <v>4</v>
      </c>
      <c r="AD14" s="589">
        <f t="shared" si="13"/>
        <v>1</v>
      </c>
      <c r="AE14" s="590" t="str">
        <f t="shared" si="4"/>
        <v>Andalucía</v>
      </c>
      <c r="AF14" s="591">
        <f t="shared" si="5"/>
        <v>4.5517704492854101</v>
      </c>
      <c r="AG14" s="587"/>
      <c r="AH14" s="589">
        <f t="shared" si="14"/>
        <v>15</v>
      </c>
      <c r="AI14" s="589">
        <v>4</v>
      </c>
      <c r="AJ14" s="589">
        <f t="shared" si="15"/>
        <v>1</v>
      </c>
      <c r="AK14" s="590" t="str">
        <f t="shared" si="16"/>
        <v>Andalucía</v>
      </c>
      <c r="AL14" s="591">
        <f t="shared" si="17"/>
        <v>1.6100071143817924</v>
      </c>
      <c r="AM14" s="587"/>
      <c r="AN14" s="589">
        <f t="shared" si="18"/>
        <v>8</v>
      </c>
      <c r="AO14" s="589">
        <v>4</v>
      </c>
      <c r="AP14" s="589">
        <f t="shared" si="19"/>
        <v>8</v>
      </c>
      <c r="AQ14" s="590" t="str">
        <f t="shared" si="20"/>
        <v>Castilla - La Mancha</v>
      </c>
      <c r="AR14" s="591">
        <f t="shared" si="21"/>
        <v>6.7368277129802996</v>
      </c>
      <c r="AS14" s="587"/>
      <c r="AT14" s="589">
        <f t="shared" si="22"/>
        <v>8</v>
      </c>
      <c r="AU14" s="589">
        <v>4</v>
      </c>
      <c r="AV14" s="589">
        <f t="shared" si="23"/>
        <v>9</v>
      </c>
      <c r="AW14" s="590" t="str">
        <f t="shared" si="24"/>
        <v>Cataluña</v>
      </c>
      <c r="AX14" s="591">
        <f t="shared" si="25"/>
        <v>39.881130976543886</v>
      </c>
    </row>
    <row r="15" spans="1:50" s="231" customFormat="1" ht="18" customHeight="1" x14ac:dyDescent="0.15">
      <c r="A15" s="677"/>
      <c r="B15" s="678" t="s">
        <v>9</v>
      </c>
      <c r="C15" s="679"/>
      <c r="D15" s="680">
        <f t="shared" si="6"/>
        <v>2177701</v>
      </c>
      <c r="E15" s="681">
        <f t="shared" si="0"/>
        <v>4.5870073397981521</v>
      </c>
      <c r="F15" s="679"/>
      <c r="G15" s="682">
        <f>'20pobl'!J16</f>
        <v>1804834</v>
      </c>
      <c r="H15" s="683">
        <f t="shared" si="7"/>
        <v>4.7500119090198254</v>
      </c>
      <c r="I15" s="679"/>
      <c r="J15" s="682">
        <f>'20pobl'!Q16</f>
        <v>277418</v>
      </c>
      <c r="K15" s="683">
        <f t="shared" si="8"/>
        <v>4.1940716244714098</v>
      </c>
      <c r="L15" s="679"/>
      <c r="M15" s="682">
        <f>'20pobl'!X16</f>
        <v>95449</v>
      </c>
      <c r="N15" s="683">
        <f t="shared" si="1"/>
        <v>3.3321545284087914</v>
      </c>
      <c r="O15" s="679"/>
      <c r="P15" s="684">
        <f t="shared" si="2"/>
        <v>50587</v>
      </c>
      <c r="Q15" s="685">
        <f t="shared" si="9"/>
        <v>2.32295434497206</v>
      </c>
      <c r="R15" s="679"/>
      <c r="S15" s="682">
        <f>'34adictcasaad'!G16</f>
        <v>19001</v>
      </c>
      <c r="T15" s="686">
        <f t="shared" si="10"/>
        <v>1.0527838017235933</v>
      </c>
      <c r="U15" s="679"/>
      <c r="V15" s="682">
        <f>'34adictcasaad'!J16</f>
        <v>10781</v>
      </c>
      <c r="W15" s="686">
        <f t="shared" si="11"/>
        <v>3.8861933976886864</v>
      </c>
      <c r="X15" s="679"/>
      <c r="Y15" s="605">
        <f>'34adictcasaad'!M16</f>
        <v>20805</v>
      </c>
      <c r="Z15" s="609">
        <f t="shared" si="12"/>
        <v>21.796980586491216</v>
      </c>
      <c r="AA15" s="588"/>
      <c r="AB15" s="589">
        <f t="shared" si="3"/>
        <v>19</v>
      </c>
      <c r="AC15" s="589">
        <v>5</v>
      </c>
      <c r="AD15" s="589">
        <f t="shared" si="13"/>
        <v>17</v>
      </c>
      <c r="AE15" s="590" t="str">
        <f t="shared" si="4"/>
        <v>Rioja, La</v>
      </c>
      <c r="AF15" s="591">
        <f t="shared" si="5"/>
        <v>4.5343428407087396</v>
      </c>
      <c r="AG15" s="587"/>
      <c r="AH15" s="589">
        <f t="shared" si="14"/>
        <v>16</v>
      </c>
      <c r="AI15" s="589">
        <v>5</v>
      </c>
      <c r="AJ15" s="589">
        <f t="shared" si="15"/>
        <v>11</v>
      </c>
      <c r="AK15" s="590" t="str">
        <f t="shared" si="16"/>
        <v>Extremadura</v>
      </c>
      <c r="AL15" s="591">
        <f t="shared" si="17"/>
        <v>1.543258704454908</v>
      </c>
      <c r="AM15" s="587"/>
      <c r="AN15" s="589">
        <f t="shared" si="18"/>
        <v>18</v>
      </c>
      <c r="AO15" s="589">
        <v>5</v>
      </c>
      <c r="AP15" s="589">
        <f t="shared" si="19"/>
        <v>14</v>
      </c>
      <c r="AQ15" s="590" t="str">
        <f t="shared" si="20"/>
        <v>Murcia, Región de</v>
      </c>
      <c r="AR15" s="591">
        <f t="shared" si="21"/>
        <v>6.4710750877593535</v>
      </c>
      <c r="AS15" s="587"/>
      <c r="AT15" s="589">
        <f t="shared" si="22"/>
        <v>18</v>
      </c>
      <c r="AU15" s="589">
        <v>5</v>
      </c>
      <c r="AV15" s="589">
        <f t="shared" si="23"/>
        <v>8</v>
      </c>
      <c r="AW15" s="590" t="str">
        <f t="shared" si="24"/>
        <v>Castilla - La Mancha</v>
      </c>
      <c r="AX15" s="591">
        <f t="shared" si="25"/>
        <v>39.316077695752149</v>
      </c>
    </row>
    <row r="16" spans="1:50" s="231" customFormat="1" ht="18" customHeight="1" x14ac:dyDescent="0.15">
      <c r="A16" s="677"/>
      <c r="B16" s="678" t="s">
        <v>8</v>
      </c>
      <c r="C16" s="679"/>
      <c r="D16" s="687">
        <f t="shared" si="6"/>
        <v>585402</v>
      </c>
      <c r="E16" s="681">
        <f t="shared" si="0"/>
        <v>1.2330633409878207</v>
      </c>
      <c r="F16" s="679"/>
      <c r="G16" s="688">
        <f>'20pobl'!J17</f>
        <v>450337</v>
      </c>
      <c r="H16" s="683">
        <f t="shared" si="7"/>
        <v>1.1852093395139172</v>
      </c>
      <c r="I16" s="679"/>
      <c r="J16" s="688">
        <f>'20pobl'!Q17</f>
        <v>94037</v>
      </c>
      <c r="K16" s="683">
        <f t="shared" si="8"/>
        <v>1.4216738400190974</v>
      </c>
      <c r="L16" s="679"/>
      <c r="M16" s="688">
        <f>'20pobl'!X17</f>
        <v>41028</v>
      </c>
      <c r="N16" s="683">
        <f t="shared" si="1"/>
        <v>1.4323003487889439</v>
      </c>
      <c r="O16" s="679"/>
      <c r="P16" s="688">
        <f t="shared" si="2"/>
        <v>22877</v>
      </c>
      <c r="Q16" s="685">
        <f t="shared" si="9"/>
        <v>3.907912853047991</v>
      </c>
      <c r="R16" s="679"/>
      <c r="S16" s="688">
        <f>'34adictcasaad'!G17</f>
        <v>6251</v>
      </c>
      <c r="T16" s="686">
        <f t="shared" si="10"/>
        <v>1.3880715997131037</v>
      </c>
      <c r="U16" s="679"/>
      <c r="V16" s="688">
        <f>'34adictcasaad'!J17</f>
        <v>4814</v>
      </c>
      <c r="W16" s="686">
        <f t="shared" si="11"/>
        <v>5.1192615672554416</v>
      </c>
      <c r="X16" s="679"/>
      <c r="Y16" s="611">
        <f>'34adictcasaad'!M17</f>
        <v>11812</v>
      </c>
      <c r="Z16" s="609">
        <f t="shared" si="12"/>
        <v>28.79009456956225</v>
      </c>
      <c r="AA16" s="588"/>
      <c r="AB16" s="589">
        <f t="shared" si="3"/>
        <v>10</v>
      </c>
      <c r="AC16" s="589">
        <v>6</v>
      </c>
      <c r="AD16" s="589">
        <f t="shared" si="13"/>
        <v>8</v>
      </c>
      <c r="AE16" s="590" t="str">
        <f t="shared" si="4"/>
        <v>Castilla - La Mancha</v>
      </c>
      <c r="AF16" s="591">
        <f t="shared" si="5"/>
        <v>4.4258881191899198</v>
      </c>
      <c r="AG16" s="587"/>
      <c r="AH16" s="589">
        <f t="shared" si="14"/>
        <v>7</v>
      </c>
      <c r="AI16" s="589">
        <v>6</v>
      </c>
      <c r="AJ16" s="589">
        <f t="shared" si="15"/>
        <v>14</v>
      </c>
      <c r="AK16" s="590" t="str">
        <f t="shared" si="16"/>
        <v>Murcia, Región de</v>
      </c>
      <c r="AL16" s="591">
        <f t="shared" si="17"/>
        <v>1.4465708822845065</v>
      </c>
      <c r="AM16" s="587"/>
      <c r="AN16" s="589">
        <f t="shared" si="18"/>
        <v>14</v>
      </c>
      <c r="AO16" s="589">
        <v>6</v>
      </c>
      <c r="AP16" s="589">
        <f t="shared" si="19"/>
        <v>7</v>
      </c>
      <c r="AQ16" s="590" t="str">
        <f t="shared" si="20"/>
        <v>Castilla y León</v>
      </c>
      <c r="AR16" s="591">
        <f t="shared" si="21"/>
        <v>6.3504344720866568</v>
      </c>
      <c r="AS16" s="587"/>
      <c r="AT16" s="589">
        <f t="shared" si="22"/>
        <v>16</v>
      </c>
      <c r="AU16" s="589">
        <v>6</v>
      </c>
      <c r="AV16" s="589">
        <f t="shared" si="23"/>
        <v>17</v>
      </c>
      <c r="AW16" s="590" t="str">
        <f t="shared" si="24"/>
        <v>Rioja, La</v>
      </c>
      <c r="AX16" s="591">
        <f t="shared" si="25"/>
        <v>37.89350074522379</v>
      </c>
    </row>
    <row r="17" spans="1:50" s="231" customFormat="1" ht="18" customHeight="1" x14ac:dyDescent="0.15">
      <c r="A17" s="677"/>
      <c r="B17" s="678" t="s">
        <v>7</v>
      </c>
      <c r="C17" s="679"/>
      <c r="D17" s="680">
        <f t="shared" si="6"/>
        <v>2372640</v>
      </c>
      <c r="E17" s="681">
        <f t="shared" si="0"/>
        <v>4.9976177145984177</v>
      </c>
      <c r="F17" s="679"/>
      <c r="G17" s="682">
        <f>'20pobl'!J18</f>
        <v>1750539</v>
      </c>
      <c r="H17" s="683">
        <f t="shared" si="7"/>
        <v>4.60711683024791</v>
      </c>
      <c r="I17" s="679"/>
      <c r="J17" s="682">
        <f>'20pobl'!Q18</f>
        <v>403248</v>
      </c>
      <c r="K17" s="683">
        <f t="shared" si="8"/>
        <v>6.0963996367389539</v>
      </c>
      <c r="L17" s="679"/>
      <c r="M17" s="682">
        <f>'20pobl'!X18</f>
        <v>218853</v>
      </c>
      <c r="N17" s="683">
        <f t="shared" si="1"/>
        <v>7.6402268751464053</v>
      </c>
      <c r="O17" s="679"/>
      <c r="P17" s="684">
        <f t="shared" si="2"/>
        <v>143867</v>
      </c>
      <c r="Q17" s="685">
        <f>P17*100/D17</f>
        <v>6.0635831816036143</v>
      </c>
      <c r="R17" s="679"/>
      <c r="S17" s="682">
        <f>'34adictcasaad'!G18</f>
        <v>30202</v>
      </c>
      <c r="T17" s="686">
        <f>S17*100/G17</f>
        <v>1.725297179897163</v>
      </c>
      <c r="U17" s="679"/>
      <c r="V17" s="682">
        <f>'34adictcasaad'!J18</f>
        <v>25608</v>
      </c>
      <c r="W17" s="686">
        <f>V17*100/J17</f>
        <v>6.3504344720866568</v>
      </c>
      <c r="X17" s="679"/>
      <c r="Y17" s="605">
        <f>'34adictcasaad'!M18</f>
        <v>88057</v>
      </c>
      <c r="Z17" s="609">
        <f>Y17*100/M17</f>
        <v>40.235683312543124</v>
      </c>
      <c r="AA17" s="588"/>
      <c r="AB17" s="589">
        <f t="shared" si="3"/>
        <v>1</v>
      </c>
      <c r="AC17" s="589">
        <v>7</v>
      </c>
      <c r="AD17" s="589">
        <f t="shared" si="13"/>
        <v>9</v>
      </c>
      <c r="AE17" s="590" t="str">
        <f t="shared" si="4"/>
        <v>Cataluña</v>
      </c>
      <c r="AF17" s="591">
        <f t="shared" si="5"/>
        <v>4.4116150543123478</v>
      </c>
      <c r="AG17" s="587"/>
      <c r="AH17" s="589">
        <f t="shared" si="14"/>
        <v>3</v>
      </c>
      <c r="AI17" s="589">
        <v>7</v>
      </c>
      <c r="AJ17" s="589">
        <f t="shared" si="15"/>
        <v>6</v>
      </c>
      <c r="AK17" s="590" t="str">
        <f t="shared" si="16"/>
        <v>Cantabria</v>
      </c>
      <c r="AL17" s="591">
        <f t="shared" si="17"/>
        <v>1.3880715997131037</v>
      </c>
      <c r="AM17" s="587"/>
      <c r="AN17" s="589">
        <f t="shared" si="18"/>
        <v>6</v>
      </c>
      <c r="AO17" s="589">
        <v>7</v>
      </c>
      <c r="AP17" s="589">
        <f t="shared" si="19"/>
        <v>16</v>
      </c>
      <c r="AQ17" s="590" t="str">
        <f t="shared" si="20"/>
        <v>País Vasco</v>
      </c>
      <c r="AR17" s="591">
        <f t="shared" si="21"/>
        <v>6.3271141813651939</v>
      </c>
      <c r="AS17" s="587"/>
      <c r="AT17" s="589">
        <f t="shared" si="22"/>
        <v>3</v>
      </c>
      <c r="AU17" s="589">
        <v>7</v>
      </c>
      <c r="AV17" s="589">
        <f t="shared" si="23"/>
        <v>16</v>
      </c>
      <c r="AW17" s="590" t="str">
        <f t="shared" si="24"/>
        <v>País Vasco</v>
      </c>
      <c r="AX17" s="591">
        <f t="shared" si="25"/>
        <v>37.554533071365348</v>
      </c>
    </row>
    <row r="18" spans="1:50" s="231" customFormat="1" ht="18" customHeight="1" x14ac:dyDescent="0.15">
      <c r="A18" s="677"/>
      <c r="B18" s="678" t="s">
        <v>43</v>
      </c>
      <c r="C18" s="679"/>
      <c r="D18" s="680">
        <f t="shared" si="6"/>
        <v>2053328</v>
      </c>
      <c r="E18" s="681">
        <f t="shared" si="0"/>
        <v>4.3250338806902606</v>
      </c>
      <c r="F18" s="679"/>
      <c r="G18" s="682">
        <f>'20pobl'!J19</f>
        <v>1657821</v>
      </c>
      <c r="H18" s="683">
        <f t="shared" si="7"/>
        <v>4.3630990401461611</v>
      </c>
      <c r="I18" s="679"/>
      <c r="J18" s="682">
        <f>'20pobl'!Q19</f>
        <v>263299</v>
      </c>
      <c r="K18" s="683">
        <f t="shared" si="8"/>
        <v>3.9806172081541131</v>
      </c>
      <c r="L18" s="679"/>
      <c r="M18" s="682">
        <f>'20pobl'!X19</f>
        <v>132208</v>
      </c>
      <c r="N18" s="683">
        <f t="shared" si="1"/>
        <v>4.6154227481887657</v>
      </c>
      <c r="O18" s="679"/>
      <c r="P18" s="684">
        <f t="shared" si="2"/>
        <v>90878</v>
      </c>
      <c r="Q18" s="685">
        <f t="shared" si="9"/>
        <v>4.4258881191899198</v>
      </c>
      <c r="R18" s="679"/>
      <c r="S18" s="682">
        <f>'34adictcasaad'!G19</f>
        <v>21161</v>
      </c>
      <c r="T18" s="686">
        <f t="shared" si="10"/>
        <v>1.2764345487238973</v>
      </c>
      <c r="U18" s="679"/>
      <c r="V18" s="682">
        <f>'34adictcasaad'!J19</f>
        <v>17738</v>
      </c>
      <c r="W18" s="686">
        <f t="shared" si="11"/>
        <v>6.7368277129802996</v>
      </c>
      <c r="X18" s="679"/>
      <c r="Y18" s="605">
        <f>'34adictcasaad'!M19</f>
        <v>51979</v>
      </c>
      <c r="Z18" s="609">
        <f t="shared" si="12"/>
        <v>39.316077695752149</v>
      </c>
      <c r="AA18" s="588"/>
      <c r="AB18" s="589">
        <f t="shared" si="3"/>
        <v>6</v>
      </c>
      <c r="AC18" s="589">
        <v>8</v>
      </c>
      <c r="AD18" s="589">
        <f t="shared" si="13"/>
        <v>3</v>
      </c>
      <c r="AE18" s="590" t="str">
        <f t="shared" si="4"/>
        <v>Asturias, Principado de</v>
      </c>
      <c r="AF18" s="591">
        <f t="shared" si="5"/>
        <v>4.1674712298170773</v>
      </c>
      <c r="AG18" s="587"/>
      <c r="AH18" s="589">
        <f t="shared" si="14"/>
        <v>12</v>
      </c>
      <c r="AI18" s="589">
        <v>8</v>
      </c>
      <c r="AJ18" s="589">
        <f t="shared" si="15"/>
        <v>9</v>
      </c>
      <c r="AK18" s="590" t="str">
        <f t="shared" si="16"/>
        <v>Cataluña</v>
      </c>
      <c r="AL18" s="591">
        <f t="shared" si="17"/>
        <v>1.3745116690744095</v>
      </c>
      <c r="AM18" s="587"/>
      <c r="AN18" s="589">
        <f t="shared" si="18"/>
        <v>4</v>
      </c>
      <c r="AO18" s="589">
        <v>8</v>
      </c>
      <c r="AP18" s="589">
        <f t="shared" si="19"/>
        <v>4</v>
      </c>
      <c r="AQ18" s="590" t="str">
        <f t="shared" si="20"/>
        <v>Balears, Illes</v>
      </c>
      <c r="AR18" s="591">
        <f t="shared" si="21"/>
        <v>6.3056227263379592</v>
      </c>
      <c r="AS18" s="587"/>
      <c r="AT18" s="589">
        <f t="shared" si="22"/>
        <v>5</v>
      </c>
      <c r="AU18" s="589">
        <v>8</v>
      </c>
      <c r="AV18" s="589">
        <f t="shared" si="23"/>
        <v>4</v>
      </c>
      <c r="AW18" s="590" t="str">
        <f t="shared" si="24"/>
        <v>Balears, Illes</v>
      </c>
      <c r="AX18" s="591">
        <f t="shared" si="25"/>
        <v>36.599828352968714</v>
      </c>
    </row>
    <row r="19" spans="1:50" s="231" customFormat="1" ht="18" customHeight="1" x14ac:dyDescent="0.15">
      <c r="A19" s="677"/>
      <c r="B19" s="678" t="s">
        <v>44</v>
      </c>
      <c r="C19" s="679"/>
      <c r="D19" s="680">
        <f t="shared" si="6"/>
        <v>7792611</v>
      </c>
      <c r="E19" s="681">
        <f t="shared" si="0"/>
        <v>16.413990650319683</v>
      </c>
      <c r="F19" s="679"/>
      <c r="G19" s="682">
        <f>'20pobl'!J20</f>
        <v>6290816</v>
      </c>
      <c r="H19" s="683">
        <f t="shared" si="7"/>
        <v>16.556343086096817</v>
      </c>
      <c r="I19" s="679"/>
      <c r="J19" s="682">
        <f>'20pobl'!Q20</f>
        <v>1048523</v>
      </c>
      <c r="K19" s="683">
        <f t="shared" si="8"/>
        <v>15.851821301810395</v>
      </c>
      <c r="L19" s="679"/>
      <c r="M19" s="682">
        <f>'20pobl'!X20</f>
        <v>453272</v>
      </c>
      <c r="N19" s="683">
        <f t="shared" si="1"/>
        <v>15.823867692704059</v>
      </c>
      <c r="O19" s="679"/>
      <c r="P19" s="684">
        <f t="shared" si="2"/>
        <v>343780</v>
      </c>
      <c r="Q19" s="685">
        <f t="shared" si="9"/>
        <v>4.4116150543123478</v>
      </c>
      <c r="R19" s="679"/>
      <c r="S19" s="682">
        <f>'34adictcasaad'!G20</f>
        <v>86468</v>
      </c>
      <c r="T19" s="686">
        <f t="shared" si="10"/>
        <v>1.3745116690744095</v>
      </c>
      <c r="U19" s="679"/>
      <c r="V19" s="682">
        <f>'34adictcasaad'!J20</f>
        <v>76542</v>
      </c>
      <c r="W19" s="686">
        <f t="shared" si="11"/>
        <v>7.2999829283668554</v>
      </c>
      <c r="X19" s="679"/>
      <c r="Y19" s="605">
        <f>'34adictcasaad'!M20</f>
        <v>180770</v>
      </c>
      <c r="Z19" s="609">
        <f t="shared" si="12"/>
        <v>39.881130976543886</v>
      </c>
      <c r="AA19" s="588"/>
      <c r="AB19" s="589">
        <f t="shared" si="3"/>
        <v>7</v>
      </c>
      <c r="AC19" s="589">
        <v>9</v>
      </c>
      <c r="AD19" s="589">
        <f t="shared" si="13"/>
        <v>20</v>
      </c>
      <c r="AE19" s="590" t="str">
        <f t="shared" si="4"/>
        <v>TOTAL</v>
      </c>
      <c r="AF19" s="591">
        <f t="shared" si="5"/>
        <v>4.0578387721477771</v>
      </c>
      <c r="AG19" s="587"/>
      <c r="AH19" s="589">
        <f t="shared" si="14"/>
        <v>8</v>
      </c>
      <c r="AI19" s="589">
        <v>9</v>
      </c>
      <c r="AJ19" s="589">
        <f t="shared" si="15"/>
        <v>17</v>
      </c>
      <c r="AK19" s="590" t="str">
        <f t="shared" si="16"/>
        <v>Rioja, La</v>
      </c>
      <c r="AL19" s="591">
        <f t="shared" si="17"/>
        <v>1.3587421974896532</v>
      </c>
      <c r="AM19" s="587"/>
      <c r="AN19" s="589">
        <f t="shared" si="18"/>
        <v>3</v>
      </c>
      <c r="AO19" s="589">
        <v>9</v>
      </c>
      <c r="AP19" s="589">
        <f t="shared" si="19"/>
        <v>18</v>
      </c>
      <c r="AQ19" s="590" t="str">
        <f t="shared" si="20"/>
        <v>Ceuta y Melilla</v>
      </c>
      <c r="AR19" s="591">
        <f t="shared" si="21"/>
        <v>6.253738286701668</v>
      </c>
      <c r="AS19" s="587"/>
      <c r="AT19" s="589">
        <f t="shared" si="22"/>
        <v>4</v>
      </c>
      <c r="AU19" s="589">
        <v>9</v>
      </c>
      <c r="AV19" s="589">
        <f t="shared" si="23"/>
        <v>13</v>
      </c>
      <c r="AW19" s="590" t="str">
        <f t="shared" si="24"/>
        <v>Madrid, Comunidad de</v>
      </c>
      <c r="AX19" s="591">
        <f t="shared" si="25"/>
        <v>35.952024716831318</v>
      </c>
    </row>
    <row r="20" spans="1:50" s="231" customFormat="1" ht="18" customHeight="1" x14ac:dyDescent="0.15">
      <c r="A20" s="677"/>
      <c r="B20" s="678" t="s">
        <v>6</v>
      </c>
      <c r="C20" s="679"/>
      <c r="D20" s="680">
        <f t="shared" si="6"/>
        <v>5097967</v>
      </c>
      <c r="E20" s="681">
        <f t="shared" si="0"/>
        <v>10.738118799159649</v>
      </c>
      <c r="F20" s="679"/>
      <c r="G20" s="682">
        <f>'20pobl'!J21</f>
        <v>4079746</v>
      </c>
      <c r="H20" s="683">
        <f t="shared" si="7"/>
        <v>10.737188065925176</v>
      </c>
      <c r="I20" s="679"/>
      <c r="J20" s="682">
        <f>'20pobl'!Q21</f>
        <v>729753</v>
      </c>
      <c r="K20" s="683">
        <f t="shared" si="8"/>
        <v>11.032580258573288</v>
      </c>
      <c r="L20" s="679"/>
      <c r="M20" s="682">
        <f>'20pobl'!X21</f>
        <v>288468</v>
      </c>
      <c r="N20" s="683">
        <f t="shared" si="1"/>
        <v>10.070508360496467</v>
      </c>
      <c r="O20" s="679"/>
      <c r="P20" s="684">
        <f t="shared" si="2"/>
        <v>182428</v>
      </c>
      <c r="Q20" s="685">
        <f t="shared" si="9"/>
        <v>3.5784460746803579</v>
      </c>
      <c r="R20" s="679"/>
      <c r="S20" s="682">
        <f>'34adictcasaad'!G21</f>
        <v>49919</v>
      </c>
      <c r="T20" s="686">
        <f t="shared" si="10"/>
        <v>1.2235810758807044</v>
      </c>
      <c r="U20" s="679"/>
      <c r="V20" s="682">
        <f>'34adictcasaad'!J21</f>
        <v>39365</v>
      </c>
      <c r="W20" s="686">
        <f t="shared" si="11"/>
        <v>5.3942909450183834</v>
      </c>
      <c r="X20" s="679"/>
      <c r="Y20" s="605">
        <f>'34adictcasaad'!M21</f>
        <v>93144</v>
      </c>
      <c r="Z20" s="609">
        <f t="shared" si="12"/>
        <v>32.289196721993427</v>
      </c>
      <c r="AA20" s="588"/>
      <c r="AB20" s="589">
        <f t="shared" si="3"/>
        <v>12</v>
      </c>
      <c r="AC20" s="589">
        <v>10</v>
      </c>
      <c r="AD20" s="589">
        <f t="shared" si="13"/>
        <v>6</v>
      </c>
      <c r="AE20" s="590" t="str">
        <f t="shared" si="4"/>
        <v>Cantabria</v>
      </c>
      <c r="AF20" s="592">
        <f t="shared" si="5"/>
        <v>3.907912853047991</v>
      </c>
      <c r="AG20" s="587"/>
      <c r="AH20" s="589">
        <f t="shared" si="14"/>
        <v>13</v>
      </c>
      <c r="AI20" s="589">
        <v>10</v>
      </c>
      <c r="AJ20" s="589">
        <f t="shared" si="15"/>
        <v>20</v>
      </c>
      <c r="AK20" s="590" t="str">
        <f t="shared" si="16"/>
        <v>TOTAL</v>
      </c>
      <c r="AL20" s="591">
        <f t="shared" si="17"/>
        <v>1.3325364159403481</v>
      </c>
      <c r="AM20" s="587"/>
      <c r="AN20" s="589">
        <f t="shared" si="18"/>
        <v>12</v>
      </c>
      <c r="AO20" s="589">
        <v>10</v>
      </c>
      <c r="AP20" s="589">
        <f t="shared" si="19"/>
        <v>20</v>
      </c>
      <c r="AQ20" s="590" t="str">
        <f t="shared" si="20"/>
        <v>TOTAL</v>
      </c>
      <c r="AR20" s="591">
        <f t="shared" si="21"/>
        <v>6.1862624493028751</v>
      </c>
      <c r="AS20" s="587"/>
      <c r="AT20" s="589">
        <f t="shared" si="22"/>
        <v>11</v>
      </c>
      <c r="AU20" s="589">
        <v>10</v>
      </c>
      <c r="AV20" s="589">
        <f t="shared" si="23"/>
        <v>20</v>
      </c>
      <c r="AW20" s="590" t="str">
        <f t="shared" si="24"/>
        <v>TOTAL</v>
      </c>
      <c r="AX20" s="591">
        <f t="shared" si="25"/>
        <v>35.293209978903697</v>
      </c>
    </row>
    <row r="21" spans="1:50" s="231" customFormat="1" ht="18" customHeight="1" x14ac:dyDescent="0.15">
      <c r="A21" s="677"/>
      <c r="B21" s="678" t="s">
        <v>5</v>
      </c>
      <c r="C21" s="679"/>
      <c r="D21" s="680">
        <f t="shared" si="6"/>
        <v>1054776</v>
      </c>
      <c r="E21" s="681">
        <f t="shared" si="0"/>
        <v>2.221730739822839</v>
      </c>
      <c r="F21" s="679"/>
      <c r="G21" s="682">
        <f>'20pobl'!J22</f>
        <v>828053</v>
      </c>
      <c r="H21" s="683">
        <f t="shared" si="7"/>
        <v>2.1792927279182428</v>
      </c>
      <c r="I21" s="679"/>
      <c r="J21" s="682">
        <f>'20pobl'!Q22</f>
        <v>152621</v>
      </c>
      <c r="K21" s="683">
        <f t="shared" si="8"/>
        <v>2.3073607530818152</v>
      </c>
      <c r="L21" s="679"/>
      <c r="M21" s="682">
        <f>'20pobl'!X22</f>
        <v>74102</v>
      </c>
      <c r="N21" s="683">
        <f t="shared" si="1"/>
        <v>2.5869240627366263</v>
      </c>
      <c r="O21" s="679"/>
      <c r="P21" s="684">
        <f t="shared" si="2"/>
        <v>55087</v>
      </c>
      <c r="Q21" s="685">
        <f t="shared" si="9"/>
        <v>5.2226254673978172</v>
      </c>
      <c r="R21" s="679"/>
      <c r="S21" s="682">
        <f>'34adictcasaad'!G22</f>
        <v>12779</v>
      </c>
      <c r="T21" s="686">
        <f t="shared" si="10"/>
        <v>1.543258704454908</v>
      </c>
      <c r="U21" s="679"/>
      <c r="V21" s="682">
        <f>'34adictcasaad'!J22</f>
        <v>12184</v>
      </c>
      <c r="W21" s="686">
        <f t="shared" si="11"/>
        <v>7.9831740061983609</v>
      </c>
      <c r="X21" s="679"/>
      <c r="Y21" s="605">
        <f>'34adictcasaad'!M22</f>
        <v>30124</v>
      </c>
      <c r="Z21" s="609">
        <f t="shared" si="12"/>
        <v>40.652074168038652</v>
      </c>
      <c r="AA21" s="588"/>
      <c r="AB21" s="589">
        <f t="shared" si="3"/>
        <v>2</v>
      </c>
      <c r="AC21" s="589">
        <v>11</v>
      </c>
      <c r="AD21" s="589">
        <f t="shared" si="13"/>
        <v>2</v>
      </c>
      <c r="AE21" s="590" t="str">
        <f t="shared" si="4"/>
        <v>Aragón</v>
      </c>
      <c r="AF21" s="591">
        <f t="shared" si="5"/>
        <v>3.6164862796545316</v>
      </c>
      <c r="AG21" s="587"/>
      <c r="AH21" s="589">
        <f t="shared" si="14"/>
        <v>5</v>
      </c>
      <c r="AI21" s="589">
        <v>11</v>
      </c>
      <c r="AJ21" s="589">
        <f t="shared" si="15"/>
        <v>3</v>
      </c>
      <c r="AK21" s="590" t="str">
        <f t="shared" si="16"/>
        <v>Asturias, Principado de</v>
      </c>
      <c r="AL21" s="591">
        <f t="shared" si="17"/>
        <v>1.3132831395269393</v>
      </c>
      <c r="AM21" s="587"/>
      <c r="AN21" s="589">
        <f t="shared" si="18"/>
        <v>2</v>
      </c>
      <c r="AO21" s="589">
        <v>11</v>
      </c>
      <c r="AP21" s="589">
        <f t="shared" si="19"/>
        <v>17</v>
      </c>
      <c r="AQ21" s="590" t="str">
        <f t="shared" si="20"/>
        <v>Rioja, La</v>
      </c>
      <c r="AR21" s="591">
        <f t="shared" si="21"/>
        <v>5.7889102975808182</v>
      </c>
      <c r="AS21" s="587"/>
      <c r="AT21" s="589">
        <f t="shared" si="22"/>
        <v>2</v>
      </c>
      <c r="AU21" s="589">
        <v>11</v>
      </c>
      <c r="AV21" s="589">
        <f t="shared" si="23"/>
        <v>10</v>
      </c>
      <c r="AW21" s="590" t="str">
        <f t="shared" si="24"/>
        <v>Comunitat Valenciana</v>
      </c>
      <c r="AX21" s="591">
        <f t="shared" si="25"/>
        <v>32.289196721993427</v>
      </c>
    </row>
    <row r="22" spans="1:50" s="231" customFormat="1" ht="18" customHeight="1" x14ac:dyDescent="0.15">
      <c r="A22" s="677"/>
      <c r="B22" s="678" t="s">
        <v>38</v>
      </c>
      <c r="C22" s="679"/>
      <c r="D22" s="680">
        <f t="shared" si="6"/>
        <v>2690464</v>
      </c>
      <c r="E22" s="681">
        <f t="shared" si="0"/>
        <v>5.6670672950339354</v>
      </c>
      <c r="F22" s="679"/>
      <c r="G22" s="682">
        <f>'20pobl'!J23</f>
        <v>1987834</v>
      </c>
      <c r="H22" s="683">
        <f t="shared" si="7"/>
        <v>5.231636357224275</v>
      </c>
      <c r="I22" s="679"/>
      <c r="J22" s="682">
        <f>'20pobl'!Q23</f>
        <v>464829</v>
      </c>
      <c r="K22" s="683">
        <f t="shared" si="8"/>
        <v>7.0273959120584131</v>
      </c>
      <c r="L22" s="679"/>
      <c r="M22" s="682">
        <f>'20pobl'!X23</f>
        <v>237801</v>
      </c>
      <c r="N22" s="683">
        <f t="shared" si="1"/>
        <v>8.3017074983513606</v>
      </c>
      <c r="O22" s="679"/>
      <c r="P22" s="684">
        <f t="shared" si="2"/>
        <v>82905</v>
      </c>
      <c r="Q22" s="685">
        <f t="shared" si="9"/>
        <v>3.081438740678188</v>
      </c>
      <c r="R22" s="679"/>
      <c r="S22" s="682">
        <f>'34adictcasaad'!G23</f>
        <v>23340</v>
      </c>
      <c r="T22" s="686">
        <f t="shared" si="10"/>
        <v>1.1741423076574804</v>
      </c>
      <c r="U22" s="679"/>
      <c r="V22" s="682">
        <f>'34adictcasaad'!J23</f>
        <v>15168</v>
      </c>
      <c r="W22" s="686">
        <f t="shared" si="11"/>
        <v>3.2631354756265205</v>
      </c>
      <c r="X22" s="679"/>
      <c r="Y22" s="605">
        <f>'34adictcasaad'!M23</f>
        <v>44397</v>
      </c>
      <c r="Z22" s="609">
        <f t="shared" si="12"/>
        <v>18.669812153859741</v>
      </c>
      <c r="AA22" s="588"/>
      <c r="AB22" s="589">
        <f t="shared" si="3"/>
        <v>17</v>
      </c>
      <c r="AC22" s="589">
        <v>12</v>
      </c>
      <c r="AD22" s="589">
        <f t="shared" si="13"/>
        <v>10</v>
      </c>
      <c r="AE22" s="590" t="str">
        <f t="shared" si="4"/>
        <v>Comunitat Valenciana</v>
      </c>
      <c r="AF22" s="591">
        <f t="shared" si="5"/>
        <v>3.5784460746803579</v>
      </c>
      <c r="AG22" s="587"/>
      <c r="AH22" s="589">
        <f t="shared" si="14"/>
        <v>14</v>
      </c>
      <c r="AI22" s="589">
        <v>12</v>
      </c>
      <c r="AJ22" s="589">
        <f t="shared" si="15"/>
        <v>8</v>
      </c>
      <c r="AK22" s="590" t="str">
        <f t="shared" si="16"/>
        <v>Castilla - La Mancha</v>
      </c>
      <c r="AL22" s="591">
        <f t="shared" si="17"/>
        <v>1.2764345487238973</v>
      </c>
      <c r="AM22" s="587"/>
      <c r="AN22" s="589">
        <f t="shared" si="18"/>
        <v>19</v>
      </c>
      <c r="AO22" s="589">
        <v>12</v>
      </c>
      <c r="AP22" s="589">
        <f t="shared" si="19"/>
        <v>10</v>
      </c>
      <c r="AQ22" s="590" t="str">
        <f t="shared" si="20"/>
        <v>Comunitat Valenciana</v>
      </c>
      <c r="AR22" s="591">
        <f t="shared" si="21"/>
        <v>5.3942909450183834</v>
      </c>
      <c r="AS22" s="587"/>
      <c r="AT22" s="589">
        <f t="shared" si="22"/>
        <v>19</v>
      </c>
      <c r="AU22" s="589">
        <v>12</v>
      </c>
      <c r="AV22" s="589">
        <f t="shared" si="23"/>
        <v>14</v>
      </c>
      <c r="AW22" s="590" t="str">
        <f t="shared" si="24"/>
        <v>Murcia, Región de</v>
      </c>
      <c r="AX22" s="591">
        <f t="shared" si="25"/>
        <v>30.627826475350343</v>
      </c>
    </row>
    <row r="23" spans="1:50" s="231" customFormat="1" ht="18" customHeight="1" x14ac:dyDescent="0.15">
      <c r="A23" s="677"/>
      <c r="B23" s="678" t="s">
        <v>45</v>
      </c>
      <c r="C23" s="679"/>
      <c r="D23" s="680">
        <f t="shared" si="6"/>
        <v>6750336</v>
      </c>
      <c r="E23" s="681">
        <f t="shared" si="0"/>
        <v>14.218591431102663</v>
      </c>
      <c r="F23" s="679"/>
      <c r="G23" s="682">
        <f>'20pobl'!J24</f>
        <v>5514027</v>
      </c>
      <c r="H23" s="683">
        <f t="shared" si="7"/>
        <v>14.511968367537881</v>
      </c>
      <c r="I23" s="679"/>
      <c r="J23" s="682">
        <f>'20pobl'!Q24</f>
        <v>866035</v>
      </c>
      <c r="K23" s="683">
        <f t="shared" si="8"/>
        <v>13.092924104777257</v>
      </c>
      <c r="L23" s="679"/>
      <c r="M23" s="682">
        <f>'20pobl'!X24</f>
        <v>370274</v>
      </c>
      <c r="N23" s="683">
        <f t="shared" si="1"/>
        <v>12.92638147965968</v>
      </c>
      <c r="O23" s="679"/>
      <c r="P23" s="684">
        <f t="shared" si="2"/>
        <v>234078</v>
      </c>
      <c r="Q23" s="685">
        <f t="shared" si="9"/>
        <v>3.4676496103305081</v>
      </c>
      <c r="R23" s="679"/>
      <c r="S23" s="682">
        <f>'34adictcasaad'!G24</f>
        <v>55430</v>
      </c>
      <c r="T23" s="686">
        <f t="shared" si="10"/>
        <v>1.0052544175064795</v>
      </c>
      <c r="U23" s="679"/>
      <c r="V23" s="682">
        <f>'34adictcasaad'!J24</f>
        <v>45527</v>
      </c>
      <c r="W23" s="686">
        <f t="shared" si="11"/>
        <v>5.2569468901372343</v>
      </c>
      <c r="X23" s="679"/>
      <c r="Y23" s="605">
        <f>'34adictcasaad'!M24</f>
        <v>133121</v>
      </c>
      <c r="Z23" s="609">
        <f t="shared" si="12"/>
        <v>35.952024716831318</v>
      </c>
      <c r="AA23" s="588"/>
      <c r="AB23" s="589">
        <f t="shared" si="3"/>
        <v>13</v>
      </c>
      <c r="AC23" s="589">
        <v>13</v>
      </c>
      <c r="AD23" s="589">
        <f t="shared" si="13"/>
        <v>13</v>
      </c>
      <c r="AE23" s="590" t="str">
        <f t="shared" si="4"/>
        <v>Madrid, Comunidad de</v>
      </c>
      <c r="AF23" s="591">
        <f t="shared" si="5"/>
        <v>3.4676496103305081</v>
      </c>
      <c r="AG23" s="587"/>
      <c r="AH23" s="589">
        <f t="shared" si="14"/>
        <v>17</v>
      </c>
      <c r="AI23" s="589">
        <v>13</v>
      </c>
      <c r="AJ23" s="589">
        <f t="shared" si="15"/>
        <v>10</v>
      </c>
      <c r="AK23" s="590" t="str">
        <f t="shared" si="16"/>
        <v>Comunitat Valenciana</v>
      </c>
      <c r="AL23" s="591">
        <f t="shared" si="17"/>
        <v>1.2235810758807044</v>
      </c>
      <c r="AM23" s="587"/>
      <c r="AN23" s="589">
        <f t="shared" si="18"/>
        <v>13</v>
      </c>
      <c r="AO23" s="589">
        <v>13</v>
      </c>
      <c r="AP23" s="589">
        <f t="shared" si="19"/>
        <v>13</v>
      </c>
      <c r="AQ23" s="590" t="str">
        <f t="shared" si="20"/>
        <v>Madrid, Comunidad de</v>
      </c>
      <c r="AR23" s="591">
        <f t="shared" si="21"/>
        <v>5.2569468901372343</v>
      </c>
      <c r="AS23" s="587"/>
      <c r="AT23" s="589">
        <f t="shared" si="22"/>
        <v>9</v>
      </c>
      <c r="AU23" s="589">
        <v>13</v>
      </c>
      <c r="AV23" s="589">
        <f t="shared" si="23"/>
        <v>15</v>
      </c>
      <c r="AW23" s="590" t="str">
        <f t="shared" si="24"/>
        <v>Navarra, Comunidad Foral de</v>
      </c>
      <c r="AX23" s="591">
        <f t="shared" si="25"/>
        <v>30.030377549544337</v>
      </c>
    </row>
    <row r="24" spans="1:50" s="231" customFormat="1" ht="18" customHeight="1" x14ac:dyDescent="0.15">
      <c r="A24" s="677"/>
      <c r="B24" s="678" t="s">
        <v>46</v>
      </c>
      <c r="C24" s="679"/>
      <c r="D24" s="680">
        <f t="shared" si="6"/>
        <v>1531878</v>
      </c>
      <c r="E24" s="681">
        <f t="shared" si="0"/>
        <v>3.2266760357254345</v>
      </c>
      <c r="F24" s="679"/>
      <c r="G24" s="682">
        <f>'20pobl'!J25</f>
        <v>1285039</v>
      </c>
      <c r="H24" s="683">
        <f t="shared" si="7"/>
        <v>3.382001089050255</v>
      </c>
      <c r="I24" s="679"/>
      <c r="J24" s="682">
        <f>'20pobl'!Q25</f>
        <v>175195</v>
      </c>
      <c r="K24" s="683">
        <f t="shared" si="8"/>
        <v>2.6486398800700339</v>
      </c>
      <c r="L24" s="679"/>
      <c r="M24" s="682">
        <f>'20pobl'!X25</f>
        <v>71644</v>
      </c>
      <c r="N24" s="683">
        <f t="shared" si="1"/>
        <v>2.501114511763554</v>
      </c>
      <c r="O24" s="679"/>
      <c r="P24" s="684">
        <f t="shared" si="2"/>
        <v>51869</v>
      </c>
      <c r="Q24" s="685">
        <f t="shared" si="9"/>
        <v>3.3859746011105325</v>
      </c>
      <c r="R24" s="679"/>
      <c r="S24" s="682">
        <f>'34adictcasaad'!G25</f>
        <v>18589</v>
      </c>
      <c r="T24" s="686">
        <f t="shared" si="10"/>
        <v>1.4465708822845065</v>
      </c>
      <c r="U24" s="679"/>
      <c r="V24" s="682">
        <f>'34adictcasaad'!J25</f>
        <v>11337</v>
      </c>
      <c r="W24" s="686">
        <f t="shared" si="11"/>
        <v>6.4710750877593535</v>
      </c>
      <c r="X24" s="679"/>
      <c r="Y24" s="605">
        <f>'34adictcasaad'!M25</f>
        <v>21943</v>
      </c>
      <c r="Z24" s="609">
        <f t="shared" si="12"/>
        <v>30.627826475350343</v>
      </c>
      <c r="AA24" s="588"/>
      <c r="AB24" s="589">
        <f t="shared" si="3"/>
        <v>14</v>
      </c>
      <c r="AC24" s="589">
        <v>14</v>
      </c>
      <c r="AD24" s="589">
        <f t="shared" si="13"/>
        <v>14</v>
      </c>
      <c r="AE24" s="590" t="str">
        <f t="shared" si="4"/>
        <v>Murcia, Región de</v>
      </c>
      <c r="AF24" s="591">
        <f t="shared" si="5"/>
        <v>3.3859746011105325</v>
      </c>
      <c r="AG24" s="587"/>
      <c r="AH24" s="589">
        <f t="shared" si="14"/>
        <v>6</v>
      </c>
      <c r="AI24" s="589">
        <v>14</v>
      </c>
      <c r="AJ24" s="589">
        <f t="shared" si="15"/>
        <v>12</v>
      </c>
      <c r="AK24" s="590" t="str">
        <f t="shared" si="16"/>
        <v>Galicia</v>
      </c>
      <c r="AL24" s="591">
        <f t="shared" si="17"/>
        <v>1.1741423076574804</v>
      </c>
      <c r="AM24" s="587"/>
      <c r="AN24" s="589">
        <f t="shared" si="18"/>
        <v>5</v>
      </c>
      <c r="AO24" s="589">
        <v>14</v>
      </c>
      <c r="AP24" s="589">
        <f t="shared" si="19"/>
        <v>6</v>
      </c>
      <c r="AQ24" s="590" t="str">
        <f t="shared" si="20"/>
        <v>Cantabria</v>
      </c>
      <c r="AR24" s="591">
        <f t="shared" si="21"/>
        <v>5.1192615672554416</v>
      </c>
      <c r="AS24" s="587"/>
      <c r="AT24" s="589">
        <f t="shared" si="22"/>
        <v>12</v>
      </c>
      <c r="AU24" s="589">
        <v>14</v>
      </c>
      <c r="AV24" s="589">
        <f t="shared" si="23"/>
        <v>2</v>
      </c>
      <c r="AW24" s="590" t="str">
        <f t="shared" si="24"/>
        <v>Aragón</v>
      </c>
      <c r="AX24" s="591">
        <f t="shared" si="25"/>
        <v>29.983603683499531</v>
      </c>
    </row>
    <row r="25" spans="1:50" s="231" customFormat="1" ht="18" customHeight="1" x14ac:dyDescent="0.15">
      <c r="B25" s="678" t="s">
        <v>47</v>
      </c>
      <c r="C25" s="679"/>
      <c r="D25" s="687">
        <f t="shared" si="6"/>
        <v>664117</v>
      </c>
      <c r="E25" s="681">
        <f t="shared" si="0"/>
        <v>1.3988649284198011</v>
      </c>
      <c r="F25" s="679"/>
      <c r="G25" s="688">
        <f>'20pobl'!J26</f>
        <v>529501</v>
      </c>
      <c r="H25" s="683">
        <f t="shared" si="7"/>
        <v>1.3935553385175072</v>
      </c>
      <c r="I25" s="679"/>
      <c r="J25" s="688">
        <f>'20pobl'!Q26</f>
        <v>93138</v>
      </c>
      <c r="K25" s="683">
        <f t="shared" si="8"/>
        <v>1.408082543165974</v>
      </c>
      <c r="L25" s="679"/>
      <c r="M25" s="688">
        <f>'20pobl'!X26</f>
        <v>41478</v>
      </c>
      <c r="N25" s="683">
        <f t="shared" si="1"/>
        <v>1.4480099899353567</v>
      </c>
      <c r="O25" s="679"/>
      <c r="P25" s="689">
        <f t="shared" si="2"/>
        <v>21724</v>
      </c>
      <c r="Q25" s="685">
        <f t="shared" si="9"/>
        <v>3.2711103615778545</v>
      </c>
      <c r="R25" s="679"/>
      <c r="S25" s="688">
        <f>'34adictcasaad'!G26</f>
        <v>5189</v>
      </c>
      <c r="T25" s="686">
        <f t="shared" si="10"/>
        <v>0.97997926349525311</v>
      </c>
      <c r="U25" s="679"/>
      <c r="V25" s="688">
        <f>'34adictcasaad'!J26</f>
        <v>4079</v>
      </c>
      <c r="W25" s="686">
        <f t="shared" si="11"/>
        <v>4.3795228585539734</v>
      </c>
      <c r="X25" s="679"/>
      <c r="Y25" s="611">
        <f>'34adictcasaad'!M26</f>
        <v>12456</v>
      </c>
      <c r="Z25" s="609">
        <f t="shared" si="12"/>
        <v>30.030377549544337</v>
      </c>
      <c r="AA25" s="588"/>
      <c r="AB25" s="589">
        <f t="shared" si="3"/>
        <v>16</v>
      </c>
      <c r="AC25" s="589">
        <v>15</v>
      </c>
      <c r="AD25" s="589">
        <f t="shared" si="13"/>
        <v>4</v>
      </c>
      <c r="AE25" s="590" t="str">
        <f t="shared" si="4"/>
        <v>Balears, Illes</v>
      </c>
      <c r="AF25" s="591">
        <f t="shared" si="5"/>
        <v>3.2824293189445712</v>
      </c>
      <c r="AG25" s="587"/>
      <c r="AH25" s="589">
        <f t="shared" si="14"/>
        <v>18</v>
      </c>
      <c r="AI25" s="589">
        <v>15</v>
      </c>
      <c r="AJ25" s="589">
        <f t="shared" si="15"/>
        <v>4</v>
      </c>
      <c r="AK25" s="590" t="str">
        <f t="shared" si="16"/>
        <v>Balears, Illes</v>
      </c>
      <c r="AL25" s="591">
        <f t="shared" si="17"/>
        <v>1.1141090683012758</v>
      </c>
      <c r="AM25" s="587"/>
      <c r="AN25" s="589">
        <f t="shared" si="18"/>
        <v>17</v>
      </c>
      <c r="AO25" s="589">
        <v>15</v>
      </c>
      <c r="AP25" s="589">
        <f t="shared" si="19"/>
        <v>3</v>
      </c>
      <c r="AQ25" s="590" t="str">
        <f t="shared" si="20"/>
        <v>Asturias, Principado de</v>
      </c>
      <c r="AR25" s="591">
        <f t="shared" si="21"/>
        <v>4.8427840545725855</v>
      </c>
      <c r="AS25" s="587"/>
      <c r="AT25" s="589">
        <f t="shared" si="22"/>
        <v>13</v>
      </c>
      <c r="AU25" s="589">
        <v>15</v>
      </c>
      <c r="AV25" s="589">
        <f t="shared" si="23"/>
        <v>18</v>
      </c>
      <c r="AW25" s="590" t="str">
        <f t="shared" si="24"/>
        <v>Ceuta y Melilla</v>
      </c>
      <c r="AX25" s="591">
        <f t="shared" si="25"/>
        <v>29.182959456678329</v>
      </c>
    </row>
    <row r="26" spans="1:50" s="231" customFormat="1" ht="18" customHeight="1" x14ac:dyDescent="0.15">
      <c r="B26" s="678" t="s">
        <v>48</v>
      </c>
      <c r="C26" s="679"/>
      <c r="D26" s="687">
        <f t="shared" si="6"/>
        <v>2208174</v>
      </c>
      <c r="E26" s="681">
        <f t="shared" si="0"/>
        <v>4.6511942390399073</v>
      </c>
      <c r="F26" s="679"/>
      <c r="G26" s="688">
        <f>'20pobl'!J27</f>
        <v>1695657</v>
      </c>
      <c r="H26" s="683">
        <f t="shared" si="7"/>
        <v>4.4626768686831202</v>
      </c>
      <c r="I26" s="679"/>
      <c r="J26" s="688">
        <f>'20pobl'!Q27</f>
        <v>353210</v>
      </c>
      <c r="K26" s="683">
        <f t="shared" si="8"/>
        <v>5.3399131940953604</v>
      </c>
      <c r="L26" s="679"/>
      <c r="M26" s="688">
        <f>'20pobl'!X27</f>
        <v>159307</v>
      </c>
      <c r="N26" s="683">
        <f t="shared" si="1"/>
        <v>5.561457338025745</v>
      </c>
      <c r="O26" s="679"/>
      <c r="P26" s="689">
        <f t="shared" si="2"/>
        <v>111558</v>
      </c>
      <c r="Q26" s="685">
        <f t="shared" si="9"/>
        <v>5.0520475288632145</v>
      </c>
      <c r="R26" s="679"/>
      <c r="S26" s="688">
        <f>'34adictcasaad'!G27</f>
        <v>29383</v>
      </c>
      <c r="T26" s="686">
        <f t="shared" si="10"/>
        <v>1.7328386578181791</v>
      </c>
      <c r="U26" s="679"/>
      <c r="V26" s="688">
        <f>'34adictcasaad'!J27</f>
        <v>22348</v>
      </c>
      <c r="W26" s="686">
        <f t="shared" si="11"/>
        <v>6.3271141813651939</v>
      </c>
      <c r="X26" s="679"/>
      <c r="Y26" s="611">
        <f>'34adictcasaad'!M27</f>
        <v>59827</v>
      </c>
      <c r="Z26" s="609">
        <f t="shared" si="12"/>
        <v>37.554533071365348</v>
      </c>
      <c r="AA26" s="588"/>
      <c r="AB26" s="589">
        <f t="shared" si="3"/>
        <v>3</v>
      </c>
      <c r="AC26" s="589">
        <v>16</v>
      </c>
      <c r="AD26" s="589">
        <f t="shared" si="13"/>
        <v>15</v>
      </c>
      <c r="AE26" s="590" t="str">
        <f t="shared" si="4"/>
        <v>Navarra, Comunidad Foral de</v>
      </c>
      <c r="AF26" s="592">
        <f t="shared" si="5"/>
        <v>3.2711103615778545</v>
      </c>
      <c r="AG26" s="587"/>
      <c r="AH26" s="589">
        <f t="shared" si="14"/>
        <v>2</v>
      </c>
      <c r="AI26" s="589">
        <v>16</v>
      </c>
      <c r="AJ26" s="589">
        <f t="shared" si="15"/>
        <v>5</v>
      </c>
      <c r="AK26" s="590" t="str">
        <f t="shared" si="16"/>
        <v>Canarias</v>
      </c>
      <c r="AL26" s="591">
        <f t="shared" si="17"/>
        <v>1.0527838017235933</v>
      </c>
      <c r="AM26" s="587"/>
      <c r="AN26" s="589">
        <f t="shared" si="18"/>
        <v>7</v>
      </c>
      <c r="AO26" s="589">
        <v>16</v>
      </c>
      <c r="AP26" s="589">
        <f t="shared" si="19"/>
        <v>2</v>
      </c>
      <c r="AQ26" s="590" t="str">
        <f t="shared" si="20"/>
        <v>Aragón</v>
      </c>
      <c r="AR26" s="591">
        <f t="shared" si="21"/>
        <v>4.6692964416388971</v>
      </c>
      <c r="AS26" s="587"/>
      <c r="AT26" s="589">
        <f t="shared" si="22"/>
        <v>7</v>
      </c>
      <c r="AU26" s="589">
        <v>16</v>
      </c>
      <c r="AV26" s="589">
        <f t="shared" si="23"/>
        <v>6</v>
      </c>
      <c r="AW26" s="590" t="str">
        <f t="shared" si="24"/>
        <v>Cantabria</v>
      </c>
      <c r="AX26" s="591">
        <f t="shared" si="25"/>
        <v>28.79009456956225</v>
      </c>
    </row>
    <row r="27" spans="1:50" s="231" customFormat="1" ht="18" customHeight="1" x14ac:dyDescent="0.15">
      <c r="B27" s="678" t="s">
        <v>49</v>
      </c>
      <c r="C27" s="679"/>
      <c r="D27" s="687">
        <f t="shared" si="6"/>
        <v>319892</v>
      </c>
      <c r="E27" s="690">
        <f t="shared" si="0"/>
        <v>0.67380551872948147</v>
      </c>
      <c r="F27" s="679"/>
      <c r="G27" s="688">
        <f>'20pobl'!J28</f>
        <v>251041</v>
      </c>
      <c r="H27" s="691">
        <f t="shared" si="7"/>
        <v>0.66069662897100012</v>
      </c>
      <c r="I27" s="679"/>
      <c r="J27" s="688">
        <f>'20pobl'!Q28</f>
        <v>46710</v>
      </c>
      <c r="K27" s="691">
        <f t="shared" si="8"/>
        <v>0.70617294328075164</v>
      </c>
      <c r="L27" s="679"/>
      <c r="M27" s="688">
        <f>'20pobl'!X28</f>
        <v>22141</v>
      </c>
      <c r="N27" s="691">
        <f t="shared" si="1"/>
        <v>0.77294925471716891</v>
      </c>
      <c r="O27" s="679"/>
      <c r="P27" s="689">
        <f t="shared" si="2"/>
        <v>14505</v>
      </c>
      <c r="Q27" s="692">
        <f t="shared" si="9"/>
        <v>4.5343428407087396</v>
      </c>
      <c r="R27" s="679"/>
      <c r="S27" s="688">
        <f>'34adictcasaad'!G28</f>
        <v>3411</v>
      </c>
      <c r="T27" s="414">
        <f t="shared" si="10"/>
        <v>1.3587421974896532</v>
      </c>
      <c r="U27" s="679"/>
      <c r="V27" s="688">
        <f>'34adictcasaad'!J28</f>
        <v>2704</v>
      </c>
      <c r="W27" s="414">
        <f t="shared" si="11"/>
        <v>5.7889102975808182</v>
      </c>
      <c r="X27" s="679"/>
      <c r="Y27" s="611">
        <f>'34adictcasaad'!M28</f>
        <v>8390</v>
      </c>
      <c r="Z27" s="612">
        <f t="shared" si="12"/>
        <v>37.89350074522379</v>
      </c>
      <c r="AA27" s="588"/>
      <c r="AB27" s="589">
        <f t="shared" si="3"/>
        <v>5</v>
      </c>
      <c r="AC27" s="589">
        <v>17</v>
      </c>
      <c r="AD27" s="589">
        <f t="shared" si="13"/>
        <v>12</v>
      </c>
      <c r="AE27" s="590" t="str">
        <f t="shared" si="4"/>
        <v>Galicia</v>
      </c>
      <c r="AF27" s="591">
        <f t="shared" si="5"/>
        <v>3.081438740678188</v>
      </c>
      <c r="AG27" s="587"/>
      <c r="AH27" s="589">
        <f t="shared" si="14"/>
        <v>9</v>
      </c>
      <c r="AI27" s="589">
        <v>17</v>
      </c>
      <c r="AJ27" s="589">
        <f t="shared" si="15"/>
        <v>13</v>
      </c>
      <c r="AK27" s="590" t="str">
        <f t="shared" si="16"/>
        <v>Madrid, Comunidad de</v>
      </c>
      <c r="AL27" s="591">
        <f t="shared" si="17"/>
        <v>1.0052544175064795</v>
      </c>
      <c r="AM27" s="587"/>
      <c r="AN27" s="589">
        <f t="shared" si="18"/>
        <v>11</v>
      </c>
      <c r="AO27" s="589">
        <v>17</v>
      </c>
      <c r="AP27" s="589">
        <f t="shared" si="19"/>
        <v>15</v>
      </c>
      <c r="AQ27" s="590" t="str">
        <f t="shared" si="20"/>
        <v>Navarra, Comunidad Foral de</v>
      </c>
      <c r="AR27" s="591">
        <f t="shared" si="21"/>
        <v>4.3795228585539734</v>
      </c>
      <c r="AS27" s="587"/>
      <c r="AT27" s="589">
        <f t="shared" si="22"/>
        <v>6</v>
      </c>
      <c r="AU27" s="589">
        <v>17</v>
      </c>
      <c r="AV27" s="589">
        <f t="shared" si="23"/>
        <v>3</v>
      </c>
      <c r="AW27" s="590" t="str">
        <f t="shared" si="24"/>
        <v>Asturias, Principado de</v>
      </c>
      <c r="AX27" s="591">
        <f t="shared" si="25"/>
        <v>27.192076605332332</v>
      </c>
    </row>
    <row r="28" spans="1:50" s="231" customFormat="1" ht="18" customHeight="1" x14ac:dyDescent="0.15">
      <c r="B28" s="678" t="s">
        <v>4</v>
      </c>
      <c r="C28" s="679"/>
      <c r="D28" s="687">
        <f t="shared" si="6"/>
        <v>168287</v>
      </c>
      <c r="E28" s="690">
        <f t="shared" si="0"/>
        <v>0.35447185090726951</v>
      </c>
      <c r="F28" s="679"/>
      <c r="G28" s="688">
        <f>'20pobl'!J29</f>
        <v>148381</v>
      </c>
      <c r="H28" s="691">
        <f t="shared" si="7"/>
        <v>0.39051320901106185</v>
      </c>
      <c r="I28" s="679"/>
      <c r="J28" s="688">
        <f>'20pobl'!Q29</f>
        <v>15047</v>
      </c>
      <c r="K28" s="691">
        <f t="shared" si="8"/>
        <v>0.2274841421011661</v>
      </c>
      <c r="L28" s="679"/>
      <c r="M28" s="688">
        <f>'20pobl'!X29</f>
        <v>4859</v>
      </c>
      <c r="N28" s="691">
        <f t="shared" si="1"/>
        <v>0.16962921406759962</v>
      </c>
      <c r="O28" s="679"/>
      <c r="P28" s="689">
        <f t="shared" si="2"/>
        <v>4965</v>
      </c>
      <c r="Q28" s="692">
        <f t="shared" si="9"/>
        <v>2.9503170179514759</v>
      </c>
      <c r="R28" s="679"/>
      <c r="S28" s="688">
        <f>'34adictcasaad'!G29</f>
        <v>2606</v>
      </c>
      <c r="T28" s="414">
        <f t="shared" si="10"/>
        <v>1.7562895518968062</v>
      </c>
      <c r="U28" s="679"/>
      <c r="V28" s="688">
        <f>'34adictcasaad'!J29</f>
        <v>941</v>
      </c>
      <c r="W28" s="414">
        <f t="shared" si="11"/>
        <v>6.253738286701668</v>
      </c>
      <c r="X28" s="679"/>
      <c r="Y28" s="611">
        <f>'34adictcasaad'!M29</f>
        <v>1418</v>
      </c>
      <c r="Z28" s="612">
        <f t="shared" si="12"/>
        <v>29.182959456678329</v>
      </c>
      <c r="AA28" s="588"/>
      <c r="AB28" s="589">
        <f t="shared" si="3"/>
        <v>18</v>
      </c>
      <c r="AC28" s="589">
        <v>18</v>
      </c>
      <c r="AD28" s="589">
        <f t="shared" si="13"/>
        <v>18</v>
      </c>
      <c r="AE28" s="590" t="str">
        <f t="shared" si="4"/>
        <v>Ceuta y Melilla</v>
      </c>
      <c r="AF28" s="591">
        <f t="shared" si="5"/>
        <v>2.9503170179514759</v>
      </c>
      <c r="AG28" s="587"/>
      <c r="AH28" s="589">
        <f t="shared" si="14"/>
        <v>1</v>
      </c>
      <c r="AI28" s="589">
        <v>18</v>
      </c>
      <c r="AJ28" s="589">
        <f t="shared" si="15"/>
        <v>15</v>
      </c>
      <c r="AK28" s="590" t="str">
        <f t="shared" si="16"/>
        <v>Navarra, Comunidad Foral de</v>
      </c>
      <c r="AL28" s="591">
        <f t="shared" si="17"/>
        <v>0.97997926349525311</v>
      </c>
      <c r="AM28" s="587"/>
      <c r="AN28" s="589">
        <f t="shared" si="18"/>
        <v>9</v>
      </c>
      <c r="AO28" s="589">
        <v>18</v>
      </c>
      <c r="AP28" s="589">
        <f t="shared" si="19"/>
        <v>5</v>
      </c>
      <c r="AQ28" s="590" t="str">
        <f t="shared" si="20"/>
        <v>Canarias</v>
      </c>
      <c r="AR28" s="591">
        <f t="shared" si="21"/>
        <v>3.8861933976886864</v>
      </c>
      <c r="AS28" s="587"/>
      <c r="AT28" s="589">
        <f t="shared" si="22"/>
        <v>15</v>
      </c>
      <c r="AU28" s="589">
        <v>18</v>
      </c>
      <c r="AV28" s="589">
        <f t="shared" si="23"/>
        <v>5</v>
      </c>
      <c r="AW28" s="590" t="str">
        <f t="shared" si="24"/>
        <v>Canarias</v>
      </c>
      <c r="AX28" s="591">
        <f t="shared" si="25"/>
        <v>21.796980586491216</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672"/>
      <c r="Z29" s="593"/>
      <c r="AA29" s="588"/>
      <c r="AB29" s="585"/>
      <c r="AC29" s="585"/>
      <c r="AD29" s="589">
        <f>MATCH(AC30,AB$11:AB$30,0)</f>
        <v>5</v>
      </c>
      <c r="AE29" s="590" t="str">
        <f t="shared" si="4"/>
        <v>Canarias</v>
      </c>
      <c r="AF29" s="591">
        <f t="shared" si="5"/>
        <v>2.32295434497206</v>
      </c>
      <c r="AG29" s="587"/>
      <c r="AH29" s="585"/>
      <c r="AI29" s="585"/>
      <c r="AJ29" s="589">
        <f>MATCH(AI30,AH$11:AH$30,0)</f>
        <v>2</v>
      </c>
      <c r="AK29" s="590" t="str">
        <f t="shared" si="16"/>
        <v>Aragón</v>
      </c>
      <c r="AL29" s="591">
        <f t="shared" si="17"/>
        <v>0.94253716683391697</v>
      </c>
      <c r="AM29" s="587"/>
      <c r="AN29" s="585"/>
      <c r="AO29" s="585"/>
      <c r="AP29" s="589">
        <f>MATCH(AO30,AN$11:AN$30,0)</f>
        <v>12</v>
      </c>
      <c r="AQ29" s="590" t="str">
        <f t="shared" si="20"/>
        <v>Galicia</v>
      </c>
      <c r="AR29" s="591">
        <f>INDEX(W$11:W$30,AP29,1)</f>
        <v>3.2631354756265205</v>
      </c>
      <c r="AS29" s="587"/>
      <c r="AT29" s="585"/>
      <c r="AU29" s="585"/>
      <c r="AV29" s="589">
        <f>MATCH(AU30,AT$11:AT$30,0)</f>
        <v>12</v>
      </c>
      <c r="AW29" s="590" t="str">
        <f t="shared" si="24"/>
        <v>Galicia</v>
      </c>
      <c r="AX29" s="591">
        <f t="shared" si="25"/>
        <v>18.669812153859741</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1926476</v>
      </c>
      <c r="Q30" s="695">
        <f>P30*100/D30</f>
        <v>4.0578387721477771</v>
      </c>
      <c r="R30" s="675"/>
      <c r="S30" s="698">
        <f>SUM(S11:S28)</f>
        <v>506316</v>
      </c>
      <c r="T30" s="696">
        <f>S30*100/G30</f>
        <v>1.3325364159403481</v>
      </c>
      <c r="U30" s="675"/>
      <c r="V30" s="698">
        <f>SUM(V11:V28)</f>
        <v>409192</v>
      </c>
      <c r="W30" s="696">
        <f>V30*100/J30</f>
        <v>6.1862624493028751</v>
      </c>
      <c r="X30" s="675"/>
      <c r="Y30" s="792">
        <f>SUM(Y11:Y28)</f>
        <v>1010968</v>
      </c>
      <c r="Z30" s="594">
        <f>Y30*100/M30</f>
        <v>35.293209978903697</v>
      </c>
      <c r="AA30" s="588"/>
      <c r="AB30" s="589">
        <f>_xlfn.RANK.EQ(Q30,Q$11:Q$30,0)</f>
        <v>9</v>
      </c>
      <c r="AC30" s="589">
        <v>19</v>
      </c>
      <c r="AD30" s="585"/>
      <c r="AE30" s="585"/>
      <c r="AF30" s="595"/>
      <c r="AG30" s="297"/>
      <c r="AH30" s="589">
        <f t="shared" si="14"/>
        <v>10</v>
      </c>
      <c r="AI30" s="589">
        <v>19</v>
      </c>
      <c r="AJ30" s="585"/>
      <c r="AK30" s="585"/>
      <c r="AL30" s="595"/>
      <c r="AM30" s="297"/>
      <c r="AN30" s="589">
        <f t="shared" si="18"/>
        <v>10</v>
      </c>
      <c r="AO30" s="589">
        <v>19</v>
      </c>
      <c r="AP30" s="585"/>
      <c r="AQ30" s="585"/>
      <c r="AR30" s="595"/>
      <c r="AS30" s="297"/>
      <c r="AT30" s="589">
        <f t="shared" si="22"/>
        <v>10</v>
      </c>
      <c r="AU30" s="589">
        <v>19</v>
      </c>
      <c r="AV30" s="585"/>
      <c r="AW30" s="585"/>
      <c r="AX30" s="595"/>
    </row>
    <row r="31" spans="1:50" s="297" customFormat="1" ht="5.25" customHeight="1" x14ac:dyDescent="0.2">
      <c r="B31" s="257" t="s">
        <v>42</v>
      </c>
      <c r="C31" s="613"/>
      <c r="D31" s="613"/>
      <c r="E31" s="613"/>
      <c r="F31" s="613"/>
      <c r="G31" s="613"/>
      <c r="H31" s="613"/>
      <c r="I31" s="613"/>
      <c r="R31" s="613"/>
    </row>
    <row r="32" spans="1:50" s="251" customFormat="1" ht="5.25" customHeight="1" x14ac:dyDescent="0.2">
      <c r="B32" s="257" t="s">
        <v>50</v>
      </c>
      <c r="C32" s="260"/>
      <c r="D32" s="260"/>
      <c r="E32" s="260"/>
      <c r="F32" s="260"/>
      <c r="G32" s="260"/>
      <c r="H32" s="260"/>
      <c r="I32" s="260"/>
      <c r="O32" s="259"/>
      <c r="R32" s="260"/>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251" customFormat="1" ht="13.5" customHeight="1" x14ac:dyDescent="0.2">
      <c r="B33" s="1058" t="s">
        <v>179</v>
      </c>
      <c r="C33" s="1058"/>
      <c r="D33" s="1058"/>
      <c r="E33" s="1058"/>
      <c r="F33" s="1058"/>
      <c r="G33" s="1058"/>
      <c r="H33" s="1058"/>
      <c r="I33" s="1058"/>
      <c r="J33" s="1058"/>
      <c r="K33" s="1058"/>
      <c r="L33" s="1058"/>
      <c r="M33" s="1058"/>
      <c r="O33" s="259"/>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ht="29.25" customHeight="1" x14ac:dyDescent="0.2">
      <c r="B34" s="1065"/>
      <c r="C34" s="1065"/>
      <c r="D34" s="1065"/>
      <c r="E34" s="1065"/>
      <c r="F34" s="1065"/>
      <c r="G34" s="1065"/>
      <c r="H34" s="1065"/>
      <c r="I34" s="1065"/>
      <c r="J34" s="1065"/>
      <c r="K34" s="1065"/>
      <c r="L34" s="1065"/>
      <c r="M34" s="1065"/>
      <c r="N34" s="1065"/>
      <c r="O34" s="1065"/>
      <c r="P34" s="1065"/>
      <c r="Q34" s="262"/>
      <c r="R34" s="262"/>
      <c r="S34" s="262"/>
    </row>
    <row r="35" spans="2:50" ht="4.5" customHeight="1" x14ac:dyDescent="0.2">
      <c r="B35" s="1066"/>
      <c r="C35" s="1066"/>
      <c r="D35" s="1066"/>
      <c r="E35" s="1066"/>
      <c r="F35" s="1066"/>
      <c r="G35" s="1066"/>
      <c r="H35" s="1066"/>
      <c r="I35" s="1066"/>
      <c r="J35" s="1066"/>
      <c r="K35" s="1066"/>
      <c r="L35" s="1066"/>
      <c r="M35" s="1066"/>
      <c r="N35" s="1066"/>
      <c r="O35" s="1066"/>
      <c r="P35" s="1066"/>
      <c r="Q35" s="262"/>
      <c r="R35" s="262"/>
      <c r="S35" s="262"/>
    </row>
    <row r="38" spans="2:50" x14ac:dyDescent="0.2">
      <c r="L38" s="263"/>
      <c r="M38" s="263"/>
      <c r="N38" s="263"/>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39"/>
  <sheetViews>
    <sheetView zoomScale="90" zoomScaleNormal="90" workbookViewId="0"/>
  </sheetViews>
  <sheetFormatPr baseColWidth="10" defaultColWidth="11.42578125" defaultRowHeight="15" x14ac:dyDescent="0.2"/>
  <cols>
    <col min="1" max="1" width="3.42578125"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28515625" style="261" customWidth="1"/>
    <col min="12" max="12" width="8.5703125" style="261" customWidth="1"/>
    <col min="13" max="13" width="5.7109375" style="261" customWidth="1"/>
    <col min="14" max="14" width="8.5703125" style="261" customWidth="1"/>
    <col min="15" max="15" width="7.28515625" style="261" customWidth="1"/>
    <col min="16" max="16" width="8.5703125" style="261" customWidth="1"/>
    <col min="17" max="17" width="7.28515625" style="261" customWidth="1"/>
    <col min="18" max="18" width="8.5703125" style="261" customWidth="1"/>
    <col min="19" max="19" width="6.140625" style="261" customWidth="1"/>
    <col min="20" max="20" width="8.5703125" style="261" customWidth="1"/>
    <col min="21" max="21" width="7.28515625" style="261" customWidth="1"/>
    <col min="22" max="22" width="8.5703125" style="261" customWidth="1"/>
    <col min="23" max="23" width="3.5703125" style="261" customWidth="1"/>
    <col min="24" max="25" width="2.42578125" style="261" bestFit="1" customWidth="1"/>
    <col min="26" max="26" width="5.5703125" style="439" customWidth="1"/>
    <col min="27" max="27" width="14.85546875" style="297" bestFit="1" customWidth="1"/>
    <col min="28" max="28" width="7" style="954" bestFit="1" customWidth="1"/>
    <col min="29" max="29" width="8.42578125" style="297" bestFit="1" customWidth="1"/>
    <col min="30" max="30" width="4.28515625" style="297"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Z1" s="1009"/>
      <c r="AA1" s="714"/>
      <c r="AB1" s="951"/>
      <c r="AC1" s="714"/>
      <c r="AD1" s="714"/>
    </row>
    <row r="2" spans="1:34" s="205" customFormat="1" x14ac:dyDescent="0.2">
      <c r="B2" s="1034"/>
      <c r="C2" s="1034"/>
      <c r="Z2" s="507"/>
      <c r="AA2" s="617"/>
      <c r="AB2" s="952"/>
      <c r="AC2" s="617"/>
      <c r="AD2" s="617"/>
    </row>
    <row r="3" spans="1:34" s="208" customFormat="1" ht="37.5" customHeight="1" x14ac:dyDescent="0.2">
      <c r="B3" s="1035"/>
      <c r="C3" s="1035"/>
      <c r="Z3" s="507"/>
      <c r="AA3" s="617"/>
      <c r="AB3" s="952"/>
      <c r="AC3" s="617"/>
      <c r="AD3" s="617"/>
    </row>
    <row r="4" spans="1:34" s="208" customFormat="1" ht="19.5" x14ac:dyDescent="0.2">
      <c r="A4" s="1082" t="s">
        <v>486</v>
      </c>
      <c r="B4" s="1082"/>
      <c r="C4" s="1082"/>
      <c r="D4" s="1082"/>
      <c r="E4" s="1082"/>
      <c r="F4" s="1082"/>
      <c r="G4" s="1082"/>
      <c r="H4" s="1082"/>
      <c r="I4" s="1082"/>
      <c r="J4" s="1082"/>
      <c r="K4" s="1082"/>
      <c r="L4" s="1082"/>
      <c r="M4" s="1082"/>
      <c r="N4" s="1082"/>
      <c r="O4" s="1082"/>
      <c r="P4" s="1082"/>
      <c r="Q4" s="1082"/>
      <c r="R4" s="1082"/>
      <c r="S4" s="1082"/>
      <c r="T4" s="1082"/>
      <c r="U4" s="1082"/>
      <c r="Z4" s="507"/>
      <c r="AA4" s="617"/>
      <c r="AB4" s="952"/>
      <c r="AC4" s="617"/>
      <c r="AD4" s="617"/>
    </row>
    <row r="5" spans="1:34" s="208" customFormat="1" ht="18.7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Z5" s="507"/>
      <c r="AA5" s="617"/>
      <c r="AB5" s="952"/>
      <c r="AC5" s="617"/>
      <c r="AD5" s="617"/>
    </row>
    <row r="6" spans="1:34" s="208" customFormat="1" ht="6.75" customHeight="1" x14ac:dyDescent="0.2">
      <c r="Z6" s="507"/>
      <c r="AA6" s="617"/>
      <c r="AB6" s="952"/>
      <c r="AC6" s="617"/>
      <c r="AD6" s="617"/>
    </row>
    <row r="7" spans="1:34" s="213" customFormat="1" ht="8.25" customHeight="1" x14ac:dyDescent="0.2">
      <c r="A7" s="209"/>
      <c r="B7" s="1037" t="s">
        <v>15</v>
      </c>
      <c r="C7" s="211"/>
      <c r="D7" s="1083" t="s">
        <v>254</v>
      </c>
      <c r="E7" s="568"/>
      <c r="F7" s="1044"/>
      <c r="G7" s="1044"/>
      <c r="H7" s="568"/>
      <c r="I7" s="864"/>
      <c r="J7" s="864"/>
      <c r="K7" s="942"/>
      <c r="L7" s="942"/>
      <c r="M7" s="943"/>
      <c r="N7" s="943"/>
      <c r="O7" s="943"/>
      <c r="P7" s="943"/>
      <c r="Q7" s="943"/>
      <c r="R7" s="943"/>
      <c r="S7" s="944"/>
      <c r="T7" s="945"/>
      <c r="U7" s="945"/>
      <c r="V7" s="946"/>
      <c r="Z7" s="431"/>
      <c r="AA7" s="596"/>
      <c r="AB7" s="953"/>
      <c r="AC7" s="596"/>
      <c r="AD7" s="596"/>
    </row>
    <row r="8" spans="1:34" s="213" customFormat="1" ht="15.75" customHeight="1" x14ac:dyDescent="0.2">
      <c r="A8" s="209"/>
      <c r="B8" s="1038"/>
      <c r="C8" s="211"/>
      <c r="D8" s="1084"/>
      <c r="E8" s="799"/>
      <c r="F8" s="1046" t="s">
        <v>394</v>
      </c>
      <c r="G8" s="1045"/>
      <c r="H8" s="211"/>
      <c r="I8" s="1046" t="s">
        <v>395</v>
      </c>
      <c r="J8" s="1045"/>
      <c r="K8" s="1085" t="s">
        <v>383</v>
      </c>
      <c r="L8" s="1086"/>
      <c r="M8" s="1086"/>
      <c r="N8" s="1086"/>
      <c r="O8" s="1086"/>
      <c r="P8" s="1086"/>
      <c r="Q8" s="1086"/>
      <c r="R8" s="1086"/>
      <c r="S8" s="1086"/>
      <c r="T8" s="1086"/>
      <c r="U8" s="1086"/>
      <c r="V8" s="1087"/>
      <c r="Z8" s="431"/>
      <c r="AA8" s="596"/>
      <c r="AB8" s="953"/>
      <c r="AC8" s="596"/>
      <c r="AD8" s="596"/>
    </row>
    <row r="9" spans="1:34" s="213" customFormat="1" ht="28.5" customHeight="1" x14ac:dyDescent="0.2">
      <c r="A9" s="209"/>
      <c r="B9" s="1038"/>
      <c r="C9" s="211"/>
      <c r="D9" s="1084"/>
      <c r="E9" s="211"/>
      <c r="F9" s="1075"/>
      <c r="G9" s="1076"/>
      <c r="H9" s="211"/>
      <c r="I9" s="1075"/>
      <c r="J9" s="1076"/>
      <c r="K9" s="1046" t="s">
        <v>384</v>
      </c>
      <c r="L9" s="1045"/>
      <c r="M9" s="1046" t="s">
        <v>385</v>
      </c>
      <c r="N9" s="1045"/>
      <c r="O9" s="1046" t="s">
        <v>386</v>
      </c>
      <c r="P9" s="1045"/>
      <c r="Q9" s="1046" t="s">
        <v>387</v>
      </c>
      <c r="R9" s="1045"/>
      <c r="S9" s="1046" t="s">
        <v>388</v>
      </c>
      <c r="T9" s="1045"/>
      <c r="U9" s="1046" t="s">
        <v>389</v>
      </c>
      <c r="V9" s="1045"/>
      <c r="Z9" s="431"/>
      <c r="AA9" s="596"/>
      <c r="AB9" s="953"/>
      <c r="AC9" s="596"/>
      <c r="AD9" s="596"/>
    </row>
    <row r="10" spans="1:34" s="219" customFormat="1" ht="22.5" x14ac:dyDescent="0.2">
      <c r="A10" s="214"/>
      <c r="B10" s="1039"/>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Z10" s="435"/>
      <c r="AA10" s="590" t="s">
        <v>217</v>
      </c>
      <c r="AB10" s="947" t="s">
        <v>396</v>
      </c>
      <c r="AC10" s="948" t="s">
        <v>397</v>
      </c>
      <c r="AD10" s="600"/>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Z11" s="231"/>
      <c r="AA11" s="949">
        <v>44286</v>
      </c>
      <c r="AB11" s="947">
        <v>25720</v>
      </c>
      <c r="AC11" s="947">
        <v>23592</v>
      </c>
      <c r="AD11" s="587"/>
    </row>
    <row r="12" spans="1:34" s="232" customFormat="1" ht="14.25" x14ac:dyDescent="0.15">
      <c r="A12" s="224"/>
      <c r="B12" s="225" t="s">
        <v>11</v>
      </c>
      <c r="C12" s="226"/>
      <c r="D12" s="801">
        <v>386909</v>
      </c>
      <c r="E12" s="226"/>
      <c r="F12" s="227">
        <v>5441</v>
      </c>
      <c r="G12" s="228">
        <v>1.4062738266620833</v>
      </c>
      <c r="H12" s="226"/>
      <c r="I12" s="227">
        <v>2773</v>
      </c>
      <c r="J12" s="228">
        <v>0.71670599546663427</v>
      </c>
      <c r="K12" s="227">
        <v>2420</v>
      </c>
      <c r="L12" s="228">
        <v>87.270104579877398</v>
      </c>
      <c r="M12" s="227">
        <v>44</v>
      </c>
      <c r="N12" s="228">
        <v>1.5867291741795888</v>
      </c>
      <c r="O12" s="227">
        <v>3</v>
      </c>
      <c r="P12" s="228">
        <v>0.10818608005769925</v>
      </c>
      <c r="Q12" s="227">
        <v>203</v>
      </c>
      <c r="R12" s="228">
        <v>7.3205914172376483</v>
      </c>
      <c r="S12" s="227">
        <v>81</v>
      </c>
      <c r="T12" s="228">
        <v>2.9210241615578796</v>
      </c>
      <c r="U12" s="227">
        <v>22</v>
      </c>
      <c r="V12" s="228">
        <v>0.7933645870897944</v>
      </c>
      <c r="X12" s="305"/>
      <c r="Y12" s="305"/>
      <c r="Z12" s="305"/>
      <c r="AA12" s="949">
        <v>44316</v>
      </c>
      <c r="AB12" s="947">
        <v>26707</v>
      </c>
      <c r="AC12" s="947">
        <v>18034</v>
      </c>
      <c r="AD12" s="589"/>
      <c r="AE12" s="305"/>
      <c r="AF12" s="305"/>
      <c r="AG12" s="306"/>
      <c r="AH12" s="950"/>
    </row>
    <row r="13" spans="1:34" s="232" customFormat="1" ht="14.25" x14ac:dyDescent="0.15">
      <c r="A13" s="224"/>
      <c r="B13" s="233" t="s">
        <v>10</v>
      </c>
      <c r="C13" s="226"/>
      <c r="D13" s="802">
        <v>47966</v>
      </c>
      <c r="E13" s="226"/>
      <c r="F13" s="234">
        <v>241</v>
      </c>
      <c r="G13" s="235">
        <v>0.50243922778634864</v>
      </c>
      <c r="H13" s="226"/>
      <c r="I13" s="234">
        <v>484</v>
      </c>
      <c r="J13" s="235">
        <v>1.009048075720302</v>
      </c>
      <c r="K13" s="234">
        <v>460</v>
      </c>
      <c r="L13" s="235">
        <v>95.041322314049594</v>
      </c>
      <c r="M13" s="234">
        <v>19</v>
      </c>
      <c r="N13" s="235">
        <v>3.9256198347107438</v>
      </c>
      <c r="O13" s="234">
        <v>0</v>
      </c>
      <c r="P13" s="235">
        <v>0</v>
      </c>
      <c r="Q13" s="234">
        <v>0</v>
      </c>
      <c r="R13" s="235">
        <v>0</v>
      </c>
      <c r="S13" s="234">
        <v>0</v>
      </c>
      <c r="T13" s="235">
        <v>0</v>
      </c>
      <c r="U13" s="234">
        <v>5</v>
      </c>
      <c r="V13" s="235">
        <v>1.0330578512396695</v>
      </c>
      <c r="X13" s="305"/>
      <c r="Y13" s="305"/>
      <c r="Z13" s="305"/>
      <c r="AA13" s="949">
        <v>44347</v>
      </c>
      <c r="AB13" s="947">
        <v>28175</v>
      </c>
      <c r="AC13" s="947">
        <v>15503</v>
      </c>
      <c r="AD13" s="589"/>
      <c r="AE13" s="305"/>
      <c r="AF13" s="305"/>
      <c r="AG13" s="306"/>
      <c r="AH13" s="950"/>
    </row>
    <row r="14" spans="1:34" s="232" customFormat="1" ht="14.25" x14ac:dyDescent="0.15">
      <c r="A14" s="224"/>
      <c r="B14" s="233" t="s">
        <v>40</v>
      </c>
      <c r="C14" s="226"/>
      <c r="D14" s="802">
        <v>41870</v>
      </c>
      <c r="E14" s="226"/>
      <c r="F14" s="234">
        <v>641</v>
      </c>
      <c r="G14" s="235">
        <v>1.5309290661571531</v>
      </c>
      <c r="H14" s="226"/>
      <c r="I14" s="234">
        <v>429</v>
      </c>
      <c r="J14" s="235">
        <v>1.0245999522331024</v>
      </c>
      <c r="K14" s="234">
        <v>388</v>
      </c>
      <c r="L14" s="235">
        <v>90.442890442890445</v>
      </c>
      <c r="M14" s="234">
        <v>15</v>
      </c>
      <c r="N14" s="235">
        <v>3.4965034965034967</v>
      </c>
      <c r="O14" s="234">
        <v>6</v>
      </c>
      <c r="P14" s="235">
        <v>1.3986013986013985</v>
      </c>
      <c r="Q14" s="234">
        <v>2</v>
      </c>
      <c r="R14" s="235">
        <v>0.46620046620046618</v>
      </c>
      <c r="S14" s="234">
        <v>0</v>
      </c>
      <c r="T14" s="235">
        <v>0</v>
      </c>
      <c r="U14" s="234">
        <v>18</v>
      </c>
      <c r="V14" s="235">
        <v>4.1958041958041958</v>
      </c>
      <c r="X14" s="305"/>
      <c r="Y14" s="305"/>
      <c r="Z14" s="305"/>
      <c r="AA14" s="949">
        <v>44377</v>
      </c>
      <c r="AB14" s="947">
        <v>28047</v>
      </c>
      <c r="AC14" s="947">
        <v>18622</v>
      </c>
      <c r="AD14" s="589"/>
      <c r="AE14" s="305"/>
      <c r="AF14" s="305"/>
      <c r="AG14" s="306"/>
      <c r="AH14" s="950"/>
    </row>
    <row r="15" spans="1:34" s="232" customFormat="1" ht="14.25" x14ac:dyDescent="0.15">
      <c r="A15" s="224"/>
      <c r="B15" s="233" t="s">
        <v>41</v>
      </c>
      <c r="C15" s="226"/>
      <c r="D15" s="802">
        <v>38623</v>
      </c>
      <c r="E15" s="226"/>
      <c r="F15" s="234">
        <v>375</v>
      </c>
      <c r="G15" s="235">
        <v>0.97092406079279192</v>
      </c>
      <c r="H15" s="226"/>
      <c r="I15" s="234">
        <v>292</v>
      </c>
      <c r="J15" s="235">
        <v>0.75602620200398729</v>
      </c>
      <c r="K15" s="234">
        <v>285</v>
      </c>
      <c r="L15" s="235">
        <v>97.602739726027394</v>
      </c>
      <c r="M15" s="234">
        <v>7</v>
      </c>
      <c r="N15" s="235">
        <v>2.3972602739726026</v>
      </c>
      <c r="O15" s="234">
        <v>0</v>
      </c>
      <c r="P15" s="235">
        <v>0</v>
      </c>
      <c r="Q15" s="234">
        <v>0</v>
      </c>
      <c r="R15" s="235">
        <v>0</v>
      </c>
      <c r="S15" s="234">
        <v>0</v>
      </c>
      <c r="T15" s="235">
        <v>0</v>
      </c>
      <c r="U15" s="234">
        <v>0</v>
      </c>
      <c r="V15" s="235">
        <v>0</v>
      </c>
      <c r="X15" s="305"/>
      <c r="Y15" s="305"/>
      <c r="Z15" s="305"/>
      <c r="AA15" s="949">
        <v>44408</v>
      </c>
      <c r="AB15" s="947">
        <v>26363</v>
      </c>
      <c r="AC15" s="947">
        <v>16904</v>
      </c>
      <c r="AD15" s="589"/>
      <c r="AE15" s="305"/>
      <c r="AF15" s="305"/>
      <c r="AG15" s="306"/>
      <c r="AH15" s="950"/>
    </row>
    <row r="16" spans="1:34" s="232" customFormat="1" ht="14.25" x14ac:dyDescent="0.15">
      <c r="A16" s="224"/>
      <c r="B16" s="233" t="s">
        <v>9</v>
      </c>
      <c r="C16" s="226"/>
      <c r="D16" s="802">
        <v>50587</v>
      </c>
      <c r="E16" s="226"/>
      <c r="F16" s="234">
        <v>727</v>
      </c>
      <c r="G16" s="235">
        <v>1.4371281159191096</v>
      </c>
      <c r="H16" s="226"/>
      <c r="I16" s="234">
        <v>446</v>
      </c>
      <c r="J16" s="235">
        <v>0.88164943562575371</v>
      </c>
      <c r="K16" s="234">
        <v>439</v>
      </c>
      <c r="L16" s="235">
        <v>98.430493273542595</v>
      </c>
      <c r="M16" s="234">
        <v>4</v>
      </c>
      <c r="N16" s="235">
        <v>0.89686098654708524</v>
      </c>
      <c r="O16" s="234">
        <v>0</v>
      </c>
      <c r="P16" s="235">
        <v>0</v>
      </c>
      <c r="Q16" s="234">
        <v>1</v>
      </c>
      <c r="R16" s="235">
        <v>0.22421524663677131</v>
      </c>
      <c r="S16" s="234">
        <v>1</v>
      </c>
      <c r="T16" s="235">
        <v>0.22421524663677131</v>
      </c>
      <c r="U16" s="234">
        <v>1</v>
      </c>
      <c r="V16" s="235">
        <v>0.22421524663677131</v>
      </c>
      <c r="X16" s="305"/>
      <c r="Y16" s="305"/>
      <c r="Z16" s="305"/>
      <c r="AA16" s="949">
        <v>44439</v>
      </c>
      <c r="AB16" s="947">
        <v>16420</v>
      </c>
      <c r="AC16" s="947">
        <v>20385</v>
      </c>
      <c r="AD16" s="589"/>
      <c r="AE16" s="305"/>
      <c r="AF16" s="305"/>
      <c r="AG16" s="306"/>
      <c r="AH16" s="950"/>
    </row>
    <row r="17" spans="1:34" s="232" customFormat="1" ht="14.25" x14ac:dyDescent="0.15">
      <c r="A17" s="224"/>
      <c r="B17" s="233" t="s">
        <v>8</v>
      </c>
      <c r="C17" s="226"/>
      <c r="D17" s="803">
        <v>22877</v>
      </c>
      <c r="E17" s="226"/>
      <c r="F17" s="234">
        <v>278</v>
      </c>
      <c r="G17" s="235">
        <v>1.2151942999519167</v>
      </c>
      <c r="H17" s="226"/>
      <c r="I17" s="234">
        <v>250</v>
      </c>
      <c r="J17" s="235">
        <v>1.0928006294531625</v>
      </c>
      <c r="K17" s="238">
        <v>249</v>
      </c>
      <c r="L17" s="235">
        <v>99.6</v>
      </c>
      <c r="M17" s="238">
        <v>1</v>
      </c>
      <c r="N17" s="235">
        <v>0.4</v>
      </c>
      <c r="O17" s="238">
        <v>0</v>
      </c>
      <c r="P17" s="235">
        <v>0</v>
      </c>
      <c r="Q17" s="238">
        <v>0</v>
      </c>
      <c r="R17" s="235">
        <v>0</v>
      </c>
      <c r="S17" s="238">
        <v>0</v>
      </c>
      <c r="T17" s="235">
        <v>0</v>
      </c>
      <c r="U17" s="238">
        <v>0</v>
      </c>
      <c r="V17" s="235">
        <v>0</v>
      </c>
      <c r="X17" s="305"/>
      <c r="Y17" s="305"/>
      <c r="Z17" s="305"/>
      <c r="AA17" s="949">
        <v>44469</v>
      </c>
      <c r="AB17" s="947">
        <v>22330</v>
      </c>
      <c r="AC17" s="947">
        <v>19468</v>
      </c>
      <c r="AD17" s="589"/>
      <c r="AE17" s="305"/>
      <c r="AF17" s="305"/>
      <c r="AG17" s="306"/>
      <c r="AH17" s="950"/>
    </row>
    <row r="18" spans="1:34" s="232" customFormat="1" ht="14.25" x14ac:dyDescent="0.15">
      <c r="A18" s="224"/>
      <c r="B18" s="233" t="s">
        <v>7</v>
      </c>
      <c r="C18" s="226"/>
      <c r="D18" s="802">
        <v>143867</v>
      </c>
      <c r="E18" s="226"/>
      <c r="F18" s="234">
        <v>1950</v>
      </c>
      <c r="G18" s="235">
        <v>1.355418546296232</v>
      </c>
      <c r="H18" s="226"/>
      <c r="I18" s="234">
        <v>1264</v>
      </c>
      <c r="J18" s="235">
        <v>0.87858925257355747</v>
      </c>
      <c r="K18" s="234">
        <v>1196</v>
      </c>
      <c r="L18" s="235">
        <v>94.620253164556971</v>
      </c>
      <c r="M18" s="234">
        <v>44</v>
      </c>
      <c r="N18" s="235">
        <v>3.481012658227848</v>
      </c>
      <c r="O18" s="234">
        <v>0</v>
      </c>
      <c r="P18" s="235">
        <v>0</v>
      </c>
      <c r="Q18" s="234">
        <v>2</v>
      </c>
      <c r="R18" s="235">
        <v>0.15822784810126583</v>
      </c>
      <c r="S18" s="234">
        <v>1</v>
      </c>
      <c r="T18" s="235">
        <v>7.9113924050632917E-2</v>
      </c>
      <c r="U18" s="234">
        <v>21</v>
      </c>
      <c r="V18" s="235">
        <v>1.6613924050632909</v>
      </c>
      <c r="X18" s="305"/>
      <c r="Y18" s="305"/>
      <c r="Z18" s="305"/>
      <c r="AA18" s="949">
        <v>44500</v>
      </c>
      <c r="AB18" s="947">
        <v>29317</v>
      </c>
      <c r="AC18" s="947">
        <v>17136</v>
      </c>
      <c r="AD18" s="589"/>
      <c r="AE18" s="305"/>
      <c r="AF18" s="305"/>
      <c r="AG18" s="306"/>
      <c r="AH18" s="950"/>
    </row>
    <row r="19" spans="1:34" s="232" customFormat="1" ht="14.25" x14ac:dyDescent="0.15">
      <c r="A19" s="224"/>
      <c r="B19" s="233" t="s">
        <v>43</v>
      </c>
      <c r="C19" s="226"/>
      <c r="D19" s="802">
        <v>90878</v>
      </c>
      <c r="E19" s="226"/>
      <c r="F19" s="234">
        <v>1681</v>
      </c>
      <c r="G19" s="235">
        <v>1.8497326085521248</v>
      </c>
      <c r="H19" s="226"/>
      <c r="I19" s="234">
        <v>773</v>
      </c>
      <c r="J19" s="235">
        <v>0.85059090208851429</v>
      </c>
      <c r="K19" s="234">
        <v>645</v>
      </c>
      <c r="L19" s="235">
        <v>83.441138421733513</v>
      </c>
      <c r="M19" s="234">
        <v>30</v>
      </c>
      <c r="N19" s="235">
        <v>3.8809831824062093</v>
      </c>
      <c r="O19" s="234">
        <v>5</v>
      </c>
      <c r="P19" s="235">
        <v>0.646830530401035</v>
      </c>
      <c r="Q19" s="234">
        <v>45</v>
      </c>
      <c r="R19" s="235">
        <v>5.8214747736093138</v>
      </c>
      <c r="S19" s="234">
        <v>0</v>
      </c>
      <c r="T19" s="235">
        <v>0</v>
      </c>
      <c r="U19" s="234">
        <v>48</v>
      </c>
      <c r="V19" s="235">
        <v>6.2095730918499354</v>
      </c>
      <c r="X19" s="305"/>
      <c r="Y19" s="305"/>
      <c r="Z19" s="305"/>
      <c r="AA19" s="949">
        <v>44530</v>
      </c>
      <c r="AB19" s="947">
        <v>28155</v>
      </c>
      <c r="AC19" s="947">
        <v>19590</v>
      </c>
      <c r="AD19" s="589"/>
      <c r="AE19" s="305"/>
      <c r="AF19" s="305"/>
      <c r="AG19" s="306"/>
      <c r="AH19" s="950"/>
    </row>
    <row r="20" spans="1:34" s="232" customFormat="1" ht="14.25" x14ac:dyDescent="0.15">
      <c r="A20" s="224"/>
      <c r="B20" s="233" t="s">
        <v>44</v>
      </c>
      <c r="C20" s="226"/>
      <c r="D20" s="802">
        <v>343780</v>
      </c>
      <c r="E20" s="226"/>
      <c r="F20" s="234">
        <v>5798</v>
      </c>
      <c r="G20" s="235">
        <v>1.6865437198208155</v>
      </c>
      <c r="H20" s="226"/>
      <c r="I20" s="234">
        <v>3079</v>
      </c>
      <c r="J20" s="235">
        <v>0.89563092675548317</v>
      </c>
      <c r="K20" s="234">
        <v>3025</v>
      </c>
      <c r="L20" s="235">
        <v>98.246183825917512</v>
      </c>
      <c r="M20" s="234">
        <v>46</v>
      </c>
      <c r="N20" s="235">
        <v>1.4939915556999024</v>
      </c>
      <c r="O20" s="234">
        <v>0</v>
      </c>
      <c r="P20" s="235">
        <v>0</v>
      </c>
      <c r="Q20" s="234">
        <v>0</v>
      </c>
      <c r="R20" s="235">
        <v>0</v>
      </c>
      <c r="S20" s="234">
        <v>6</v>
      </c>
      <c r="T20" s="235">
        <v>0.19486846378694381</v>
      </c>
      <c r="U20" s="234">
        <v>2</v>
      </c>
      <c r="V20" s="235">
        <v>6.4956154595647936E-2</v>
      </c>
      <c r="X20" s="305"/>
      <c r="Y20" s="305"/>
      <c r="Z20" s="305"/>
      <c r="AA20" s="949">
        <v>44561</v>
      </c>
      <c r="AB20" s="947">
        <v>24865</v>
      </c>
      <c r="AC20" s="947">
        <v>26807</v>
      </c>
      <c r="AD20" s="589"/>
      <c r="AE20" s="305"/>
      <c r="AF20" s="305"/>
      <c r="AG20" s="306"/>
      <c r="AH20" s="950"/>
    </row>
    <row r="21" spans="1:34" s="232" customFormat="1" ht="14.25" x14ac:dyDescent="0.15">
      <c r="A21" s="224"/>
      <c r="B21" s="233" t="s">
        <v>6</v>
      </c>
      <c r="C21" s="226"/>
      <c r="D21" s="802">
        <v>182428</v>
      </c>
      <c r="E21" s="226"/>
      <c r="F21" s="234">
        <v>4118</v>
      </c>
      <c r="G21" s="235">
        <v>2.2573289188063237</v>
      </c>
      <c r="H21" s="226"/>
      <c r="I21" s="234">
        <v>1563</v>
      </c>
      <c r="J21" s="235">
        <v>0.85677637204815049</v>
      </c>
      <c r="K21" s="234">
        <v>1435</v>
      </c>
      <c r="L21" s="235">
        <v>91.81062060140755</v>
      </c>
      <c r="M21" s="234">
        <v>41</v>
      </c>
      <c r="N21" s="235">
        <v>2.6231605886116443</v>
      </c>
      <c r="O21" s="234">
        <v>0</v>
      </c>
      <c r="P21" s="235">
        <v>0</v>
      </c>
      <c r="Q21" s="234">
        <v>18</v>
      </c>
      <c r="R21" s="235">
        <v>1.1516314779270633</v>
      </c>
      <c r="S21" s="234">
        <v>30</v>
      </c>
      <c r="T21" s="235">
        <v>1.9193857965451053</v>
      </c>
      <c r="U21" s="234">
        <v>39</v>
      </c>
      <c r="V21" s="235">
        <v>2.4952015355086372</v>
      </c>
      <c r="X21" s="305"/>
      <c r="Y21" s="305"/>
      <c r="Z21" s="305"/>
      <c r="AA21" s="949">
        <v>44592</v>
      </c>
      <c r="AB21" s="947">
        <v>20377</v>
      </c>
      <c r="AC21" s="947">
        <v>22366</v>
      </c>
      <c r="AD21" s="589"/>
      <c r="AE21" s="305"/>
      <c r="AF21" s="305"/>
      <c r="AG21" s="306"/>
      <c r="AH21" s="950"/>
    </row>
    <row r="22" spans="1:34" s="232" customFormat="1" ht="14.25" x14ac:dyDescent="0.15">
      <c r="A22" s="224"/>
      <c r="B22" s="233" t="s">
        <v>5</v>
      </c>
      <c r="C22" s="226"/>
      <c r="D22" s="802">
        <v>55087</v>
      </c>
      <c r="E22" s="226"/>
      <c r="F22" s="234">
        <v>776</v>
      </c>
      <c r="G22" s="235">
        <v>1.4086808139851508</v>
      </c>
      <c r="H22" s="226"/>
      <c r="I22" s="234">
        <v>656</v>
      </c>
      <c r="J22" s="235">
        <v>1.1908435747090966</v>
      </c>
      <c r="K22" s="234">
        <v>402</v>
      </c>
      <c r="L22" s="235">
        <v>61.280487804878049</v>
      </c>
      <c r="M22" s="234">
        <v>32</v>
      </c>
      <c r="N22" s="235">
        <v>4.8780487804878048</v>
      </c>
      <c r="O22" s="234">
        <v>0</v>
      </c>
      <c r="P22" s="235">
        <v>0</v>
      </c>
      <c r="Q22" s="234">
        <v>4</v>
      </c>
      <c r="R22" s="235">
        <v>0.6097560975609756</v>
      </c>
      <c r="S22" s="234">
        <v>0</v>
      </c>
      <c r="T22" s="235">
        <v>0</v>
      </c>
      <c r="U22" s="234">
        <v>218</v>
      </c>
      <c r="V22" s="235">
        <v>33.231707317073173</v>
      </c>
      <c r="X22" s="305"/>
      <c r="Y22" s="305"/>
      <c r="Z22" s="305"/>
      <c r="AA22" s="949">
        <v>44620</v>
      </c>
      <c r="AB22" s="947">
        <v>25448</v>
      </c>
      <c r="AC22" s="947">
        <v>23602</v>
      </c>
      <c r="AD22" s="589"/>
      <c r="AE22" s="305"/>
      <c r="AF22" s="305"/>
      <c r="AG22" s="306"/>
      <c r="AH22" s="950"/>
    </row>
    <row r="23" spans="1:34" s="232" customFormat="1" ht="14.25" x14ac:dyDescent="0.15">
      <c r="A23" s="224"/>
      <c r="B23" s="233" t="s">
        <v>38</v>
      </c>
      <c r="C23" s="226"/>
      <c r="D23" s="802">
        <v>82905</v>
      </c>
      <c r="E23" s="226"/>
      <c r="F23" s="234">
        <v>1011</v>
      </c>
      <c r="G23" s="235">
        <v>1.2194680658585126</v>
      </c>
      <c r="H23" s="226"/>
      <c r="I23" s="234">
        <v>841</v>
      </c>
      <c r="J23" s="235">
        <v>1.0144140884144504</v>
      </c>
      <c r="K23" s="234">
        <v>757</v>
      </c>
      <c r="L23" s="235">
        <v>90.011890606420934</v>
      </c>
      <c r="M23" s="234">
        <v>12</v>
      </c>
      <c r="N23" s="235">
        <v>1.426872770511296</v>
      </c>
      <c r="O23" s="234">
        <v>0</v>
      </c>
      <c r="P23" s="235">
        <v>0</v>
      </c>
      <c r="Q23" s="234">
        <v>72</v>
      </c>
      <c r="R23" s="235">
        <v>8.5612366230677761</v>
      </c>
      <c r="S23" s="234">
        <v>0</v>
      </c>
      <c r="T23" s="235">
        <v>0</v>
      </c>
      <c r="U23" s="234">
        <v>0</v>
      </c>
      <c r="V23" s="235">
        <v>0</v>
      </c>
      <c r="X23" s="305"/>
      <c r="Y23" s="305"/>
      <c r="Z23" s="305"/>
      <c r="AA23" s="949">
        <v>44651</v>
      </c>
      <c r="AB23" s="947">
        <v>31825</v>
      </c>
      <c r="AC23" s="947">
        <v>22165</v>
      </c>
      <c r="AD23" s="589"/>
      <c r="AE23" s="305"/>
      <c r="AF23" s="305"/>
      <c r="AG23" s="306"/>
      <c r="AH23" s="950"/>
    </row>
    <row r="24" spans="1:34" s="232" customFormat="1" ht="14.25" x14ac:dyDescent="0.15">
      <c r="A24" s="224"/>
      <c r="B24" s="233" t="s">
        <v>45</v>
      </c>
      <c r="C24" s="226"/>
      <c r="D24" s="802">
        <v>234078</v>
      </c>
      <c r="E24" s="226"/>
      <c r="F24" s="234">
        <v>3515</v>
      </c>
      <c r="G24" s="235">
        <v>1.5016362067345073</v>
      </c>
      <c r="H24" s="226"/>
      <c r="I24" s="234">
        <v>2209</v>
      </c>
      <c r="J24" s="235">
        <v>0.94370252650825792</v>
      </c>
      <c r="K24" s="234">
        <v>1526</v>
      </c>
      <c r="L24" s="235">
        <v>69.081032141240385</v>
      </c>
      <c r="M24" s="234">
        <v>83</v>
      </c>
      <c r="N24" s="235">
        <v>3.7573562698053418</v>
      </c>
      <c r="O24" s="234">
        <v>0</v>
      </c>
      <c r="P24" s="235">
        <v>0</v>
      </c>
      <c r="Q24" s="234">
        <v>8</v>
      </c>
      <c r="R24" s="235">
        <v>0.36215482118605702</v>
      </c>
      <c r="S24" s="234">
        <v>1</v>
      </c>
      <c r="T24" s="235">
        <v>4.5269352648257127E-2</v>
      </c>
      <c r="U24" s="234">
        <v>591</v>
      </c>
      <c r="V24" s="235">
        <v>26.754187415119961</v>
      </c>
      <c r="X24" s="305"/>
      <c r="Y24" s="305"/>
      <c r="Z24" s="305"/>
      <c r="AA24" s="949">
        <v>44681</v>
      </c>
      <c r="AB24" s="947">
        <v>29337</v>
      </c>
      <c r="AC24" s="947">
        <v>20494</v>
      </c>
      <c r="AD24" s="589"/>
      <c r="AE24" s="305"/>
      <c r="AF24" s="305"/>
      <c r="AG24" s="306"/>
      <c r="AH24" s="950"/>
    </row>
    <row r="25" spans="1:34" s="240" customFormat="1" ht="14.25" x14ac:dyDescent="0.15">
      <c r="A25" s="239"/>
      <c r="B25" s="233" t="s">
        <v>46</v>
      </c>
      <c r="C25" s="226"/>
      <c r="D25" s="802">
        <v>51869</v>
      </c>
      <c r="E25" s="226"/>
      <c r="F25" s="234">
        <v>990</v>
      </c>
      <c r="G25" s="235">
        <v>1.9086544949777324</v>
      </c>
      <c r="H25" s="226"/>
      <c r="I25" s="234">
        <v>768</v>
      </c>
      <c r="J25" s="235">
        <v>1.4806531839827257</v>
      </c>
      <c r="K25" s="234">
        <v>325</v>
      </c>
      <c r="L25" s="235">
        <v>42.317708333333329</v>
      </c>
      <c r="M25" s="234">
        <v>3</v>
      </c>
      <c r="N25" s="235">
        <v>0.390625</v>
      </c>
      <c r="O25" s="234">
        <v>10</v>
      </c>
      <c r="P25" s="235">
        <v>1.3020833333333335</v>
      </c>
      <c r="Q25" s="234">
        <v>362</v>
      </c>
      <c r="R25" s="235">
        <v>47.135416666666671</v>
      </c>
      <c r="S25" s="234">
        <v>42</v>
      </c>
      <c r="T25" s="235">
        <v>5.46875</v>
      </c>
      <c r="U25" s="234">
        <v>26</v>
      </c>
      <c r="V25" s="235">
        <v>3.3854166666666665</v>
      </c>
      <c r="X25" s="305"/>
      <c r="Y25" s="305"/>
      <c r="Z25" s="305"/>
      <c r="AA25" s="949">
        <v>44712</v>
      </c>
      <c r="AB25" s="947">
        <v>27733</v>
      </c>
      <c r="AC25" s="947">
        <v>19944</v>
      </c>
      <c r="AD25" s="589"/>
      <c r="AE25" s="305"/>
      <c r="AF25" s="305"/>
      <c r="AG25" s="306"/>
      <c r="AH25" s="950"/>
    </row>
    <row r="26" spans="1:34" s="232" customFormat="1" ht="14.25" x14ac:dyDescent="0.15">
      <c r="B26" s="233" t="s">
        <v>47</v>
      </c>
      <c r="C26" s="226"/>
      <c r="D26" s="804">
        <v>21724</v>
      </c>
      <c r="E26" s="226"/>
      <c r="F26" s="238">
        <v>274</v>
      </c>
      <c r="G26" s="235">
        <v>1.2612778493831707</v>
      </c>
      <c r="H26" s="226"/>
      <c r="I26" s="238">
        <v>232</v>
      </c>
      <c r="J26" s="235">
        <v>1.067943288528816</v>
      </c>
      <c r="K26" s="238">
        <v>227</v>
      </c>
      <c r="L26" s="235">
        <v>97.84482758620689</v>
      </c>
      <c r="M26" s="238">
        <v>5</v>
      </c>
      <c r="N26" s="235">
        <v>2.1551724137931036</v>
      </c>
      <c r="O26" s="238">
        <v>0</v>
      </c>
      <c r="P26" s="235">
        <v>0</v>
      </c>
      <c r="Q26" s="238">
        <v>0</v>
      </c>
      <c r="R26" s="235">
        <v>0</v>
      </c>
      <c r="S26" s="238">
        <v>0</v>
      </c>
      <c r="T26" s="235">
        <v>0</v>
      </c>
      <c r="U26" s="238">
        <v>0</v>
      </c>
      <c r="V26" s="235">
        <v>0</v>
      </c>
      <c r="X26" s="305"/>
      <c r="Y26" s="305"/>
      <c r="Z26" s="305"/>
      <c r="AA26" s="949">
        <v>44742</v>
      </c>
      <c r="AB26" s="947">
        <v>30967</v>
      </c>
      <c r="AC26" s="947">
        <v>20368</v>
      </c>
      <c r="AD26" s="589"/>
      <c r="AE26" s="305"/>
      <c r="AF26" s="305"/>
      <c r="AG26" s="306"/>
      <c r="AH26" s="950"/>
    </row>
    <row r="27" spans="1:34" s="232" customFormat="1" ht="14.25" x14ac:dyDescent="0.15">
      <c r="B27" s="233" t="s">
        <v>48</v>
      </c>
      <c r="C27" s="226"/>
      <c r="D27" s="804">
        <v>111558</v>
      </c>
      <c r="E27" s="226"/>
      <c r="F27" s="238">
        <v>1676</v>
      </c>
      <c r="G27" s="235">
        <v>1.5023575180623532</v>
      </c>
      <c r="H27" s="226"/>
      <c r="I27" s="238">
        <v>1062</v>
      </c>
      <c r="J27" s="235">
        <v>0.95197117194643144</v>
      </c>
      <c r="K27" s="238">
        <v>1016</v>
      </c>
      <c r="L27" s="235">
        <v>95.668549905838034</v>
      </c>
      <c r="M27" s="238">
        <v>22</v>
      </c>
      <c r="N27" s="235">
        <v>2.0715630885122414</v>
      </c>
      <c r="O27" s="238">
        <v>0</v>
      </c>
      <c r="P27" s="235">
        <v>0</v>
      </c>
      <c r="Q27" s="238">
        <v>10</v>
      </c>
      <c r="R27" s="235">
        <v>0.94161958568738224</v>
      </c>
      <c r="S27" s="238">
        <v>6</v>
      </c>
      <c r="T27" s="235">
        <v>0.56497175141242939</v>
      </c>
      <c r="U27" s="238">
        <v>8</v>
      </c>
      <c r="V27" s="235">
        <v>0.75329566854990582</v>
      </c>
      <c r="X27" s="305"/>
      <c r="Y27" s="305"/>
      <c r="Z27" s="305"/>
      <c r="AA27" s="949">
        <v>44773</v>
      </c>
      <c r="AB27" s="947">
        <v>28674</v>
      </c>
      <c r="AC27" s="947">
        <v>20566</v>
      </c>
      <c r="AD27" s="589"/>
      <c r="AE27" s="305"/>
      <c r="AF27" s="305"/>
      <c r="AG27" s="306"/>
      <c r="AH27" s="950"/>
    </row>
    <row r="28" spans="1:34" s="232" customFormat="1" ht="14.25" x14ac:dyDescent="0.15">
      <c r="B28" s="233" t="s">
        <v>49</v>
      </c>
      <c r="C28" s="226"/>
      <c r="D28" s="804">
        <v>14505</v>
      </c>
      <c r="E28" s="226"/>
      <c r="F28" s="238">
        <v>283</v>
      </c>
      <c r="G28" s="242">
        <v>1.9510513615994485</v>
      </c>
      <c r="H28" s="226"/>
      <c r="I28" s="238">
        <v>166</v>
      </c>
      <c r="J28" s="242">
        <v>1.1444329541537401</v>
      </c>
      <c r="K28" s="238">
        <v>56</v>
      </c>
      <c r="L28" s="242">
        <v>33.734939759036145</v>
      </c>
      <c r="M28" s="238">
        <v>4</v>
      </c>
      <c r="N28" s="242">
        <v>2.4096385542168677</v>
      </c>
      <c r="O28" s="238">
        <v>106</v>
      </c>
      <c r="P28" s="242">
        <v>63.855421686746979</v>
      </c>
      <c r="Q28" s="238">
        <v>0</v>
      </c>
      <c r="R28" s="242">
        <v>0</v>
      </c>
      <c r="S28" s="238">
        <v>0</v>
      </c>
      <c r="T28" s="242">
        <v>0</v>
      </c>
      <c r="U28" s="238">
        <v>0</v>
      </c>
      <c r="V28" s="242">
        <v>0</v>
      </c>
      <c r="X28" s="305"/>
      <c r="Y28" s="305"/>
      <c r="Z28" s="305"/>
      <c r="AA28" s="949">
        <v>44804</v>
      </c>
      <c r="AB28" s="947">
        <v>19988</v>
      </c>
      <c r="AC28" s="947">
        <v>21716</v>
      </c>
      <c r="AD28" s="589"/>
      <c r="AE28" s="305"/>
      <c r="AF28" s="305"/>
      <c r="AG28" s="306"/>
      <c r="AH28" s="950"/>
    </row>
    <row r="29" spans="1:34" s="232" customFormat="1" ht="14.25" x14ac:dyDescent="0.15">
      <c r="B29" s="244" t="s">
        <v>4</v>
      </c>
      <c r="C29" s="226"/>
      <c r="D29" s="805">
        <v>4965</v>
      </c>
      <c r="E29" s="226"/>
      <c r="F29" s="245">
        <v>70</v>
      </c>
      <c r="G29" s="246">
        <v>1.4098690835850958</v>
      </c>
      <c r="H29" s="226"/>
      <c r="I29" s="245">
        <v>51</v>
      </c>
      <c r="J29" s="246">
        <v>1.0271903323262841</v>
      </c>
      <c r="K29" s="245">
        <v>35</v>
      </c>
      <c r="L29" s="246">
        <v>68.627450980392155</v>
      </c>
      <c r="M29" s="245">
        <v>1</v>
      </c>
      <c r="N29" s="246">
        <v>1.9607843137254901</v>
      </c>
      <c r="O29" s="245">
        <v>0</v>
      </c>
      <c r="P29" s="246">
        <v>0</v>
      </c>
      <c r="Q29" s="245">
        <v>8</v>
      </c>
      <c r="R29" s="246">
        <v>15.686274509803921</v>
      </c>
      <c r="S29" s="245">
        <v>0</v>
      </c>
      <c r="T29" s="246">
        <v>0</v>
      </c>
      <c r="U29" s="245">
        <v>7</v>
      </c>
      <c r="V29" s="246">
        <v>13.725490196078432</v>
      </c>
      <c r="X29" s="305"/>
      <c r="Y29" s="305"/>
      <c r="Z29" s="305"/>
      <c r="AA29" s="949">
        <v>44834</v>
      </c>
      <c r="AB29" s="947">
        <v>27552</v>
      </c>
      <c r="AC29" s="947">
        <v>21574</v>
      </c>
      <c r="AD29" s="589"/>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29104</v>
      </c>
      <c r="AC30" s="947">
        <v>17287</v>
      </c>
      <c r="AD30" s="585"/>
      <c r="AE30" s="309"/>
      <c r="AF30" s="305"/>
      <c r="AG30" s="306"/>
      <c r="AH30" s="950"/>
    </row>
    <row r="31" spans="1:34" s="251" customFormat="1" x14ac:dyDescent="0.15">
      <c r="B31" s="252" t="s">
        <v>3</v>
      </c>
      <c r="C31" s="211"/>
      <c r="D31" s="806">
        <v>1926476</v>
      </c>
      <c r="E31" s="211"/>
      <c r="F31" s="253">
        <v>29845</v>
      </c>
      <c r="G31" s="254">
        <v>1.5492017549141541</v>
      </c>
      <c r="H31" s="211"/>
      <c r="I31" s="253">
        <v>17338</v>
      </c>
      <c r="J31" s="254">
        <v>0.89998525805667973</v>
      </c>
      <c r="K31" s="253">
        <v>14886</v>
      </c>
      <c r="L31" s="254">
        <v>85.857653708616908</v>
      </c>
      <c r="M31" s="253">
        <v>413</v>
      </c>
      <c r="N31" s="254">
        <v>2.3820509862729269</v>
      </c>
      <c r="O31" s="253">
        <v>130</v>
      </c>
      <c r="P31" s="254">
        <v>0.74979813127234973</v>
      </c>
      <c r="Q31" s="253">
        <v>735</v>
      </c>
      <c r="R31" s="254">
        <v>4.2392432806552085</v>
      </c>
      <c r="S31" s="253">
        <v>168</v>
      </c>
      <c r="T31" s="254">
        <v>0.9689698927211905</v>
      </c>
      <c r="U31" s="253">
        <v>1006</v>
      </c>
      <c r="V31" s="254">
        <v>5.8022840004614142</v>
      </c>
      <c r="X31" s="305"/>
      <c r="Y31" s="305"/>
      <c r="Z31" s="309"/>
      <c r="AA31" s="949">
        <v>44895</v>
      </c>
      <c r="AB31" s="947">
        <v>30634</v>
      </c>
      <c r="AC31" s="947">
        <v>17693</v>
      </c>
      <c r="AD31" s="589"/>
      <c r="AE31" s="305"/>
      <c r="AF31" s="309"/>
      <c r="AG31" s="309"/>
      <c r="AH31" s="438"/>
    </row>
    <row r="32" spans="1:34" s="256" customFormat="1" ht="6.75" customHeight="1" x14ac:dyDescent="0.2">
      <c r="B32" s="257" t="s">
        <v>42</v>
      </c>
      <c r="C32" s="258"/>
      <c r="E32" s="258"/>
      <c r="Z32" s="439"/>
      <c r="AA32" s="949">
        <v>44926</v>
      </c>
      <c r="AB32" s="947">
        <v>28835</v>
      </c>
      <c r="AC32" s="947">
        <v>20499</v>
      </c>
      <c r="AD32" s="297"/>
    </row>
    <row r="33" spans="2:30" s="251" customFormat="1" x14ac:dyDescent="0.2">
      <c r="B33" s="1081" t="s">
        <v>398</v>
      </c>
      <c r="C33" s="1081"/>
      <c r="D33" s="1081"/>
      <c r="E33" s="1081"/>
      <c r="F33" s="1081"/>
      <c r="G33" s="1081"/>
      <c r="H33" s="1081"/>
      <c r="I33" s="1081"/>
      <c r="J33" s="1081"/>
      <c r="K33" s="1081"/>
      <c r="L33" s="1081"/>
      <c r="M33" s="1081"/>
      <c r="N33" s="1081"/>
      <c r="O33" s="1081"/>
      <c r="P33" s="1081"/>
      <c r="Q33" s="1081"/>
      <c r="R33" s="1081"/>
      <c r="S33" s="1081"/>
      <c r="T33" s="1081"/>
      <c r="U33" s="1081"/>
      <c r="V33" s="1081"/>
      <c r="Z33" s="439"/>
      <c r="AA33" s="949">
        <v>44957</v>
      </c>
      <c r="AB33" s="947">
        <v>25222</v>
      </c>
      <c r="AC33" s="947">
        <v>21942</v>
      </c>
      <c r="AD33" s="297"/>
    </row>
    <row r="34" spans="2:30" s="251" customFormat="1" ht="9" customHeight="1" x14ac:dyDescent="0.2">
      <c r="B34" s="1081"/>
      <c r="C34" s="1081"/>
      <c r="D34" s="1081"/>
      <c r="E34" s="1081"/>
      <c r="F34" s="1081"/>
      <c r="G34" s="1081"/>
      <c r="H34" s="1081"/>
      <c r="I34" s="1081"/>
      <c r="J34" s="1081"/>
      <c r="K34" s="1081"/>
      <c r="L34" s="1081"/>
      <c r="M34" s="1081"/>
      <c r="N34" s="1081"/>
      <c r="O34" s="1081"/>
      <c r="P34" s="1081"/>
      <c r="Q34" s="1081"/>
      <c r="R34" s="1081"/>
      <c r="S34" s="1081"/>
      <c r="T34" s="1081"/>
      <c r="U34" s="1081"/>
      <c r="V34" s="1081"/>
      <c r="Z34" s="439"/>
      <c r="AA34" s="949">
        <v>44985</v>
      </c>
      <c r="AB34" s="947">
        <v>28262</v>
      </c>
      <c r="AC34" s="947">
        <v>21287</v>
      </c>
      <c r="AD34" s="297"/>
    </row>
    <row r="35" spans="2:30" x14ac:dyDescent="0.2">
      <c r="B35" s="1065"/>
      <c r="C35" s="1065"/>
      <c r="D35" s="1065"/>
      <c r="E35" s="262"/>
      <c r="F35" s="262"/>
      <c r="AA35" s="949">
        <v>45016</v>
      </c>
      <c r="AB35" s="947">
        <f>GETPIVOTDATA("Suma de AltasGrado",[1]td!$A$3,"Fecha",$AA35)</f>
        <v>37938</v>
      </c>
      <c r="AC35" s="947">
        <f>GETPIVOTDATA("Suma de BajasGrado",[1]td!$A$3,"Fecha",$AA35)</f>
        <v>24401</v>
      </c>
    </row>
    <row r="36" spans="2:30" x14ac:dyDescent="0.2">
      <c r="B36" s="1066"/>
      <c r="C36" s="1066"/>
      <c r="D36" s="1066"/>
      <c r="E36" s="262"/>
      <c r="F36" s="262"/>
      <c r="AA36" s="949">
        <v>45046</v>
      </c>
      <c r="AB36" s="947">
        <f>GETPIVOTDATA("Suma de AltasGrado",[1]td!$A$3,"Fecha",$AA36)</f>
        <v>30972</v>
      </c>
      <c r="AC36" s="947">
        <f>GETPIVOTDATA("Suma de BajasGrado",[1]td!$A$3,"Fecha",$AA36)</f>
        <v>22154</v>
      </c>
    </row>
    <row r="37" spans="2:30" x14ac:dyDescent="0.2">
      <c r="AA37" s="949">
        <v>45077</v>
      </c>
      <c r="AB37" s="947">
        <f>GETPIVOTDATA("Suma de AltasGrado",[1]td!$A$3,"Fecha",$AA37)</f>
        <v>34993</v>
      </c>
      <c r="AC37" s="947">
        <f>GETPIVOTDATA("Suma de BajasGrado",[1]td!$A$3,"Fecha",$AA37)</f>
        <v>18583</v>
      </c>
    </row>
    <row r="38" spans="2:30" x14ac:dyDescent="0.2">
      <c r="AA38" s="949">
        <v>45107</v>
      </c>
      <c r="AB38" s="947">
        <f>GETPIVOTDATA("Suma de AltasGrado",[1]td!$A$3,"Fecha",$AA38)</f>
        <v>33173</v>
      </c>
      <c r="AC38" s="947">
        <f>GETPIVOTDATA("Suma de BajasGrado",[1]td!$A$3,"Fecha",$AA38)</f>
        <v>18432</v>
      </c>
    </row>
    <row r="39" spans="2:30" x14ac:dyDescent="0.2">
      <c r="AA39" s="949">
        <v>45138</v>
      </c>
      <c r="AB39" s="947">
        <f>GETPIVOTDATA("Suma de AltasGrado",[1]td!$A$3,"Fecha",$AA39)</f>
        <v>29845</v>
      </c>
      <c r="AC39" s="947">
        <f>GETPIVOTDATA("Suma de BajasGrado",[1]td!$A$3,"Fecha",$AA39)</f>
        <v>17338</v>
      </c>
    </row>
  </sheetData>
  <mergeCells count="19">
    <mergeCell ref="B2:C2"/>
    <mergeCell ref="B3:C3"/>
    <mergeCell ref="A4:U4"/>
    <mergeCell ref="B5:V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59"/>
      <c r="C3" s="1059"/>
      <c r="D3" s="1059"/>
      <c r="E3" s="1059"/>
      <c r="F3" s="1059"/>
      <c r="G3" s="1059"/>
      <c r="H3" s="1059"/>
      <c r="I3" s="1059"/>
      <c r="J3" s="1059"/>
      <c r="K3" s="1059"/>
      <c r="L3" s="45"/>
      <c r="M3" s="45"/>
      <c r="W3" s="89"/>
      <c r="AA3" s="89"/>
      <c r="AD3" s="88"/>
    </row>
    <row r="4" spans="2:32" s="7" customFormat="1" ht="2.25" customHeight="1" x14ac:dyDescent="0.2">
      <c r="B4" s="1032"/>
      <c r="C4" s="1032"/>
      <c r="D4" s="1032"/>
      <c r="E4" s="1032"/>
      <c r="F4" s="1032"/>
      <c r="G4" s="1032"/>
      <c r="H4" s="1032"/>
      <c r="I4" s="1032"/>
      <c r="J4" s="1032"/>
      <c r="K4" s="1032"/>
      <c r="L4" s="1032"/>
      <c r="M4" s="1032"/>
      <c r="N4" s="1032"/>
      <c r="O4" s="1032"/>
      <c r="P4" s="1032"/>
      <c r="Q4" s="1032"/>
      <c r="R4" s="1032"/>
      <c r="S4" s="1032"/>
      <c r="T4" s="1032"/>
      <c r="U4" s="1032"/>
      <c r="V4" s="1032"/>
      <c r="W4" s="1032"/>
      <c r="X4" s="1032"/>
      <c r="Y4" s="1032"/>
      <c r="Z4" s="1032"/>
      <c r="AA4" s="1032"/>
      <c r="AB4" s="1032"/>
      <c r="AC4" s="1032"/>
      <c r="AD4" s="1032"/>
    </row>
    <row r="5" spans="2:32" s="7" customFormat="1" ht="16.5" customHeight="1" x14ac:dyDescent="0.2">
      <c r="B5" s="1032" t="s">
        <v>421</v>
      </c>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032"/>
      <c r="AD5" s="1032"/>
    </row>
    <row r="6" spans="2:32" s="7" customFormat="1" ht="14.25" customHeight="1" x14ac:dyDescent="0.2">
      <c r="B6" s="1036" t="str">
        <f>porsaad!B6</f>
        <v>Situación a 31 de julio de 2023</v>
      </c>
      <c r="C6" s="1036"/>
      <c r="D6" s="1036"/>
      <c r="E6" s="1036"/>
      <c r="F6" s="1036"/>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c r="AD6" s="8"/>
    </row>
    <row r="7" spans="2:32" s="7" customFormat="1" ht="5.25" customHeight="1" x14ac:dyDescent="0.2">
      <c r="AC7" s="87"/>
      <c r="AD7" s="86"/>
    </row>
    <row r="8" spans="2:32" s="83" customFormat="1" ht="21.75" customHeight="1" x14ac:dyDescent="0.2">
      <c r="B8" s="1093" t="s">
        <v>30</v>
      </c>
      <c r="C8" s="68"/>
      <c r="D8" s="1093" t="s">
        <v>120</v>
      </c>
      <c r="E8" s="1096" t="s">
        <v>29</v>
      </c>
      <c r="F8" s="1097"/>
      <c r="G8" s="1097"/>
      <c r="H8" s="1097"/>
      <c r="I8" s="1097"/>
      <c r="J8" s="1097"/>
      <c r="K8" s="1097"/>
      <c r="L8" s="1097"/>
      <c r="M8" s="1097"/>
      <c r="N8" s="1097"/>
      <c r="O8" s="1097"/>
      <c r="P8" s="1097"/>
      <c r="Q8" s="1097"/>
      <c r="R8" s="1097"/>
      <c r="S8" s="1097"/>
      <c r="T8" s="1097"/>
      <c r="U8" s="1097"/>
      <c r="V8" s="1097"/>
      <c r="W8" s="1097"/>
      <c r="X8" s="1097"/>
      <c r="Y8" s="1097"/>
      <c r="Z8" s="1097"/>
      <c r="AA8" s="1098"/>
      <c r="AB8" s="68"/>
      <c r="AC8" s="1099" t="s">
        <v>3</v>
      </c>
      <c r="AD8" s="1100"/>
    </row>
    <row r="9" spans="2:32" s="83" customFormat="1" ht="21.75" customHeight="1" x14ac:dyDescent="0.2">
      <c r="B9" s="1094"/>
      <c r="C9" s="68"/>
      <c r="D9" s="1094"/>
      <c r="E9" s="1090" t="s">
        <v>25</v>
      </c>
      <c r="F9" s="1091"/>
      <c r="G9" s="199"/>
      <c r="H9" s="1090" t="s">
        <v>24</v>
      </c>
      <c r="I9" s="1091"/>
      <c r="J9" s="199"/>
      <c r="K9" s="1090" t="s">
        <v>23</v>
      </c>
      <c r="L9" s="1091"/>
      <c r="M9" s="199"/>
      <c r="N9" s="1090" t="s">
        <v>22</v>
      </c>
      <c r="O9" s="1091"/>
      <c r="P9" s="199"/>
      <c r="Q9" s="1090" t="s">
        <v>21</v>
      </c>
      <c r="R9" s="1091"/>
      <c r="S9" s="199"/>
      <c r="T9" s="1090" t="s">
        <v>20</v>
      </c>
      <c r="U9" s="1091"/>
      <c r="V9" s="199"/>
      <c r="W9" s="1090" t="s">
        <v>19</v>
      </c>
      <c r="X9" s="1091"/>
      <c r="Y9" s="199"/>
      <c r="Z9" s="1090" t="s">
        <v>18</v>
      </c>
      <c r="AA9" s="1091"/>
      <c r="AB9" s="68"/>
      <c r="AC9" s="1101"/>
      <c r="AD9" s="1102"/>
    </row>
    <row r="10" spans="2:32" s="83" customFormat="1" ht="21.75" customHeight="1" x14ac:dyDescent="0.2">
      <c r="B10" s="1095"/>
      <c r="D10" s="1095"/>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6" t="s">
        <v>27</v>
      </c>
      <c r="D12" s="417" t="s">
        <v>34</v>
      </c>
      <c r="E12" s="77">
        <v>583</v>
      </c>
      <c r="F12" s="76">
        <v>0.2119814997963814</v>
      </c>
      <c r="G12" s="74"/>
      <c r="H12" s="77">
        <v>9947</v>
      </c>
      <c r="I12" s="76">
        <v>3.6167752632497527</v>
      </c>
      <c r="J12" s="74"/>
      <c r="K12" s="77">
        <v>6133</v>
      </c>
      <c r="L12" s="76">
        <v>2.2299872011169932</v>
      </c>
      <c r="M12" s="74"/>
      <c r="N12" s="77">
        <v>9288</v>
      </c>
      <c r="O12" s="76">
        <v>3.3771598115073593</v>
      </c>
      <c r="P12" s="74"/>
      <c r="Q12" s="77">
        <v>8565</v>
      </c>
      <c r="R12" s="76">
        <v>3.1142736633893771</v>
      </c>
      <c r="S12" s="74"/>
      <c r="T12" s="77">
        <v>11833</v>
      </c>
      <c r="U12" s="76">
        <v>4.3025335970678924</v>
      </c>
      <c r="V12" s="74"/>
      <c r="W12" s="77">
        <v>40935</v>
      </c>
      <c r="X12" s="76">
        <v>14.884155564605271</v>
      </c>
      <c r="Y12" s="74"/>
      <c r="Z12" s="77">
        <v>187740</v>
      </c>
      <c r="AA12" s="76">
        <f t="shared" ref="AA12:AA21" si="0">Z12*100/$AC12</f>
        <v>68.263133399266977</v>
      </c>
      <c r="AB12" s="66"/>
      <c r="AC12" s="153">
        <f t="shared" ref="AC12:AD15" si="1">E12+H12+K12+N12+Q12+T12+W12+Z12</f>
        <v>275024</v>
      </c>
      <c r="AD12" s="75">
        <f t="shared" si="1"/>
        <v>100</v>
      </c>
      <c r="AF12" s="425"/>
    </row>
    <row r="13" spans="2:32" s="73" customFormat="1" ht="21" customHeight="1" x14ac:dyDescent="0.2">
      <c r="B13" s="1117"/>
      <c r="D13" s="418" t="s">
        <v>52</v>
      </c>
      <c r="E13" s="415">
        <v>778</v>
      </c>
      <c r="F13" s="416">
        <v>0.21218856963630661</v>
      </c>
      <c r="G13" s="74"/>
      <c r="H13" s="415">
        <v>11204</v>
      </c>
      <c r="I13" s="416">
        <v>3.0557335915233668</v>
      </c>
      <c r="J13" s="74"/>
      <c r="K13" s="415">
        <v>7757</v>
      </c>
      <c r="L13" s="416">
        <v>2.1156127694972113</v>
      </c>
      <c r="M13" s="74"/>
      <c r="N13" s="415">
        <v>11792</v>
      </c>
      <c r="O13" s="416">
        <v>3.2161023305286984</v>
      </c>
      <c r="P13" s="74"/>
      <c r="Q13" s="415">
        <v>13129</v>
      </c>
      <c r="R13" s="416">
        <v>3.5807502966003462</v>
      </c>
      <c r="S13" s="74"/>
      <c r="T13" s="415">
        <v>20974</v>
      </c>
      <c r="U13" s="416">
        <v>5.7203638297582193</v>
      </c>
      <c r="V13" s="74"/>
      <c r="W13" s="415">
        <v>68359</v>
      </c>
      <c r="X13" s="416">
        <v>18.6439568531726</v>
      </c>
      <c r="Y13" s="74"/>
      <c r="Z13" s="415">
        <v>232662</v>
      </c>
      <c r="AA13" s="416">
        <f t="shared" si="0"/>
        <v>63.455291759283249</v>
      </c>
      <c r="AB13" s="66"/>
      <c r="AC13" s="157">
        <f t="shared" si="1"/>
        <v>366655</v>
      </c>
      <c r="AD13" s="181">
        <f t="shared" si="1"/>
        <v>100</v>
      </c>
      <c r="AF13" s="425"/>
    </row>
    <row r="14" spans="2:32" s="73" customFormat="1" ht="21" customHeight="1" x14ac:dyDescent="0.2">
      <c r="B14" s="1117"/>
      <c r="D14" s="418" t="s">
        <v>53</v>
      </c>
      <c r="E14" s="415">
        <v>314</v>
      </c>
      <c r="F14" s="416">
        <v>9.1710160843266164E-2</v>
      </c>
      <c r="G14" s="74"/>
      <c r="H14" s="415">
        <v>7907</v>
      </c>
      <c r="I14" s="416">
        <v>2.3094020439098903</v>
      </c>
      <c r="J14" s="74"/>
      <c r="K14" s="415">
        <v>6782</v>
      </c>
      <c r="L14" s="416">
        <v>1.9808226459841756</v>
      </c>
      <c r="M14" s="74"/>
      <c r="N14" s="415">
        <v>9884</v>
      </c>
      <c r="O14" s="416">
        <v>2.8868255725313463</v>
      </c>
      <c r="P14" s="74"/>
      <c r="Q14" s="415">
        <v>12943</v>
      </c>
      <c r="R14" s="416">
        <v>3.7802694643133568</v>
      </c>
      <c r="S14" s="74"/>
      <c r="T14" s="415">
        <v>22505</v>
      </c>
      <c r="U14" s="416">
        <v>6.5730483113939648</v>
      </c>
      <c r="V14" s="74"/>
      <c r="W14" s="415">
        <v>81815</v>
      </c>
      <c r="X14" s="416">
        <v>23.895754170037648</v>
      </c>
      <c r="Y14" s="74"/>
      <c r="Z14" s="415">
        <v>200233</v>
      </c>
      <c r="AA14" s="416">
        <f t="shared" si="0"/>
        <v>58.482167630986353</v>
      </c>
      <c r="AB14" s="66"/>
      <c r="AC14" s="157">
        <f t="shared" si="1"/>
        <v>342383</v>
      </c>
      <c r="AD14" s="181">
        <f t="shared" si="1"/>
        <v>100</v>
      </c>
      <c r="AF14" s="425"/>
    </row>
    <row r="15" spans="2:32" s="73" customFormat="1" ht="21" customHeight="1" x14ac:dyDescent="0.2">
      <c r="B15" s="1117"/>
      <c r="D15" s="418" t="s">
        <v>121</v>
      </c>
      <c r="E15" s="415">
        <v>558</v>
      </c>
      <c r="F15" s="416">
        <v>0.24450413422312975</v>
      </c>
      <c r="G15" s="74"/>
      <c r="H15" s="415">
        <v>10146</v>
      </c>
      <c r="I15" s="416">
        <v>4.4457687201216389</v>
      </c>
      <c r="J15" s="74"/>
      <c r="K15" s="415">
        <v>4201</v>
      </c>
      <c r="L15" s="416">
        <v>1.8407918779056776</v>
      </c>
      <c r="M15" s="74"/>
      <c r="N15" s="415">
        <v>5295</v>
      </c>
      <c r="O15" s="416">
        <v>2.3201601984076561</v>
      </c>
      <c r="P15" s="74"/>
      <c r="Q15" s="415">
        <v>7985</v>
      </c>
      <c r="R15" s="416">
        <v>3.4988629243220268</v>
      </c>
      <c r="S15" s="74"/>
      <c r="T15" s="415">
        <v>15834</v>
      </c>
      <c r="U15" s="416">
        <v>6.9381334431703161</v>
      </c>
      <c r="V15" s="74"/>
      <c r="W15" s="415">
        <v>66700</v>
      </c>
      <c r="X15" s="416">
        <v>29.226569449252246</v>
      </c>
      <c r="Y15" s="74"/>
      <c r="Z15" s="415">
        <v>117498</v>
      </c>
      <c r="AA15" s="416">
        <f t="shared" si="0"/>
        <v>51.485209252597308</v>
      </c>
      <c r="AB15" s="66"/>
      <c r="AC15" s="157">
        <f t="shared" si="1"/>
        <v>228217</v>
      </c>
      <c r="AD15" s="181">
        <f t="shared" si="1"/>
        <v>100</v>
      </c>
      <c r="AF15" s="425"/>
    </row>
    <row r="16" spans="2:32" s="73" customFormat="1" ht="21" customHeight="1" x14ac:dyDescent="0.2">
      <c r="B16" s="1118"/>
      <c r="D16" s="421" t="s">
        <v>71</v>
      </c>
      <c r="E16" s="419">
        <f>SUM(E12:E15)</f>
        <v>2233</v>
      </c>
      <c r="F16" s="420">
        <f t="shared" ref="F16:F21" si="2">E16*100/$AC16</f>
        <v>0.18419852195740419</v>
      </c>
      <c r="G16" s="74"/>
      <c r="H16" s="419">
        <f>SUM(H12:H15)</f>
        <v>39204</v>
      </c>
      <c r="I16" s="420">
        <f t="shared" ref="I16:I21" si="3">H16*100/$AC16</f>
        <v>3.2339090258925545</v>
      </c>
      <c r="J16" s="74"/>
      <c r="K16" s="419">
        <f>SUM(K12:K15)</f>
        <v>24873</v>
      </c>
      <c r="L16" s="420">
        <f t="shared" ref="L16:L21" si="4">K16*100/$AC16</f>
        <v>2.0517554127391469</v>
      </c>
      <c r="M16" s="74"/>
      <c r="N16" s="419">
        <f>SUM(N12:N15)</f>
        <v>36259</v>
      </c>
      <c r="O16" s="420">
        <f t="shared" ref="O16:O21" si="5">N16*100/$AC16</f>
        <v>2.9909781494193992</v>
      </c>
      <c r="P16" s="74"/>
      <c r="Q16" s="419">
        <f>SUM(Q12:Q15)</f>
        <v>42622</v>
      </c>
      <c r="R16" s="420">
        <f t="shared" ref="R16:R21" si="6">Q16*100/$AC16</f>
        <v>3.5158573232729431</v>
      </c>
      <c r="S16" s="74"/>
      <c r="T16" s="419">
        <f>SUM(T12:T15)</f>
        <v>71146</v>
      </c>
      <c r="U16" s="420">
        <f t="shared" ref="U16:U21" si="7">T16*100/$AC16</f>
        <v>5.8687810314292337</v>
      </c>
      <c r="V16" s="74"/>
      <c r="W16" s="419">
        <f>SUM(W12:W15)</f>
        <v>257809</v>
      </c>
      <c r="X16" s="420">
        <f t="shared" ref="X16:X21" si="8">W16*100/$AC16</f>
        <v>21.266474136729251</v>
      </c>
      <c r="Y16" s="74"/>
      <c r="Z16" s="419">
        <f>SUM(Z12:Z15)</f>
        <v>738133</v>
      </c>
      <c r="AA16" s="420">
        <f t="shared" si="0"/>
        <v>60.888046398560064</v>
      </c>
      <c r="AB16" s="66"/>
      <c r="AC16" s="422">
        <f>SUM(AC12:AC15)</f>
        <v>1212279</v>
      </c>
      <c r="AD16" s="424">
        <f t="shared" ref="AD16:AD21" si="9">F16+I16+L16+O16+R16+U16+X16+AA16</f>
        <v>100</v>
      </c>
      <c r="AF16" s="425"/>
    </row>
    <row r="17" spans="2:32" s="73" customFormat="1" ht="21" customHeight="1" x14ac:dyDescent="0.2">
      <c r="B17" s="1116" t="s">
        <v>26</v>
      </c>
      <c r="D17" s="417" t="s">
        <v>34</v>
      </c>
      <c r="E17" s="77">
        <v>793</v>
      </c>
      <c r="F17" s="76">
        <v>0.51308927624001965</v>
      </c>
      <c r="G17" s="74"/>
      <c r="H17" s="77">
        <v>20643</v>
      </c>
      <c r="I17" s="76">
        <v>13.356496758414535</v>
      </c>
      <c r="J17" s="74"/>
      <c r="K17" s="77">
        <v>9284</v>
      </c>
      <c r="L17" s="76">
        <v>6.0069619679852995</v>
      </c>
      <c r="M17" s="74"/>
      <c r="N17" s="77">
        <v>11432</v>
      </c>
      <c r="O17" s="76">
        <v>7.3967674728573831</v>
      </c>
      <c r="P17" s="74"/>
      <c r="Q17" s="77">
        <v>9832</v>
      </c>
      <c r="R17" s="76">
        <v>6.3615305977198906</v>
      </c>
      <c r="S17" s="74"/>
      <c r="T17" s="77">
        <v>13110</v>
      </c>
      <c r="U17" s="76">
        <v>8.4824721456578285</v>
      </c>
      <c r="V17" s="74"/>
      <c r="W17" s="77">
        <v>30224</v>
      </c>
      <c r="X17" s="76">
        <v>19.555624571347231</v>
      </c>
      <c r="Y17" s="74"/>
      <c r="Z17" s="77">
        <v>59236</v>
      </c>
      <c r="AA17" s="76">
        <f t="shared" si="0"/>
        <v>38.327057209777813</v>
      </c>
      <c r="AB17" s="66"/>
      <c r="AC17" s="153">
        <f>E17+H17+K17+N17+Q17+T17+W17+Z17</f>
        <v>154554</v>
      </c>
      <c r="AD17" s="75">
        <f t="shared" si="9"/>
        <v>100</v>
      </c>
      <c r="AF17" s="425"/>
    </row>
    <row r="18" spans="2:32" s="73" customFormat="1" ht="21" customHeight="1" x14ac:dyDescent="0.2">
      <c r="B18" s="1117"/>
      <c r="D18" s="418" t="s">
        <v>52</v>
      </c>
      <c r="E18" s="415">
        <v>1088</v>
      </c>
      <c r="F18" s="416">
        <v>0.49757387005455933</v>
      </c>
      <c r="G18" s="74"/>
      <c r="H18" s="415">
        <v>26926</v>
      </c>
      <c r="I18" s="416">
        <v>12.314038626000979</v>
      </c>
      <c r="J18" s="74"/>
      <c r="K18" s="415">
        <v>11901</v>
      </c>
      <c r="L18" s="416">
        <v>5.4426715326464254</v>
      </c>
      <c r="M18" s="74"/>
      <c r="N18" s="415">
        <v>15704</v>
      </c>
      <c r="O18" s="416">
        <v>7.1818934332139701</v>
      </c>
      <c r="P18" s="74"/>
      <c r="Q18" s="415">
        <v>15829</v>
      </c>
      <c r="R18" s="416">
        <v>7.2390595487992826</v>
      </c>
      <c r="S18" s="74"/>
      <c r="T18" s="415">
        <v>22958</v>
      </c>
      <c r="U18" s="416">
        <v>10.499357452860821</v>
      </c>
      <c r="V18" s="74"/>
      <c r="W18" s="415">
        <v>45070</v>
      </c>
      <c r="X18" s="416">
        <v>20.611814635440247</v>
      </c>
      <c r="Y18" s="74"/>
      <c r="Z18" s="415">
        <v>79185</v>
      </c>
      <c r="AA18" s="416">
        <f t="shared" si="0"/>
        <v>36.213590900983718</v>
      </c>
      <c r="AB18" s="66"/>
      <c r="AC18" s="157">
        <f>E18+H18+K18+N18+Q18+T18+W18+Z18</f>
        <v>218661</v>
      </c>
      <c r="AD18" s="181">
        <f t="shared" si="9"/>
        <v>100</v>
      </c>
      <c r="AF18" s="425"/>
    </row>
    <row r="19" spans="2:32" s="73" customFormat="1" ht="21" customHeight="1" x14ac:dyDescent="0.2">
      <c r="B19" s="1117"/>
      <c r="D19" s="418" t="s">
        <v>53</v>
      </c>
      <c r="E19" s="415">
        <v>422</v>
      </c>
      <c r="F19" s="416">
        <v>0.21046121927864667</v>
      </c>
      <c r="G19" s="74"/>
      <c r="H19" s="415">
        <v>17693</v>
      </c>
      <c r="I19" s="416">
        <v>8.8239107883817436</v>
      </c>
      <c r="J19" s="74"/>
      <c r="K19" s="415">
        <v>11388</v>
      </c>
      <c r="L19" s="416">
        <v>5.6794605809128633</v>
      </c>
      <c r="M19" s="74"/>
      <c r="N19" s="415">
        <v>14173</v>
      </c>
      <c r="O19" s="416">
        <v>7.0684048834982445</v>
      </c>
      <c r="P19" s="74"/>
      <c r="Q19" s="415">
        <v>15263</v>
      </c>
      <c r="R19" s="416">
        <v>7.6120132460900098</v>
      </c>
      <c r="S19" s="74"/>
      <c r="T19" s="415">
        <v>22435</v>
      </c>
      <c r="U19" s="416">
        <v>11.188856527290138</v>
      </c>
      <c r="V19" s="74"/>
      <c r="W19" s="415">
        <v>42875</v>
      </c>
      <c r="X19" s="416">
        <v>21.382760134056813</v>
      </c>
      <c r="Y19" s="74"/>
      <c r="Z19" s="415">
        <v>76263</v>
      </c>
      <c r="AA19" s="416">
        <f t="shared" si="0"/>
        <v>38.03413262049154</v>
      </c>
      <c r="AB19" s="66"/>
      <c r="AC19" s="157">
        <f>E19+H19+K19+N19+Q19+T19+W19+Z19</f>
        <v>200512</v>
      </c>
      <c r="AD19" s="181">
        <f t="shared" si="9"/>
        <v>100</v>
      </c>
      <c r="AF19" s="425"/>
    </row>
    <row r="20" spans="2:32" s="73" customFormat="1" ht="21" customHeight="1" x14ac:dyDescent="0.2">
      <c r="B20" s="1117"/>
      <c r="D20" s="418" t="s">
        <v>121</v>
      </c>
      <c r="E20" s="415">
        <v>711</v>
      </c>
      <c r="F20" s="416">
        <v>0.50615789848366199</v>
      </c>
      <c r="G20" s="74"/>
      <c r="H20" s="415">
        <v>14063</v>
      </c>
      <c r="I20" s="416">
        <v>10.011390332455328</v>
      </c>
      <c r="J20" s="74"/>
      <c r="K20" s="415">
        <v>6580</v>
      </c>
      <c r="L20" s="416">
        <v>4.6842742222538618</v>
      </c>
      <c r="M20" s="74"/>
      <c r="N20" s="415">
        <v>6414</v>
      </c>
      <c r="O20" s="416">
        <v>4.5660995230298287</v>
      </c>
      <c r="P20" s="74"/>
      <c r="Q20" s="415">
        <v>7585</v>
      </c>
      <c r="R20" s="416">
        <v>5.3997294796041864</v>
      </c>
      <c r="S20" s="74"/>
      <c r="T20" s="415">
        <v>13752</v>
      </c>
      <c r="U20" s="416">
        <v>9.7899907453548796</v>
      </c>
      <c r="V20" s="74"/>
      <c r="W20" s="415">
        <v>33214</v>
      </c>
      <c r="X20" s="416">
        <v>23.644906385705134</v>
      </c>
      <c r="Y20" s="74"/>
      <c r="Z20" s="415">
        <v>58151</v>
      </c>
      <c r="AA20" s="416">
        <f t="shared" si="0"/>
        <v>41.397451413113117</v>
      </c>
      <c r="AB20" s="66"/>
      <c r="AC20" s="157">
        <f>E20+H20+K20+N20+Q20+T20+W20+Z20</f>
        <v>140470</v>
      </c>
      <c r="AD20" s="181">
        <f t="shared" si="9"/>
        <v>100</v>
      </c>
      <c r="AF20" s="425"/>
    </row>
    <row r="21" spans="2:32" s="73" customFormat="1" ht="21" customHeight="1" x14ac:dyDescent="0.2">
      <c r="B21" s="1118"/>
      <c r="D21" s="421" t="s">
        <v>71</v>
      </c>
      <c r="E21" s="419">
        <f>SUM(E17:E20)</f>
        <v>3014</v>
      </c>
      <c r="F21" s="420">
        <f t="shared" si="2"/>
        <v>0.42201241394181155</v>
      </c>
      <c r="G21" s="74"/>
      <c r="H21" s="419">
        <f>SUM(H17:H20)</f>
        <v>79325</v>
      </c>
      <c r="I21" s="420">
        <f t="shared" si="3"/>
        <v>11.106879474430725</v>
      </c>
      <c r="J21" s="74"/>
      <c r="K21" s="419">
        <f>SUM(K17:K20)</f>
        <v>39153</v>
      </c>
      <c r="L21" s="420">
        <f t="shared" si="4"/>
        <v>5.4821008769289143</v>
      </c>
      <c r="M21" s="74"/>
      <c r="N21" s="419">
        <f>SUM(N17:N20)</f>
        <v>47723</v>
      </c>
      <c r="O21" s="420">
        <f t="shared" si="5"/>
        <v>6.682049910598896</v>
      </c>
      <c r="P21" s="74"/>
      <c r="Q21" s="419">
        <f>SUM(Q17:Q20)</f>
        <v>48509</v>
      </c>
      <c r="R21" s="420">
        <f t="shared" si="6"/>
        <v>6.7921035792645448</v>
      </c>
      <c r="S21" s="74"/>
      <c r="T21" s="419">
        <f>SUM(T17:T20)</f>
        <v>72255</v>
      </c>
      <c r="U21" s="420">
        <f t="shared" si="7"/>
        <v>10.116956526000529</v>
      </c>
      <c r="V21" s="74"/>
      <c r="W21" s="419">
        <f>SUM(W17:W20)</f>
        <v>151383</v>
      </c>
      <c r="X21" s="420">
        <f t="shared" si="8"/>
        <v>21.196252574569762</v>
      </c>
      <c r="Y21" s="74"/>
      <c r="Z21" s="419">
        <f>SUM(Z17:Z20)</f>
        <v>272835</v>
      </c>
      <c r="AA21" s="420">
        <f t="shared" si="0"/>
        <v>38.201644644264817</v>
      </c>
      <c r="AB21" s="66"/>
      <c r="AC21" s="422">
        <f>SUM(AC17:AC20)</f>
        <v>714197</v>
      </c>
      <c r="AD21" s="424">
        <f t="shared" si="9"/>
        <v>100</v>
      </c>
      <c r="AF21" s="425"/>
    </row>
    <row r="22" spans="2:32" s="70" customFormat="1" ht="3" customHeight="1" x14ac:dyDescent="0.2">
      <c r="B22" s="423"/>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096" t="s">
        <v>3</v>
      </c>
      <c r="C23" s="1097"/>
      <c r="D23" s="1098"/>
      <c r="E23" s="65">
        <f>E16+E21</f>
        <v>5247</v>
      </c>
      <c r="F23" s="67">
        <f>E23*100/$AC23</f>
        <v>0.27236259366843918</v>
      </c>
      <c r="G23" s="66"/>
      <c r="H23" s="65">
        <f>H16+H21</f>
        <v>118529</v>
      </c>
      <c r="I23" s="67">
        <f>H23*100/$AC23</f>
        <v>6.1526330979467172</v>
      </c>
      <c r="J23" s="66"/>
      <c r="K23" s="65">
        <f>K16+K21</f>
        <v>64026</v>
      </c>
      <c r="L23" s="67">
        <f>K23*100/$AC23</f>
        <v>3.32347768671917</v>
      </c>
      <c r="M23" s="66"/>
      <c r="N23" s="65">
        <f>N16+N21</f>
        <v>83982</v>
      </c>
      <c r="O23" s="67">
        <f>N23*100/$AC23</f>
        <v>4.3593587462288657</v>
      </c>
      <c r="P23" s="66"/>
      <c r="Q23" s="65">
        <f>Q16+Q21</f>
        <v>91131</v>
      </c>
      <c r="R23" s="67">
        <f>Q23*100/$AC23</f>
        <v>4.7304508335426965</v>
      </c>
      <c r="S23" s="66"/>
      <c r="T23" s="65">
        <f>T16+T21</f>
        <v>143401</v>
      </c>
      <c r="U23" s="67">
        <f>T23*100/$AC23</f>
        <v>7.4436951200014949</v>
      </c>
      <c r="V23" s="66"/>
      <c r="W23" s="65">
        <f>W16+W21</f>
        <v>409192</v>
      </c>
      <c r="X23" s="67">
        <f>W23*100/$AC23</f>
        <v>21.240441095554786</v>
      </c>
      <c r="Y23" s="66"/>
      <c r="Z23" s="65">
        <f>Z16+Z21</f>
        <v>1010968</v>
      </c>
      <c r="AA23" s="67">
        <f>Z23*100/$AC23</f>
        <v>52.477580826337828</v>
      </c>
      <c r="AB23" s="66"/>
      <c r="AC23" s="65">
        <f>AC16+AC21</f>
        <v>1926476</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092" t="s">
        <v>17</v>
      </c>
      <c r="D37" s="1092"/>
      <c r="E37" s="1092"/>
      <c r="F37" s="1092"/>
      <c r="G37" s="1092"/>
      <c r="H37" s="1092"/>
      <c r="I37" s="1092"/>
      <c r="J37" s="1092"/>
      <c r="K37" s="1092"/>
      <c r="L37" s="1092"/>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088"/>
      <c r="C46" s="1089"/>
      <c r="D46" s="1089"/>
      <c r="E46" s="1089"/>
      <c r="F46" s="1089"/>
      <c r="G46" s="1089"/>
      <c r="H46" s="1089"/>
      <c r="I46" s="1089"/>
      <c r="J46" s="1089"/>
      <c r="K46" s="1089"/>
      <c r="L46" s="1089"/>
      <c r="M46" s="1089"/>
      <c r="N46" s="1089"/>
      <c r="O46" s="1089"/>
      <c r="P46" s="403"/>
      <c r="AD46" s="54"/>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6"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5"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9"/>
      <c r="C3" s="1059"/>
      <c r="D3" s="1059"/>
      <c r="E3" s="1059"/>
      <c r="F3" s="1059"/>
      <c r="G3" s="1059"/>
      <c r="H3" s="1059"/>
      <c r="I3" s="1059"/>
      <c r="J3" s="45"/>
      <c r="Q3" s="89"/>
    </row>
    <row r="4" spans="2:30" s="7" customFormat="1" ht="2.25" customHeight="1" x14ac:dyDescent="0.2">
      <c r="B4" s="1032"/>
      <c r="C4" s="1032"/>
      <c r="D4" s="1032"/>
      <c r="E4" s="1032"/>
      <c r="F4" s="1032"/>
      <c r="G4" s="1032"/>
      <c r="H4" s="1032"/>
      <c r="I4" s="1032"/>
      <c r="J4" s="1032"/>
      <c r="K4" s="1032"/>
      <c r="L4" s="1032"/>
      <c r="M4" s="1032"/>
      <c r="N4" s="1032"/>
      <c r="O4" s="1032"/>
      <c r="P4" s="1032"/>
      <c r="Q4" s="1032"/>
      <c r="R4" s="1032"/>
      <c r="S4" s="1032"/>
      <c r="T4" s="1032"/>
    </row>
    <row r="5" spans="2:30" s="7" customFormat="1" ht="16.5" customHeight="1" x14ac:dyDescent="0.2">
      <c r="B5" s="1032" t="s">
        <v>422</v>
      </c>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3"/>
    </row>
    <row r="6" spans="2:30" s="7" customFormat="1" ht="14.25" customHeight="1" x14ac:dyDescent="0.2">
      <c r="B6" s="1036" t="str">
        <f>porsaad!B6</f>
        <v>Situación a 31 de julio de 2023</v>
      </c>
      <c r="C6" s="1036"/>
      <c r="D6" s="1036"/>
      <c r="E6" s="1036"/>
      <c r="F6" s="1036"/>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row>
    <row r="7" spans="2:30" s="518" customFormat="1" ht="5.25" customHeight="1" x14ac:dyDescent="0.2"/>
    <row r="8" spans="2:30" s="519" customFormat="1" ht="21.75" customHeight="1" x14ac:dyDescent="0.2">
      <c r="B8" s="1119" t="s">
        <v>30</v>
      </c>
      <c r="D8" s="1119" t="s">
        <v>120</v>
      </c>
      <c r="E8" s="1119" t="s">
        <v>29</v>
      </c>
      <c r="F8" s="1119"/>
      <c r="G8" s="1119"/>
      <c r="H8" s="1119"/>
      <c r="I8" s="1119"/>
      <c r="J8" s="1119"/>
      <c r="K8" s="1119"/>
      <c r="L8" s="1119"/>
      <c r="M8" s="1119"/>
      <c r="N8" s="1119"/>
      <c r="O8" s="1119"/>
      <c r="P8" s="1119"/>
      <c r="Q8" s="1119"/>
      <c r="R8" s="1119"/>
      <c r="S8" s="1119"/>
    </row>
    <row r="9" spans="2:30" s="519" customFormat="1" ht="21.75" customHeight="1" x14ac:dyDescent="0.2">
      <c r="B9" s="1119"/>
      <c r="D9" s="1119"/>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19"/>
      <c r="D10" s="1119"/>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20" t="s">
        <v>27</v>
      </c>
      <c r="D12" s="526" t="s">
        <v>34</v>
      </c>
      <c r="E12" s="527">
        <f>'36perfresol'!E12</f>
        <v>583</v>
      </c>
      <c r="F12" s="526"/>
      <c r="G12" s="527">
        <f>'36perfresol'!H12</f>
        <v>9947</v>
      </c>
      <c r="H12" s="526"/>
      <c r="I12" s="527">
        <f>'36perfresol'!K12</f>
        <v>6133</v>
      </c>
      <c r="J12" s="526"/>
      <c r="K12" s="527">
        <f>'36perfresol'!N12</f>
        <v>9288</v>
      </c>
      <c r="L12" s="526"/>
      <c r="M12" s="527">
        <f>'36perfresol'!Q12</f>
        <v>8565</v>
      </c>
      <c r="N12" s="526"/>
      <c r="O12" s="527">
        <f>'36perfresol'!T12</f>
        <v>11833</v>
      </c>
      <c r="P12" s="526"/>
      <c r="Q12" s="527">
        <f>'36perfresol'!W12</f>
        <v>40935</v>
      </c>
      <c r="R12" s="526"/>
      <c r="S12" s="527">
        <f>'36perfresol'!Z12</f>
        <v>187740</v>
      </c>
      <c r="T12" s="528"/>
      <c r="V12" s="529">
        <f>E12/E$16</f>
        <v>0.26108374384236455</v>
      </c>
      <c r="W12" s="529">
        <f>G12/G$16</f>
        <v>0.25372410978471582</v>
      </c>
      <c r="X12" s="529">
        <f>I12/I$16</f>
        <v>0.24657258875085433</v>
      </c>
      <c r="Y12" s="529">
        <f>K12/K$16</f>
        <v>0.25615709203232301</v>
      </c>
      <c r="Z12" s="529">
        <f>M12/M$16</f>
        <v>0.20095255971094739</v>
      </c>
      <c r="AA12" s="529">
        <f>O12/O$16</f>
        <v>0.16631996176875721</v>
      </c>
      <c r="AB12" s="529">
        <f>Q12/Q$16</f>
        <v>0.1587803373815499</v>
      </c>
      <c r="AC12" s="529">
        <f>S12/S$16</f>
        <v>0.2543444067668022</v>
      </c>
      <c r="AD12" s="529"/>
    </row>
    <row r="13" spans="2:30" s="525" customFormat="1" ht="21" customHeight="1" x14ac:dyDescent="0.2">
      <c r="B13" s="1120"/>
      <c r="D13" s="526" t="s">
        <v>52</v>
      </c>
      <c r="E13" s="527">
        <f>'36perfresol'!E13</f>
        <v>778</v>
      </c>
      <c r="F13" s="526"/>
      <c r="G13" s="527">
        <f>'36perfresol'!H13</f>
        <v>11204</v>
      </c>
      <c r="H13" s="526"/>
      <c r="I13" s="527">
        <f>'36perfresol'!K13</f>
        <v>7757</v>
      </c>
      <c r="J13" s="526"/>
      <c r="K13" s="527">
        <f>'36perfresol'!N13</f>
        <v>11792</v>
      </c>
      <c r="L13" s="526"/>
      <c r="M13" s="527">
        <f>'36perfresol'!Q13</f>
        <v>13129</v>
      </c>
      <c r="N13" s="526"/>
      <c r="O13" s="527">
        <f>'36perfresol'!T13</f>
        <v>20974</v>
      </c>
      <c r="P13" s="526"/>
      <c r="Q13" s="527">
        <f>'36perfresol'!W13</f>
        <v>68359</v>
      </c>
      <c r="R13" s="526"/>
      <c r="S13" s="527">
        <f>'36perfresol'!Z13</f>
        <v>232662</v>
      </c>
      <c r="T13" s="528"/>
      <c r="V13" s="529">
        <f t="shared" ref="V13:V15" si="0">E13/E$16</f>
        <v>0.34841021047917597</v>
      </c>
      <c r="W13" s="529">
        <f>G13/G$16</f>
        <v>0.28578716457504338</v>
      </c>
      <c r="X13" s="529">
        <f>I13/I$16</f>
        <v>0.31186427049411009</v>
      </c>
      <c r="Y13" s="529">
        <f>K13/K$16</f>
        <v>0.32521580848892689</v>
      </c>
      <c r="Z13" s="529">
        <f>M13/M$16</f>
        <v>0.30803340997606871</v>
      </c>
      <c r="AA13" s="529">
        <f>O13/O$16</f>
        <v>0.29480223765215191</v>
      </c>
      <c r="AB13" s="529">
        <f>Q13/Q$16</f>
        <v>0.26515366026787274</v>
      </c>
      <c r="AC13" s="529">
        <f>S13/S$16</f>
        <v>0.3152033576604758</v>
      </c>
      <c r="AD13" s="529"/>
    </row>
    <row r="14" spans="2:30" s="525" customFormat="1" ht="21" customHeight="1" x14ac:dyDescent="0.2">
      <c r="B14" s="1120"/>
      <c r="D14" s="526" t="s">
        <v>53</v>
      </c>
      <c r="E14" s="527">
        <f>'36perfresol'!E14</f>
        <v>314</v>
      </c>
      <c r="F14" s="526"/>
      <c r="G14" s="527">
        <f>'36perfresol'!H14</f>
        <v>7907</v>
      </c>
      <c r="H14" s="526"/>
      <c r="I14" s="527">
        <f>'36perfresol'!K14</f>
        <v>6782</v>
      </c>
      <c r="J14" s="526"/>
      <c r="K14" s="527">
        <f>'36perfresol'!N14</f>
        <v>9884</v>
      </c>
      <c r="L14" s="526"/>
      <c r="M14" s="527">
        <f>'36perfresol'!Q14</f>
        <v>12943</v>
      </c>
      <c r="N14" s="526"/>
      <c r="O14" s="527">
        <f>'36perfresol'!T14</f>
        <v>22505</v>
      </c>
      <c r="P14" s="526"/>
      <c r="Q14" s="527">
        <f>'36perfresol'!W14</f>
        <v>81815</v>
      </c>
      <c r="R14" s="526"/>
      <c r="S14" s="527">
        <f>'36perfresol'!Z14</f>
        <v>200233</v>
      </c>
      <c r="T14" s="528"/>
      <c r="V14" s="529">
        <f t="shared" si="0"/>
        <v>0.1406180026869682</v>
      </c>
      <c r="W14" s="529">
        <f>G14/G$16</f>
        <v>0.20168860320375473</v>
      </c>
      <c r="X14" s="529">
        <f>I14/I$16</f>
        <v>0.27266513890564065</v>
      </c>
      <c r="Y14" s="529">
        <f>K14/K$16</f>
        <v>0.27259439035825589</v>
      </c>
      <c r="Z14" s="529">
        <f>M14/M$16</f>
        <v>0.30366946647271365</v>
      </c>
      <c r="AA14" s="529">
        <f>O14/O$16</f>
        <v>0.31632136732915411</v>
      </c>
      <c r="AB14" s="529">
        <f>Q14/Q$16</f>
        <v>0.31734733853356556</v>
      </c>
      <c r="AC14" s="529">
        <f>S14/S$16</f>
        <v>0.27126954085510335</v>
      </c>
      <c r="AD14" s="529"/>
    </row>
    <row r="15" spans="2:30" s="525" customFormat="1" ht="21" customHeight="1" x14ac:dyDescent="0.2">
      <c r="B15" s="1120"/>
      <c r="D15" s="526" t="s">
        <v>121</v>
      </c>
      <c r="E15" s="527">
        <f>'36perfresol'!E15</f>
        <v>558</v>
      </c>
      <c r="F15" s="526"/>
      <c r="G15" s="527">
        <f>'36perfresol'!H15</f>
        <v>10146</v>
      </c>
      <c r="H15" s="526"/>
      <c r="I15" s="527">
        <f>'36perfresol'!K15</f>
        <v>4201</v>
      </c>
      <c r="J15" s="526"/>
      <c r="K15" s="527">
        <f>'36perfresol'!N15</f>
        <v>5295</v>
      </c>
      <c r="L15" s="526"/>
      <c r="M15" s="527">
        <f>'36perfresol'!Q15</f>
        <v>7985</v>
      </c>
      <c r="N15" s="526"/>
      <c r="O15" s="527">
        <f>'36perfresol'!T15</f>
        <v>15834</v>
      </c>
      <c r="P15" s="526"/>
      <c r="Q15" s="527">
        <f>'36perfresol'!W15</f>
        <v>66700</v>
      </c>
      <c r="R15" s="526"/>
      <c r="S15" s="527">
        <f>'36perfresol'!Z15</f>
        <v>117498</v>
      </c>
      <c r="T15" s="528"/>
      <c r="V15" s="529">
        <f t="shared" si="0"/>
        <v>0.24988804299149125</v>
      </c>
      <c r="W15" s="529">
        <f>G15/G$16</f>
        <v>0.25880012243648609</v>
      </c>
      <c r="X15" s="529">
        <f>I15/I$16</f>
        <v>0.16889800184939494</v>
      </c>
      <c r="Y15" s="529">
        <f>K15/K$16</f>
        <v>0.14603270912049421</v>
      </c>
      <c r="Z15" s="529">
        <f>M15/M$16</f>
        <v>0.18734456384027029</v>
      </c>
      <c r="AA15" s="529">
        <f>O15/O$16</f>
        <v>0.22255643324993674</v>
      </c>
      <c r="AB15" s="529">
        <f>Q15/Q$16</f>
        <v>0.25871866381701181</v>
      </c>
      <c r="AC15" s="529">
        <f>S15/S$16</f>
        <v>0.15918269471761864</v>
      </c>
      <c r="AD15" s="529"/>
    </row>
    <row r="16" spans="2:30" s="525" customFormat="1" ht="21" customHeight="1" x14ac:dyDescent="0.2">
      <c r="B16" s="1120"/>
      <c r="D16" s="530" t="s">
        <v>71</v>
      </c>
      <c r="E16" s="527">
        <f>SUM(E12:E15)</f>
        <v>2233</v>
      </c>
      <c r="F16" s="526"/>
      <c r="G16" s="527">
        <f>SUM(G12:G15)</f>
        <v>39204</v>
      </c>
      <c r="H16" s="526"/>
      <c r="I16" s="527">
        <f>SUM(I12:I15)</f>
        <v>24873</v>
      </c>
      <c r="J16" s="526"/>
      <c r="K16" s="527">
        <f>SUM(K12:K15)</f>
        <v>36259</v>
      </c>
      <c r="L16" s="526"/>
      <c r="M16" s="527">
        <f>SUM(M12:M15)</f>
        <v>42622</v>
      </c>
      <c r="N16" s="526"/>
      <c r="O16" s="527">
        <f>SUM(O12:O15)</f>
        <v>71146</v>
      </c>
      <c r="P16" s="526"/>
      <c r="Q16" s="527">
        <f>SUM(Q12:Q15)</f>
        <v>257809</v>
      </c>
      <c r="R16" s="526"/>
      <c r="S16" s="527">
        <f>SUM(S12:S15)</f>
        <v>738133</v>
      </c>
      <c r="T16" s="528"/>
      <c r="V16" s="529"/>
    </row>
    <row r="17" spans="2:29" s="525" customFormat="1" ht="21" customHeight="1" x14ac:dyDescent="0.2">
      <c r="B17" s="1120" t="s">
        <v>26</v>
      </c>
      <c r="D17" s="526" t="s">
        <v>34</v>
      </c>
      <c r="E17" s="527">
        <f>'36perfresol'!E17</f>
        <v>793</v>
      </c>
      <c r="F17" s="526"/>
      <c r="G17" s="527">
        <f>'36perfresol'!H17</f>
        <v>20643</v>
      </c>
      <c r="H17" s="526"/>
      <c r="I17" s="527">
        <f>'36perfresol'!K17</f>
        <v>9284</v>
      </c>
      <c r="J17" s="526"/>
      <c r="K17" s="527">
        <f>'36perfresol'!N17</f>
        <v>11432</v>
      </c>
      <c r="L17" s="526"/>
      <c r="M17" s="527">
        <f>'36perfresol'!Q17</f>
        <v>9832</v>
      </c>
      <c r="N17" s="526"/>
      <c r="O17" s="527">
        <f>'36perfresol'!T17</f>
        <v>13110</v>
      </c>
      <c r="P17" s="526"/>
      <c r="Q17" s="527">
        <f>'36perfresol'!W17</f>
        <v>30224</v>
      </c>
      <c r="R17" s="526"/>
      <c r="S17" s="527">
        <f>'36perfresol'!Z17</f>
        <v>59236</v>
      </c>
      <c r="T17" s="528"/>
      <c r="V17" s="529">
        <f>E17/E$21</f>
        <v>0.26310550763105506</v>
      </c>
      <c r="W17" s="529">
        <f>G17/G$21</f>
        <v>0.26023321777497638</v>
      </c>
      <c r="X17" s="529">
        <f>I17/I$21</f>
        <v>0.23712103797920978</v>
      </c>
      <c r="Y17" s="529">
        <f>K17/K$21</f>
        <v>0.23954906439243132</v>
      </c>
      <c r="Z17" s="529">
        <f>M17/M$21</f>
        <v>0.20268403801356449</v>
      </c>
      <c r="AA17" s="529">
        <f>O17/O$21</f>
        <v>0.18144073074527714</v>
      </c>
      <c r="AB17" s="529">
        <f>Q17/Q$21</f>
        <v>0.19965253694272145</v>
      </c>
      <c r="AC17" s="529">
        <f>S17/S$21</f>
        <v>0.21711290706837466</v>
      </c>
    </row>
    <row r="18" spans="2:29" s="525" customFormat="1" ht="21" customHeight="1" x14ac:dyDescent="0.2">
      <c r="B18" s="1120"/>
      <c r="D18" s="526" t="s">
        <v>52</v>
      </c>
      <c r="E18" s="527">
        <f>'36perfresol'!E18</f>
        <v>1088</v>
      </c>
      <c r="F18" s="526"/>
      <c r="G18" s="527">
        <f>'36perfresol'!H18</f>
        <v>26926</v>
      </c>
      <c r="H18" s="526"/>
      <c r="I18" s="527">
        <f>'36perfresol'!K18</f>
        <v>11901</v>
      </c>
      <c r="J18" s="526"/>
      <c r="K18" s="527">
        <f>'36perfresol'!N18</f>
        <v>15704</v>
      </c>
      <c r="L18" s="526"/>
      <c r="M18" s="527">
        <f>'36perfresol'!Q18</f>
        <v>15829</v>
      </c>
      <c r="N18" s="526"/>
      <c r="O18" s="527">
        <f>'36perfresol'!T18</f>
        <v>22958</v>
      </c>
      <c r="P18" s="526"/>
      <c r="Q18" s="527">
        <f>'36perfresol'!W18</f>
        <v>45070</v>
      </c>
      <c r="R18" s="526"/>
      <c r="S18" s="527">
        <f>'36perfresol'!Z18</f>
        <v>79185</v>
      </c>
      <c r="T18" s="528"/>
      <c r="V18" s="529">
        <f t="shared" ref="V18:V20" si="1">E18/E$21</f>
        <v>0.36098208360982081</v>
      </c>
      <c r="W18" s="529">
        <f t="shared" ref="W18:W20" si="2">G18/G$21</f>
        <v>0.33943901670343524</v>
      </c>
      <c r="X18" s="529">
        <f t="shared" ref="X18:X20" si="3">I18/I$21</f>
        <v>0.30396138226955788</v>
      </c>
      <c r="Y18" s="529">
        <f t="shared" ref="Y18:Y20" si="4">K18/K$21</f>
        <v>0.32906564968673385</v>
      </c>
      <c r="Z18" s="529">
        <f t="shared" ref="Z18:Z20" si="5">M18/M$21</f>
        <v>0.32631058154156961</v>
      </c>
      <c r="AA18" s="529">
        <f t="shared" ref="AA18:AA20" si="6">O18/O$21</f>
        <v>0.31773579683066916</v>
      </c>
      <c r="AB18" s="529">
        <f t="shared" ref="AB18:AB20" si="7">Q18/Q$21</f>
        <v>0.29772167284305373</v>
      </c>
      <c r="AC18" s="529">
        <f t="shared" ref="AC18:AC20" si="8">S18/S$21</f>
        <v>0.29023035900819177</v>
      </c>
    </row>
    <row r="19" spans="2:29" s="525" customFormat="1" ht="21" customHeight="1" x14ac:dyDescent="0.2">
      <c r="B19" s="1120"/>
      <c r="D19" s="526" t="s">
        <v>53</v>
      </c>
      <c r="E19" s="527">
        <f>'36perfresol'!E19</f>
        <v>422</v>
      </c>
      <c r="F19" s="526"/>
      <c r="G19" s="527">
        <f>'36perfresol'!H19</f>
        <v>17693</v>
      </c>
      <c r="H19" s="526"/>
      <c r="I19" s="527">
        <f>'36perfresol'!K19</f>
        <v>11388</v>
      </c>
      <c r="J19" s="526"/>
      <c r="K19" s="527">
        <f>'36perfresol'!N19</f>
        <v>14173</v>
      </c>
      <c r="L19" s="526"/>
      <c r="M19" s="527">
        <f>'36perfresol'!Q19</f>
        <v>15263</v>
      </c>
      <c r="N19" s="526"/>
      <c r="O19" s="527">
        <f>'36perfresol'!T19</f>
        <v>22435</v>
      </c>
      <c r="P19" s="526"/>
      <c r="Q19" s="527">
        <f>'36perfresol'!W19</f>
        <v>42875</v>
      </c>
      <c r="R19" s="526"/>
      <c r="S19" s="527">
        <f>'36perfresol'!Z19</f>
        <v>76263</v>
      </c>
      <c r="T19" s="528"/>
      <c r="V19" s="529">
        <f t="shared" si="1"/>
        <v>0.14001327140013273</v>
      </c>
      <c r="W19" s="529">
        <f t="shared" si="2"/>
        <v>0.22304443744090766</v>
      </c>
      <c r="X19" s="529">
        <f t="shared" si="3"/>
        <v>0.29085893801241286</v>
      </c>
      <c r="Y19" s="529">
        <f t="shared" si="4"/>
        <v>0.29698468243823734</v>
      </c>
      <c r="Z19" s="529">
        <f t="shared" si="5"/>
        <v>0.31464264363314026</v>
      </c>
      <c r="AA19" s="529">
        <f t="shared" si="6"/>
        <v>0.3104975434226005</v>
      </c>
      <c r="AB19" s="529">
        <f t="shared" si="7"/>
        <v>0.28322202625129639</v>
      </c>
      <c r="AC19" s="529">
        <f t="shared" si="8"/>
        <v>0.27952058936719998</v>
      </c>
    </row>
    <row r="20" spans="2:29" s="525" customFormat="1" ht="21" customHeight="1" x14ac:dyDescent="0.2">
      <c r="B20" s="1120"/>
      <c r="D20" s="526" t="s">
        <v>121</v>
      </c>
      <c r="E20" s="527">
        <f>'36perfresol'!E20</f>
        <v>711</v>
      </c>
      <c r="F20" s="526"/>
      <c r="G20" s="527">
        <f>'36perfresol'!H20</f>
        <v>14063</v>
      </c>
      <c r="H20" s="526"/>
      <c r="I20" s="527">
        <f>'36perfresol'!K20</f>
        <v>6580</v>
      </c>
      <c r="J20" s="526"/>
      <c r="K20" s="527">
        <f>'36perfresol'!N20</f>
        <v>6414</v>
      </c>
      <c r="L20" s="526"/>
      <c r="M20" s="527">
        <f>'36perfresol'!Q20</f>
        <v>7585</v>
      </c>
      <c r="N20" s="526"/>
      <c r="O20" s="527">
        <f>'36perfresol'!T20</f>
        <v>13752</v>
      </c>
      <c r="P20" s="526"/>
      <c r="Q20" s="527">
        <f>'36perfresol'!W20</f>
        <v>33214</v>
      </c>
      <c r="R20" s="526"/>
      <c r="S20" s="527">
        <f>'36perfresol'!Z20</f>
        <v>58151</v>
      </c>
      <c r="T20" s="528"/>
      <c r="V20" s="529">
        <f t="shared" si="1"/>
        <v>0.23589913735899137</v>
      </c>
      <c r="W20" s="529">
        <f t="shared" si="2"/>
        <v>0.17728332808068076</v>
      </c>
      <c r="X20" s="529">
        <f t="shared" si="3"/>
        <v>0.16805864173881951</v>
      </c>
      <c r="Y20" s="529">
        <f t="shared" si="4"/>
        <v>0.1344006034825975</v>
      </c>
      <c r="Z20" s="529">
        <f t="shared" si="5"/>
        <v>0.15636273681172566</v>
      </c>
      <c r="AA20" s="529">
        <f t="shared" si="6"/>
        <v>0.19032592900145318</v>
      </c>
      <c r="AB20" s="529">
        <f t="shared" si="7"/>
        <v>0.21940376396292846</v>
      </c>
      <c r="AC20" s="529">
        <f t="shared" si="8"/>
        <v>0.21313614455623361</v>
      </c>
    </row>
    <row r="21" spans="2:29" s="525" customFormat="1" ht="21" customHeight="1" x14ac:dyDescent="0.2">
      <c r="B21" s="1120"/>
      <c r="D21" s="530" t="s">
        <v>71</v>
      </c>
      <c r="E21" s="527">
        <f>SUM(E17:E20)</f>
        <v>3014</v>
      </c>
      <c r="F21" s="526"/>
      <c r="G21" s="527">
        <f>SUM(G17:G20)</f>
        <v>79325</v>
      </c>
      <c r="H21" s="526"/>
      <c r="I21" s="527">
        <f>SUM(I17:I20)</f>
        <v>39153</v>
      </c>
      <c r="J21" s="526"/>
      <c r="K21" s="527">
        <f>SUM(K17:K20)</f>
        <v>47723</v>
      </c>
      <c r="L21" s="526"/>
      <c r="M21" s="527">
        <f>SUM(M17:M20)</f>
        <v>48509</v>
      </c>
      <c r="N21" s="526"/>
      <c r="O21" s="527">
        <f>SUM(O17:O20)</f>
        <v>72255</v>
      </c>
      <c r="P21" s="526"/>
      <c r="Q21" s="527">
        <f>SUM(Q17:Q20)</f>
        <v>151383</v>
      </c>
      <c r="R21" s="526"/>
      <c r="S21" s="527">
        <f>SUM(S17:S20)</f>
        <v>272835</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19" t="s">
        <v>3</v>
      </c>
      <c r="C23" s="1119"/>
      <c r="D23" s="1119"/>
      <c r="E23" s="532">
        <f>E16+E21</f>
        <v>5247</v>
      </c>
      <c r="F23" s="528"/>
      <c r="G23" s="532">
        <f>G16+G21</f>
        <v>118529</v>
      </c>
      <c r="H23" s="528"/>
      <c r="I23" s="532">
        <f>I16+I21</f>
        <v>64026</v>
      </c>
      <c r="J23" s="528"/>
      <c r="K23" s="532">
        <f>K16+K21</f>
        <v>83982</v>
      </c>
      <c r="L23" s="528"/>
      <c r="M23" s="532">
        <f>M16+M21</f>
        <v>91131</v>
      </c>
      <c r="N23" s="528"/>
      <c r="O23" s="532">
        <f>O16+O21</f>
        <v>143401</v>
      </c>
      <c r="P23" s="528"/>
      <c r="Q23" s="532">
        <f>Q16+Q21</f>
        <v>409192</v>
      </c>
      <c r="R23" s="528"/>
      <c r="S23" s="532">
        <f>S16+S21</f>
        <v>1010968</v>
      </c>
      <c r="T23" s="528"/>
    </row>
    <row r="24" spans="2:29" s="536" customFormat="1" ht="5.25" customHeight="1" x14ac:dyDescent="0.2">
      <c r="B24" s="534"/>
      <c r="C24" s="534"/>
      <c r="D24" s="534"/>
      <c r="E24" s="534"/>
      <c r="F24" s="534"/>
      <c r="G24" s="534"/>
      <c r="H24" s="534"/>
      <c r="I24" s="534"/>
      <c r="J24" s="534"/>
      <c r="K24" s="534"/>
      <c r="L24" s="535"/>
    </row>
    <row r="25" spans="2:29" s="135" customFormat="1" ht="5.25" customHeight="1" x14ac:dyDescent="0.2">
      <c r="B25" s="718"/>
      <c r="C25" s="718"/>
      <c r="D25" s="718"/>
      <c r="E25" s="718"/>
      <c r="F25" s="718"/>
      <c r="G25" s="718"/>
      <c r="H25" s="718"/>
      <c r="I25" s="718"/>
      <c r="J25" s="718"/>
      <c r="K25" s="718"/>
      <c r="L25" s="719"/>
    </row>
    <row r="26" spans="2:29" s="135" customFormat="1" ht="12.75" customHeight="1" x14ac:dyDescent="0.2">
      <c r="B26" s="537"/>
      <c r="C26" s="537"/>
      <c r="D26" s="537"/>
      <c r="E26" s="537"/>
      <c r="F26" s="537"/>
      <c r="G26" s="537"/>
      <c r="H26" s="537"/>
      <c r="I26" s="537"/>
      <c r="J26" s="537"/>
      <c r="K26" s="537"/>
      <c r="L26" s="537"/>
    </row>
    <row r="27" spans="2:29" s="717" customFormat="1" ht="24.75" customHeight="1" x14ac:dyDescent="0.2">
      <c r="B27" s="720"/>
      <c r="C27" s="720"/>
      <c r="D27" s="720"/>
      <c r="E27" s="720" t="s">
        <v>122</v>
      </c>
      <c r="F27" s="720"/>
      <c r="G27" s="720" t="s">
        <v>23</v>
      </c>
      <c r="H27" s="720"/>
      <c r="I27" s="720" t="s">
        <v>21</v>
      </c>
      <c r="J27" s="720"/>
      <c r="K27" s="720" t="s">
        <v>19</v>
      </c>
      <c r="L27" s="720"/>
    </row>
    <row r="28" spans="2:29" s="717" customFormat="1" ht="10.5" x14ac:dyDescent="0.2">
      <c r="B28" s="721"/>
      <c r="C28" s="721"/>
      <c r="D28" s="721"/>
      <c r="E28" s="721" t="e">
        <f>#REF!</f>
        <v>#REF!</v>
      </c>
      <c r="F28" s="722"/>
      <c r="G28" s="722" t="e">
        <f>#REF!</f>
        <v>#REF!</v>
      </c>
      <c r="H28" s="722"/>
      <c r="I28" s="722" t="e">
        <f>#REF!</f>
        <v>#REF!</v>
      </c>
      <c r="J28" s="722"/>
      <c r="K28" s="722" t="e">
        <f>#REF!</f>
        <v>#REF!</v>
      </c>
      <c r="L28" s="722"/>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12" s="135" customFormat="1" x14ac:dyDescent="0.2">
      <c r="B33" s="537"/>
      <c r="C33" s="537"/>
      <c r="D33" s="537"/>
      <c r="E33" s="537"/>
      <c r="F33" s="537"/>
      <c r="G33" s="537"/>
      <c r="H33" s="537"/>
      <c r="I33" s="537"/>
      <c r="J33" s="537"/>
      <c r="K33" s="537"/>
      <c r="L33" s="537"/>
    </row>
    <row r="34" spans="2:12" s="135" customFormat="1" x14ac:dyDescent="0.2">
      <c r="B34" s="537"/>
      <c r="C34" s="537"/>
      <c r="D34" s="537"/>
      <c r="E34" s="537"/>
      <c r="F34" s="537"/>
      <c r="G34" s="537"/>
      <c r="H34" s="537"/>
      <c r="I34" s="537"/>
      <c r="J34" s="537"/>
      <c r="K34" s="537"/>
      <c r="L34" s="537"/>
    </row>
    <row r="35" spans="2:12" s="135" customFormat="1" x14ac:dyDescent="0.2">
      <c r="B35" s="537"/>
      <c r="C35" s="537"/>
      <c r="D35" s="537"/>
      <c r="E35" s="537"/>
      <c r="F35" s="537"/>
      <c r="G35" s="537"/>
      <c r="H35" s="537"/>
      <c r="I35" s="537"/>
      <c r="J35" s="537"/>
      <c r="K35" s="537"/>
      <c r="L35" s="537"/>
    </row>
    <row r="36" spans="2:12" s="19" customFormat="1" x14ac:dyDescent="0.2">
      <c r="B36" s="48"/>
      <c r="C36" s="48"/>
      <c r="D36" s="48"/>
      <c r="E36" s="48"/>
      <c r="F36" s="48"/>
      <c r="G36" s="48"/>
      <c r="H36" s="48"/>
      <c r="I36" s="48"/>
      <c r="J36" s="48"/>
      <c r="K36" s="48"/>
      <c r="L36" s="48"/>
    </row>
    <row r="37" spans="2:12" s="19" customFormat="1" x14ac:dyDescent="0.2">
      <c r="C37" s="1092"/>
      <c r="D37" s="1092"/>
      <c r="E37" s="1092"/>
      <c r="F37" s="1092"/>
      <c r="G37" s="1092"/>
      <c r="H37" s="1092"/>
      <c r="I37" s="1092"/>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088"/>
      <c r="C46" s="1089"/>
      <c r="D46" s="1089"/>
      <c r="E46" s="1089"/>
      <c r="F46" s="1089"/>
      <c r="G46" s="1089"/>
      <c r="H46" s="1089"/>
      <c r="I46" s="1089"/>
      <c r="J46" s="1089"/>
      <c r="K46" s="1089"/>
      <c r="L46" s="403"/>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9"/>
      <c r="C3" s="1059"/>
      <c r="D3" s="1059"/>
      <c r="E3" s="1059"/>
      <c r="F3" s="1059"/>
      <c r="G3" s="1059"/>
      <c r="H3" s="1059"/>
      <c r="I3" s="1059"/>
      <c r="J3" s="45"/>
      <c r="Q3" s="89"/>
    </row>
    <row r="4" spans="2:30" s="7" customFormat="1" ht="2.25" customHeight="1" x14ac:dyDescent="0.2">
      <c r="B4" s="1032"/>
      <c r="C4" s="1032"/>
      <c r="D4" s="1032"/>
      <c r="E4" s="1032"/>
      <c r="F4" s="1032"/>
      <c r="G4" s="1032"/>
      <c r="H4" s="1032"/>
      <c r="I4" s="1032"/>
      <c r="J4" s="1032"/>
      <c r="K4" s="1032"/>
      <c r="L4" s="1032"/>
      <c r="M4" s="1032"/>
      <c r="N4" s="1032"/>
      <c r="O4" s="1032"/>
      <c r="P4" s="1032"/>
      <c r="Q4" s="1032"/>
      <c r="R4" s="1032"/>
      <c r="S4" s="1032"/>
      <c r="T4" s="1032"/>
    </row>
    <row r="5" spans="2:30" s="7" customFormat="1" ht="36" customHeight="1" x14ac:dyDescent="0.2">
      <c r="B5" s="1033" t="s">
        <v>423</v>
      </c>
      <c r="C5" s="1033"/>
      <c r="D5" s="1033"/>
      <c r="E5" s="1033"/>
      <c r="F5" s="1033"/>
      <c r="G5" s="1033"/>
      <c r="H5" s="1033"/>
      <c r="I5" s="1033"/>
      <c r="J5" s="1033"/>
      <c r="K5" s="1033"/>
      <c r="L5" s="1033"/>
      <c r="M5" s="1033"/>
      <c r="N5" s="1033"/>
      <c r="O5" s="1033"/>
      <c r="P5" s="1033"/>
      <c r="Q5" s="1033"/>
      <c r="R5" s="1033"/>
      <c r="S5" s="1033"/>
      <c r="T5" s="1033"/>
      <c r="U5" s="1033"/>
      <c r="V5" s="1033"/>
      <c r="W5" s="1033"/>
      <c r="X5" s="1033"/>
      <c r="Y5" s="1033"/>
      <c r="Z5" s="1033"/>
      <c r="AA5" s="1033"/>
      <c r="AB5" s="1033"/>
      <c r="AC5" s="13"/>
    </row>
    <row r="6" spans="2:30" s="7" customFormat="1" ht="14.25" customHeight="1" x14ac:dyDescent="0.2">
      <c r="B6" s="1036" t="str">
        <f>porsaad!B6</f>
        <v>Situación a 31 de julio de 2023</v>
      </c>
      <c r="C6" s="1036"/>
      <c r="D6" s="1036"/>
      <c r="E6" s="1036"/>
      <c r="F6" s="1036"/>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row>
    <row r="7" spans="2:30" s="773" customFormat="1" ht="5.25" customHeight="1" x14ac:dyDescent="0.2"/>
    <row r="8" spans="2:30" s="519" customFormat="1" ht="21.75" customHeight="1" x14ac:dyDescent="0.2">
      <c r="B8" s="1119" t="s">
        <v>30</v>
      </c>
      <c r="D8" s="1119" t="s">
        <v>120</v>
      </c>
      <c r="E8" s="1119" t="s">
        <v>29</v>
      </c>
      <c r="F8" s="1119"/>
      <c r="G8" s="1119"/>
      <c r="H8" s="1119"/>
      <c r="I8" s="1119"/>
      <c r="J8" s="1119"/>
      <c r="K8" s="1119"/>
      <c r="L8" s="1119"/>
      <c r="M8" s="1119"/>
      <c r="N8" s="1119"/>
      <c r="O8" s="1119"/>
      <c r="P8" s="1119"/>
      <c r="Q8" s="1119"/>
      <c r="R8" s="1119"/>
      <c r="S8" s="1119"/>
    </row>
    <row r="9" spans="2:30" s="519" customFormat="1" ht="21.75" customHeight="1" x14ac:dyDescent="0.2">
      <c r="B9" s="1119"/>
      <c r="D9" s="1119"/>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19"/>
      <c r="D10" s="1119"/>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20" t="s">
        <v>27</v>
      </c>
      <c r="D12" s="526" t="s">
        <v>34</v>
      </c>
      <c r="E12" s="527">
        <f>'36perfresol'!E12</f>
        <v>583</v>
      </c>
      <c r="F12" s="526"/>
      <c r="G12" s="527">
        <f>'36perfresol'!H12</f>
        <v>9947</v>
      </c>
      <c r="H12" s="526"/>
      <c r="I12" s="527">
        <f>'36perfresol'!K12</f>
        <v>6133</v>
      </c>
      <c r="J12" s="526"/>
      <c r="K12" s="527">
        <f>'36perfresol'!N12</f>
        <v>9288</v>
      </c>
      <c r="L12" s="526"/>
      <c r="M12" s="527">
        <f>'36perfresol'!Q12</f>
        <v>8565</v>
      </c>
      <c r="N12" s="526"/>
      <c r="O12" s="527">
        <f>'36perfresol'!T12</f>
        <v>11833</v>
      </c>
      <c r="P12" s="526"/>
      <c r="Q12" s="527">
        <f>'36perfresol'!W12</f>
        <v>40935</v>
      </c>
      <c r="R12" s="526"/>
      <c r="S12" s="527">
        <f>'36perfresol'!Z12</f>
        <v>187740</v>
      </c>
      <c r="T12" s="528"/>
      <c r="V12" s="529">
        <f>E12/E$16</f>
        <v>0.34805970149253729</v>
      </c>
      <c r="W12" s="529">
        <f>G12/G$16</f>
        <v>0.34231536926147704</v>
      </c>
      <c r="X12" s="529">
        <f>I12/I$16</f>
        <v>0.29668150154798761</v>
      </c>
      <c r="Y12" s="529">
        <f>K12/K$16</f>
        <v>0.29996124531714247</v>
      </c>
      <c r="Z12" s="529">
        <f>M12/M$16</f>
        <v>0.24727892138464647</v>
      </c>
      <c r="AA12" s="529">
        <f>O12/O$16</f>
        <v>0.21393187735030372</v>
      </c>
      <c r="AB12" s="529">
        <f>Q12/Q$16</f>
        <v>0.21419713357298714</v>
      </c>
      <c r="AC12" s="529">
        <f>S12/S$16</f>
        <v>0.30249663650938152</v>
      </c>
      <c r="AD12" s="529"/>
    </row>
    <row r="13" spans="2:30" s="525" customFormat="1" ht="21" customHeight="1" x14ac:dyDescent="0.2">
      <c r="B13" s="1120"/>
      <c r="D13" s="526" t="s">
        <v>52</v>
      </c>
      <c r="E13" s="527">
        <f>'36perfresol'!E13</f>
        <v>778</v>
      </c>
      <c r="F13" s="526"/>
      <c r="G13" s="527">
        <f>'36perfresol'!H13</f>
        <v>11204</v>
      </c>
      <c r="H13" s="526"/>
      <c r="I13" s="527">
        <f>'36perfresol'!K13</f>
        <v>7757</v>
      </c>
      <c r="J13" s="526"/>
      <c r="K13" s="527">
        <f>'36perfresol'!N13</f>
        <v>11792</v>
      </c>
      <c r="L13" s="526"/>
      <c r="M13" s="527">
        <f>'36perfresol'!Q13</f>
        <v>13129</v>
      </c>
      <c r="N13" s="526"/>
      <c r="O13" s="527">
        <f>'36perfresol'!T13</f>
        <v>20974</v>
      </c>
      <c r="P13" s="526"/>
      <c r="Q13" s="527">
        <f>'36perfresol'!W13</f>
        <v>68359</v>
      </c>
      <c r="R13" s="526"/>
      <c r="S13" s="527">
        <f>'36perfresol'!Z13</f>
        <v>232662</v>
      </c>
      <c r="T13" s="528"/>
      <c r="V13" s="529">
        <f t="shared" ref="V13:V14" si="0">E13/E$16</f>
        <v>0.46447761194029852</v>
      </c>
      <c r="W13" s="529">
        <f>G13/G$16</f>
        <v>0.38557368022575539</v>
      </c>
      <c r="X13" s="529">
        <f>I13/I$16</f>
        <v>0.3752418730650155</v>
      </c>
      <c r="Y13" s="529">
        <f>K13/K$16</f>
        <v>0.38082935021315073</v>
      </c>
      <c r="Z13" s="529">
        <f>M13/M$16</f>
        <v>0.37904552934722985</v>
      </c>
      <c r="AA13" s="529">
        <f>O13/O$16</f>
        <v>0.37919438819785939</v>
      </c>
      <c r="AB13" s="529">
        <f>Q13/Q$16</f>
        <v>0.35769639315783142</v>
      </c>
      <c r="AC13" s="529">
        <f>S13/S$16</f>
        <v>0.37487734336606865</v>
      </c>
      <c r="AD13" s="529"/>
    </row>
    <row r="14" spans="2:30" s="525" customFormat="1" ht="21" customHeight="1" x14ac:dyDescent="0.2">
      <c r="B14" s="1120"/>
      <c r="D14" s="526" t="s">
        <v>53</v>
      </c>
      <c r="E14" s="527">
        <f>'36perfresol'!E14</f>
        <v>314</v>
      </c>
      <c r="F14" s="526"/>
      <c r="G14" s="527">
        <f>'36perfresol'!H14</f>
        <v>7907</v>
      </c>
      <c r="H14" s="526"/>
      <c r="I14" s="527">
        <f>'36perfresol'!K14</f>
        <v>6782</v>
      </c>
      <c r="J14" s="526"/>
      <c r="K14" s="527">
        <f>'36perfresol'!N14</f>
        <v>9884</v>
      </c>
      <c r="L14" s="526"/>
      <c r="M14" s="527">
        <f>'36perfresol'!Q14</f>
        <v>12943</v>
      </c>
      <c r="N14" s="526"/>
      <c r="O14" s="527">
        <f>'36perfresol'!T14</f>
        <v>22505</v>
      </c>
      <c r="P14" s="526"/>
      <c r="Q14" s="527">
        <f>'36perfresol'!W14</f>
        <v>81815</v>
      </c>
      <c r="R14" s="526"/>
      <c r="S14" s="527">
        <f>'36perfresol'!Z14</f>
        <v>200233</v>
      </c>
      <c r="T14" s="528"/>
      <c r="V14" s="529">
        <f t="shared" si="0"/>
        <v>0.18746268656716417</v>
      </c>
      <c r="W14" s="529">
        <f>G14/G$16</f>
        <v>0.27211095051276757</v>
      </c>
      <c r="X14" s="529">
        <f>I14/I$16</f>
        <v>0.32807662538699689</v>
      </c>
      <c r="Y14" s="529">
        <f>K14/K$16</f>
        <v>0.31920940446970675</v>
      </c>
      <c r="Z14" s="529">
        <f>M14/M$16</f>
        <v>0.37367554926812369</v>
      </c>
      <c r="AA14" s="529">
        <f>O14/O$16</f>
        <v>0.40687373445183683</v>
      </c>
      <c r="AB14" s="529">
        <f>Q14/Q$16</f>
        <v>0.42810647326918144</v>
      </c>
      <c r="AC14" s="529">
        <f>S14/S$16</f>
        <v>0.32262602012454988</v>
      </c>
      <c r="AD14" s="529"/>
    </row>
    <row r="15" spans="2:30" s="525" customFormat="1" ht="21" customHeight="1" x14ac:dyDescent="0.2">
      <c r="B15" s="1120"/>
      <c r="D15" s="526"/>
      <c r="E15" s="527"/>
      <c r="F15" s="526"/>
      <c r="G15" s="527"/>
      <c r="H15" s="526"/>
      <c r="I15" s="527"/>
      <c r="J15" s="526"/>
      <c r="K15" s="527"/>
      <c r="L15" s="526"/>
      <c r="M15" s="527"/>
      <c r="N15" s="526"/>
      <c r="O15" s="527"/>
      <c r="P15" s="526"/>
      <c r="Q15" s="527"/>
      <c r="R15" s="526"/>
      <c r="S15" s="527"/>
      <c r="T15" s="528"/>
      <c r="V15" s="529"/>
      <c r="W15" s="529"/>
      <c r="X15" s="529"/>
      <c r="Y15" s="529"/>
      <c r="Z15" s="529"/>
      <c r="AA15" s="529"/>
      <c r="AB15" s="529"/>
      <c r="AC15" s="529"/>
      <c r="AD15" s="529"/>
    </row>
    <row r="16" spans="2:30" s="525" customFormat="1" ht="21" customHeight="1" x14ac:dyDescent="0.2">
      <c r="B16" s="1120"/>
      <c r="D16" s="530" t="s">
        <v>71</v>
      </c>
      <c r="E16" s="527">
        <f>SUM(E12:E15)</f>
        <v>1675</v>
      </c>
      <c r="F16" s="526"/>
      <c r="G16" s="527">
        <f>SUM(G12:G15)</f>
        <v>29058</v>
      </c>
      <c r="H16" s="526"/>
      <c r="I16" s="527">
        <f>SUM(I12:I15)</f>
        <v>20672</v>
      </c>
      <c r="J16" s="526"/>
      <c r="K16" s="527">
        <f>SUM(K12:K15)</f>
        <v>30964</v>
      </c>
      <c r="L16" s="526"/>
      <c r="M16" s="527">
        <f>SUM(M12:M15)</f>
        <v>34637</v>
      </c>
      <c r="N16" s="526"/>
      <c r="O16" s="527">
        <f>SUM(O12:O15)</f>
        <v>55312</v>
      </c>
      <c r="P16" s="526"/>
      <c r="Q16" s="527">
        <f>SUM(Q12:Q15)</f>
        <v>191109</v>
      </c>
      <c r="R16" s="526"/>
      <c r="S16" s="527">
        <f>SUM(S12:S15)</f>
        <v>620635</v>
      </c>
      <c r="T16" s="528"/>
      <c r="V16" s="529"/>
    </row>
    <row r="17" spans="2:29" s="525" customFormat="1" ht="21" customHeight="1" x14ac:dyDescent="0.2">
      <c r="B17" s="1120" t="s">
        <v>26</v>
      </c>
      <c r="D17" s="526" t="s">
        <v>34</v>
      </c>
      <c r="E17" s="527">
        <f>'36perfresol'!E17</f>
        <v>793</v>
      </c>
      <c r="F17" s="526"/>
      <c r="G17" s="527">
        <f>'36perfresol'!H17</f>
        <v>20643</v>
      </c>
      <c r="H17" s="526"/>
      <c r="I17" s="527">
        <f>'36perfresol'!K17</f>
        <v>9284</v>
      </c>
      <c r="J17" s="526"/>
      <c r="K17" s="527">
        <f>'36perfresol'!N17</f>
        <v>11432</v>
      </c>
      <c r="L17" s="526"/>
      <c r="M17" s="527">
        <f>'36perfresol'!Q17</f>
        <v>9832</v>
      </c>
      <c r="N17" s="526"/>
      <c r="O17" s="527">
        <f>'36perfresol'!T17</f>
        <v>13110</v>
      </c>
      <c r="P17" s="526"/>
      <c r="Q17" s="527">
        <f>'36perfresol'!W17</f>
        <v>30224</v>
      </c>
      <c r="R17" s="526"/>
      <c r="S17" s="527">
        <f>'36perfresol'!Z17</f>
        <v>59236</v>
      </c>
      <c r="T17" s="528"/>
      <c r="V17" s="529">
        <f>E17/E$21</f>
        <v>0.34433347807207987</v>
      </c>
      <c r="W17" s="529">
        <f>G17/G$21</f>
        <v>0.31630964420336488</v>
      </c>
      <c r="X17" s="529">
        <f>I17/I$21</f>
        <v>0.28502133668989654</v>
      </c>
      <c r="Y17" s="529">
        <f>K17/K$21</f>
        <v>0.27674356677721562</v>
      </c>
      <c r="Z17" s="529">
        <f>M17/M$21</f>
        <v>0.24025021991985143</v>
      </c>
      <c r="AA17" s="529">
        <f>O17/O$21</f>
        <v>0.224091072252705</v>
      </c>
      <c r="AB17" s="529">
        <f>Q17/Q$21</f>
        <v>0.25576927959109413</v>
      </c>
      <c r="AC17" s="529">
        <f>S17/S$21</f>
        <v>0.27592181997726889</v>
      </c>
    </row>
    <row r="18" spans="2:29" s="525" customFormat="1" ht="21" customHeight="1" x14ac:dyDescent="0.2">
      <c r="B18" s="1120"/>
      <c r="D18" s="526" t="s">
        <v>52</v>
      </c>
      <c r="E18" s="527">
        <f>'36perfresol'!E18</f>
        <v>1088</v>
      </c>
      <c r="F18" s="526"/>
      <c r="G18" s="527">
        <f>'36perfresol'!H18</f>
        <v>26926</v>
      </c>
      <c r="H18" s="526"/>
      <c r="I18" s="527">
        <f>'36perfresol'!K18</f>
        <v>11901</v>
      </c>
      <c r="J18" s="526"/>
      <c r="K18" s="527">
        <f>'36perfresol'!N18</f>
        <v>15704</v>
      </c>
      <c r="L18" s="526"/>
      <c r="M18" s="527">
        <f>'36perfresol'!Q18</f>
        <v>15829</v>
      </c>
      <c r="N18" s="526"/>
      <c r="O18" s="527">
        <f>'36perfresol'!T18</f>
        <v>22958</v>
      </c>
      <c r="P18" s="526"/>
      <c r="Q18" s="527">
        <f>'36perfresol'!W18</f>
        <v>45070</v>
      </c>
      <c r="R18" s="526"/>
      <c r="S18" s="527">
        <f>'36perfresol'!Z18</f>
        <v>79185</v>
      </c>
      <c r="T18" s="528"/>
      <c r="V18" s="529">
        <f t="shared" ref="V18:V19" si="1">E18/E$21</f>
        <v>0.47242726877985236</v>
      </c>
      <c r="W18" s="529">
        <f t="shared" ref="W18:W19" si="2">G18/G$21</f>
        <v>0.41258312647482454</v>
      </c>
      <c r="X18" s="529">
        <f t="shared" ref="X18:X19" si="3">I18/I$21</f>
        <v>0.36536395173917047</v>
      </c>
      <c r="Y18" s="529">
        <f t="shared" ref="Y18:Y19" si="4">K18/K$21</f>
        <v>0.38015928732237525</v>
      </c>
      <c r="Z18" s="529">
        <f t="shared" ref="Z18:Z19" si="5">M18/M$21</f>
        <v>0.38679014759065583</v>
      </c>
      <c r="AA18" s="529">
        <f t="shared" ref="AA18:AA19" si="6">O18/O$21</f>
        <v>0.39242432012033573</v>
      </c>
      <c r="AB18" s="529">
        <f t="shared" ref="AB18:AB19" si="7">Q18/Q$21</f>
        <v>0.38140290600749771</v>
      </c>
      <c r="AC18" s="529">
        <f t="shared" ref="AC18:AC19" si="8">S18/S$21</f>
        <v>0.36884444113208248</v>
      </c>
    </row>
    <row r="19" spans="2:29" s="525" customFormat="1" ht="21" customHeight="1" x14ac:dyDescent="0.2">
      <c r="B19" s="1120"/>
      <c r="D19" s="526" t="s">
        <v>53</v>
      </c>
      <c r="E19" s="527">
        <f>'36perfresol'!E19</f>
        <v>422</v>
      </c>
      <c r="F19" s="526"/>
      <c r="G19" s="527">
        <f>'36perfresol'!H19</f>
        <v>17693</v>
      </c>
      <c r="H19" s="526"/>
      <c r="I19" s="527">
        <f>'36perfresol'!K19</f>
        <v>11388</v>
      </c>
      <c r="J19" s="526"/>
      <c r="K19" s="527">
        <f>'36perfresol'!N19</f>
        <v>14173</v>
      </c>
      <c r="L19" s="526"/>
      <c r="M19" s="527">
        <f>'36perfresol'!Q19</f>
        <v>15263</v>
      </c>
      <c r="N19" s="526"/>
      <c r="O19" s="527">
        <f>'36perfresol'!T19</f>
        <v>22435</v>
      </c>
      <c r="P19" s="526"/>
      <c r="Q19" s="527">
        <f>'36perfresol'!W19</f>
        <v>42875</v>
      </c>
      <c r="R19" s="526"/>
      <c r="S19" s="527">
        <f>'36perfresol'!Z19</f>
        <v>76263</v>
      </c>
      <c r="T19" s="528"/>
      <c r="V19" s="529">
        <f t="shared" si="1"/>
        <v>0.18323925314806774</v>
      </c>
      <c r="W19" s="529">
        <f t="shared" si="2"/>
        <v>0.27110722932181053</v>
      </c>
      <c r="X19" s="529">
        <f t="shared" si="3"/>
        <v>0.34961471157093299</v>
      </c>
      <c r="Y19" s="529">
        <f t="shared" si="4"/>
        <v>0.34309714590040913</v>
      </c>
      <c r="Z19" s="529">
        <f t="shared" si="5"/>
        <v>0.37295963248949271</v>
      </c>
      <c r="AA19" s="529">
        <f t="shared" si="6"/>
        <v>0.3834846076269593</v>
      </c>
      <c r="AB19" s="529">
        <f t="shared" si="7"/>
        <v>0.36282781440140816</v>
      </c>
      <c r="AC19" s="529">
        <f t="shared" si="8"/>
        <v>0.35523373889064858</v>
      </c>
    </row>
    <row r="20" spans="2:29" s="525" customFormat="1" ht="21" customHeight="1" x14ac:dyDescent="0.2">
      <c r="B20" s="1120"/>
      <c r="D20" s="526"/>
      <c r="E20" s="527"/>
      <c r="F20" s="526"/>
      <c r="G20" s="527"/>
      <c r="H20" s="526"/>
      <c r="I20" s="527"/>
      <c r="J20" s="526"/>
      <c r="K20" s="527"/>
      <c r="L20" s="526"/>
      <c r="M20" s="527"/>
      <c r="N20" s="526"/>
      <c r="O20" s="527"/>
      <c r="P20" s="526"/>
      <c r="Q20" s="527"/>
      <c r="R20" s="526"/>
      <c r="S20" s="527"/>
      <c r="T20" s="528"/>
      <c r="V20" s="529"/>
      <c r="W20" s="529"/>
      <c r="X20" s="529"/>
      <c r="Y20" s="529"/>
      <c r="Z20" s="529"/>
      <c r="AA20" s="529"/>
      <c r="AB20" s="529"/>
      <c r="AC20" s="529"/>
    </row>
    <row r="21" spans="2:29" s="525" customFormat="1" ht="21" customHeight="1" x14ac:dyDescent="0.2">
      <c r="B21" s="1120"/>
      <c r="D21" s="530" t="s">
        <v>71</v>
      </c>
      <c r="E21" s="527">
        <f>SUM(E17:E20)</f>
        <v>2303</v>
      </c>
      <c r="F21" s="526"/>
      <c r="G21" s="527">
        <f>SUM(G17:G20)</f>
        <v>65262</v>
      </c>
      <c r="H21" s="526"/>
      <c r="I21" s="527">
        <f>SUM(I17:I20)</f>
        <v>32573</v>
      </c>
      <c r="J21" s="526"/>
      <c r="K21" s="527">
        <f>SUM(K17:K20)</f>
        <v>41309</v>
      </c>
      <c r="L21" s="526"/>
      <c r="M21" s="527">
        <f>SUM(M17:M20)</f>
        <v>40924</v>
      </c>
      <c r="N21" s="526"/>
      <c r="O21" s="527">
        <f>SUM(O17:O20)</f>
        <v>58503</v>
      </c>
      <c r="P21" s="526"/>
      <c r="Q21" s="527">
        <f>SUM(Q17:Q20)</f>
        <v>118169</v>
      </c>
      <c r="R21" s="526"/>
      <c r="S21" s="527">
        <f>SUM(S17:S20)</f>
        <v>214684</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19" t="s">
        <v>3</v>
      </c>
      <c r="C23" s="1119"/>
      <c r="D23" s="1119"/>
      <c r="E23" s="532">
        <f>E16+E21</f>
        <v>3978</v>
      </c>
      <c r="F23" s="528"/>
      <c r="G23" s="532">
        <f>G16+G21</f>
        <v>94320</v>
      </c>
      <c r="H23" s="528"/>
      <c r="I23" s="532">
        <f>I16+I21</f>
        <v>53245</v>
      </c>
      <c r="J23" s="528"/>
      <c r="K23" s="532">
        <f>K16+K21</f>
        <v>72273</v>
      </c>
      <c r="L23" s="528"/>
      <c r="M23" s="532">
        <f>M16+M21</f>
        <v>75561</v>
      </c>
      <c r="N23" s="528"/>
      <c r="O23" s="532">
        <f>O16+O21</f>
        <v>113815</v>
      </c>
      <c r="P23" s="528"/>
      <c r="Q23" s="532">
        <f>Q16+Q21</f>
        <v>309278</v>
      </c>
      <c r="R23" s="528"/>
      <c r="S23" s="532">
        <f>S16+S21</f>
        <v>835319</v>
      </c>
      <c r="T23" s="528"/>
    </row>
    <row r="24" spans="2:29" s="536" customFormat="1" ht="5.25" customHeight="1" x14ac:dyDescent="0.2">
      <c r="B24" s="534"/>
      <c r="C24" s="534"/>
      <c r="D24" s="534"/>
      <c r="E24" s="534"/>
      <c r="F24" s="534"/>
      <c r="G24" s="534"/>
      <c r="H24" s="534"/>
      <c r="I24" s="534"/>
      <c r="J24" s="534"/>
      <c r="K24" s="534"/>
      <c r="L24" s="535"/>
    </row>
    <row r="25" spans="2:29" s="777" customFormat="1" ht="5.25" customHeight="1" x14ac:dyDescent="0.2">
      <c r="B25" s="775"/>
      <c r="C25" s="775"/>
      <c r="D25" s="775"/>
      <c r="E25" s="775"/>
      <c r="F25" s="775"/>
      <c r="G25" s="775"/>
      <c r="H25" s="775"/>
      <c r="I25" s="775"/>
      <c r="J25" s="775"/>
      <c r="K25" s="775"/>
      <c r="L25" s="776"/>
    </row>
    <row r="26" spans="2:29" s="777" customFormat="1" ht="12.75" customHeight="1" x14ac:dyDescent="0.2">
      <c r="B26" s="778"/>
      <c r="C26" s="778"/>
      <c r="D26" s="778"/>
      <c r="E26" s="778"/>
      <c r="F26" s="778"/>
      <c r="G26" s="778"/>
      <c r="H26" s="778"/>
      <c r="I26" s="778"/>
      <c r="J26" s="778"/>
      <c r="K26" s="778"/>
      <c r="L26" s="778"/>
    </row>
    <row r="27" spans="2:29" s="774" customFormat="1" ht="24.75" customHeight="1" x14ac:dyDescent="0.2">
      <c r="B27" s="779"/>
      <c r="C27" s="779"/>
      <c r="D27" s="779"/>
      <c r="E27" s="779" t="s">
        <v>122</v>
      </c>
      <c r="F27" s="779"/>
      <c r="G27" s="779" t="s">
        <v>23</v>
      </c>
      <c r="H27" s="779"/>
      <c r="I27" s="779" t="s">
        <v>21</v>
      </c>
      <c r="J27" s="779"/>
      <c r="K27" s="779" t="s">
        <v>19</v>
      </c>
      <c r="L27" s="779"/>
      <c r="M27" s="780"/>
      <c r="N27" s="780"/>
      <c r="O27" s="780"/>
      <c r="P27" s="780"/>
      <c r="Q27" s="780"/>
      <c r="R27" s="780"/>
      <c r="S27" s="780"/>
      <c r="T27" s="780"/>
      <c r="U27" s="780"/>
      <c r="V27" s="780"/>
      <c r="W27" s="780"/>
      <c r="X27" s="780"/>
      <c r="Y27" s="780"/>
      <c r="Z27" s="780"/>
      <c r="AA27" s="780"/>
    </row>
    <row r="28" spans="2:29" s="774" customFormat="1" ht="10.5" x14ac:dyDescent="0.2">
      <c r="B28" s="781"/>
      <c r="C28" s="781"/>
      <c r="D28" s="781"/>
      <c r="E28" s="781" t="e">
        <f>#REF!</f>
        <v>#REF!</v>
      </c>
      <c r="F28" s="782"/>
      <c r="G28" s="782" t="e">
        <f>#REF!</f>
        <v>#REF!</v>
      </c>
      <c r="H28" s="782"/>
      <c r="I28" s="782" t="e">
        <f>#REF!</f>
        <v>#REF!</v>
      </c>
      <c r="J28" s="782"/>
      <c r="K28" s="782" t="e">
        <f>#REF!</f>
        <v>#REF!</v>
      </c>
      <c r="L28" s="782"/>
      <c r="M28" s="780"/>
      <c r="N28" s="780"/>
      <c r="O28" s="780"/>
      <c r="P28" s="780"/>
      <c r="Q28" s="780"/>
      <c r="R28" s="780"/>
      <c r="S28" s="780"/>
      <c r="T28" s="780"/>
      <c r="U28" s="780"/>
      <c r="V28" s="780"/>
      <c r="W28" s="780"/>
      <c r="X28" s="780"/>
      <c r="Y28" s="780"/>
      <c r="Z28" s="780"/>
      <c r="AA28" s="780"/>
    </row>
    <row r="29" spans="2:29" s="777" customFormat="1" x14ac:dyDescent="0.2">
      <c r="B29" s="783"/>
      <c r="C29" s="783"/>
      <c r="D29" s="783"/>
      <c r="E29" s="783"/>
      <c r="F29" s="783"/>
      <c r="G29" s="783"/>
      <c r="H29" s="783"/>
      <c r="I29" s="783"/>
      <c r="J29" s="783"/>
      <c r="K29" s="783"/>
      <c r="L29" s="783"/>
      <c r="M29" s="784"/>
      <c r="N29" s="784"/>
      <c r="O29" s="784"/>
      <c r="P29" s="784"/>
      <c r="Q29" s="784"/>
      <c r="R29" s="784"/>
      <c r="S29" s="784"/>
      <c r="T29" s="784"/>
      <c r="U29" s="784"/>
      <c r="V29" s="784"/>
      <c r="W29" s="784"/>
      <c r="X29" s="784"/>
      <c r="Y29" s="784"/>
      <c r="Z29" s="784"/>
      <c r="AA29" s="784"/>
    </row>
    <row r="30" spans="2:29" s="777" customFormat="1" x14ac:dyDescent="0.2">
      <c r="B30" s="783"/>
      <c r="C30" s="783"/>
      <c r="D30" s="783"/>
      <c r="E30" s="783"/>
      <c r="F30" s="783"/>
      <c r="G30" s="783"/>
      <c r="H30" s="783"/>
      <c r="I30" s="783"/>
      <c r="J30" s="783"/>
      <c r="K30" s="783"/>
      <c r="L30" s="783"/>
      <c r="M30" s="784"/>
      <c r="N30" s="784"/>
      <c r="O30" s="784"/>
      <c r="P30" s="784"/>
      <c r="Q30" s="784"/>
      <c r="R30" s="784"/>
      <c r="S30" s="784"/>
      <c r="T30" s="784"/>
      <c r="U30" s="784"/>
      <c r="V30" s="784"/>
      <c r="W30" s="784"/>
      <c r="X30" s="784"/>
      <c r="Y30" s="784"/>
      <c r="Z30" s="784"/>
      <c r="AA30" s="784"/>
    </row>
    <row r="31" spans="2:29" s="777" customFormat="1" x14ac:dyDescent="0.2">
      <c r="B31" s="783"/>
      <c r="C31" s="783"/>
      <c r="D31" s="783"/>
      <c r="E31" s="783"/>
      <c r="F31" s="783"/>
      <c r="G31" s="783"/>
      <c r="H31" s="783"/>
      <c r="I31" s="783"/>
      <c r="J31" s="783"/>
      <c r="K31" s="783"/>
      <c r="L31" s="783"/>
      <c r="M31" s="784"/>
      <c r="N31" s="784"/>
      <c r="O31" s="784"/>
      <c r="P31" s="784"/>
      <c r="Q31" s="784"/>
      <c r="R31" s="784"/>
      <c r="S31" s="784"/>
      <c r="T31" s="784"/>
      <c r="U31" s="784"/>
      <c r="V31" s="784"/>
      <c r="W31" s="784"/>
      <c r="X31" s="784"/>
      <c r="Y31" s="784"/>
      <c r="Z31" s="784"/>
      <c r="AA31" s="784"/>
    </row>
    <row r="32" spans="2:29" s="777" customFormat="1" x14ac:dyDescent="0.2">
      <c r="B32" s="783"/>
      <c r="C32" s="783"/>
      <c r="D32" s="783"/>
      <c r="E32" s="783"/>
      <c r="F32" s="783"/>
      <c r="G32" s="783"/>
      <c r="H32" s="783"/>
      <c r="I32" s="783"/>
      <c r="J32" s="783"/>
      <c r="K32" s="783"/>
      <c r="L32" s="783"/>
      <c r="M32" s="784"/>
      <c r="N32" s="784"/>
      <c r="O32" s="784"/>
      <c r="P32" s="784"/>
      <c r="Q32" s="784"/>
      <c r="R32" s="784"/>
      <c r="S32" s="784"/>
      <c r="T32" s="784"/>
      <c r="U32" s="784"/>
      <c r="V32" s="784"/>
      <c r="W32" s="784"/>
      <c r="X32" s="784"/>
      <c r="Y32" s="784"/>
      <c r="Z32" s="784"/>
      <c r="AA32" s="784"/>
    </row>
    <row r="33" spans="2:27" s="777" customFormat="1" x14ac:dyDescent="0.2">
      <c r="B33" s="783"/>
      <c r="C33" s="783"/>
      <c r="D33" s="783"/>
      <c r="E33" s="783"/>
      <c r="F33" s="783"/>
      <c r="G33" s="783"/>
      <c r="H33" s="783"/>
      <c r="I33" s="783"/>
      <c r="J33" s="783"/>
      <c r="K33" s="783"/>
      <c r="L33" s="783"/>
      <c r="M33" s="784"/>
      <c r="N33" s="784"/>
      <c r="O33" s="784"/>
      <c r="P33" s="784"/>
      <c r="Q33" s="784"/>
      <c r="R33" s="784"/>
      <c r="S33" s="784"/>
      <c r="T33" s="784"/>
      <c r="U33" s="784"/>
      <c r="V33" s="784"/>
      <c r="W33" s="784"/>
      <c r="X33" s="784"/>
      <c r="Y33" s="784"/>
      <c r="Z33" s="784"/>
      <c r="AA33" s="784"/>
    </row>
    <row r="34" spans="2:27" s="777" customFormat="1" x14ac:dyDescent="0.2">
      <c r="B34" s="778"/>
      <c r="C34" s="778"/>
      <c r="D34" s="778"/>
      <c r="E34" s="778"/>
      <c r="F34" s="778"/>
      <c r="G34" s="778"/>
      <c r="H34" s="778"/>
      <c r="I34" s="778"/>
      <c r="J34" s="778"/>
      <c r="K34" s="778"/>
      <c r="L34" s="778"/>
    </row>
    <row r="35" spans="2:27" s="135" customFormat="1" x14ac:dyDescent="0.2">
      <c r="B35" s="537"/>
      <c r="C35" s="537"/>
      <c r="D35" s="537"/>
      <c r="E35" s="537"/>
      <c r="F35" s="537"/>
      <c r="G35" s="537"/>
      <c r="H35" s="537"/>
      <c r="I35" s="537"/>
      <c r="J35" s="537"/>
      <c r="K35" s="537"/>
      <c r="L35" s="537"/>
    </row>
    <row r="36" spans="2:27" s="19" customFormat="1" x14ac:dyDescent="0.2">
      <c r="B36" s="48"/>
      <c r="C36" s="48"/>
      <c r="D36" s="48"/>
      <c r="E36" s="48"/>
      <c r="F36" s="48"/>
      <c r="G36" s="48"/>
      <c r="H36" s="48"/>
      <c r="I36" s="48"/>
      <c r="J36" s="48"/>
      <c r="K36" s="48"/>
      <c r="L36" s="48"/>
    </row>
    <row r="37" spans="2:27" s="19" customFormat="1" x14ac:dyDescent="0.2">
      <c r="C37" s="1092"/>
      <c r="D37" s="1092"/>
      <c r="E37" s="1092"/>
      <c r="F37" s="1092"/>
      <c r="G37" s="1092"/>
      <c r="H37" s="1092"/>
      <c r="I37" s="1092"/>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088"/>
      <c r="C46" s="1089"/>
      <c r="D46" s="1089"/>
      <c r="E46" s="1089"/>
      <c r="F46" s="1089"/>
      <c r="G46" s="1089"/>
      <c r="H46" s="1089"/>
      <c r="I46" s="1089"/>
      <c r="J46" s="1089"/>
      <c r="K46" s="1089"/>
      <c r="L46" s="403"/>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2" t="s">
        <v>424</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1" t="s">
        <v>55</v>
      </c>
      <c r="G6" s="1122"/>
      <c r="H6" s="1122"/>
      <c r="I6" s="1122"/>
      <c r="J6" s="1122"/>
      <c r="K6" s="1122"/>
      <c r="L6" s="1122"/>
      <c r="M6" s="1122"/>
      <c r="N6" s="1122"/>
      <c r="O6" s="1122"/>
      <c r="P6" s="1122"/>
      <c r="Q6" s="1122"/>
      <c r="R6" s="1122"/>
      <c r="S6" s="1122"/>
      <c r="T6" s="1122"/>
      <c r="U6" s="1122"/>
      <c r="V6" s="1122"/>
      <c r="W6" s="1123"/>
      <c r="X6" s="133"/>
      <c r="Y6" s="133"/>
    </row>
    <row r="7" spans="2:25" s="7" customFormat="1" ht="64.5" customHeight="1" x14ac:dyDescent="0.2">
      <c r="B7" s="1104" t="s">
        <v>15</v>
      </c>
      <c r="C7" s="194"/>
      <c r="D7" s="195" t="s">
        <v>255</v>
      </c>
      <c r="E7" s="194"/>
      <c r="F7" s="1124" t="s">
        <v>57</v>
      </c>
      <c r="G7" s="1125"/>
      <c r="H7" s="1124" t="s">
        <v>58</v>
      </c>
      <c r="I7" s="1125"/>
      <c r="J7" s="1124" t="s">
        <v>59</v>
      </c>
      <c r="K7" s="1125"/>
      <c r="L7" s="1124" t="s">
        <v>60</v>
      </c>
      <c r="M7" s="1125"/>
      <c r="N7" s="1124" t="s">
        <v>61</v>
      </c>
      <c r="O7" s="1125"/>
      <c r="P7" s="1124" t="s">
        <v>62</v>
      </c>
      <c r="Q7" s="1125"/>
      <c r="R7" s="1124" t="s">
        <v>63</v>
      </c>
      <c r="S7" s="1125"/>
      <c r="T7" s="1124" t="s">
        <v>64</v>
      </c>
      <c r="U7" s="1125"/>
      <c r="V7" s="1126" t="s">
        <v>3</v>
      </c>
      <c r="W7" s="1127"/>
      <c r="X7" s="51"/>
      <c r="Y7" s="195" t="s">
        <v>256</v>
      </c>
    </row>
    <row r="8" spans="2:25" s="124" customFormat="1" ht="20.25" customHeight="1" x14ac:dyDescent="0.2">
      <c r="B8" s="110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275501</v>
      </c>
      <c r="E10" s="125"/>
      <c r="F10" s="153">
        <v>725</v>
      </c>
      <c r="G10" s="75">
        <v>0.18066419634335668</v>
      </c>
      <c r="H10" s="153">
        <v>126328</v>
      </c>
      <c r="I10" s="75">
        <v>31.47992633884629</v>
      </c>
      <c r="J10" s="153">
        <v>149207</v>
      </c>
      <c r="K10" s="75">
        <v>37.181189991452712</v>
      </c>
      <c r="L10" s="153">
        <v>14306</v>
      </c>
      <c r="M10" s="75">
        <v>3.5649406798456007</v>
      </c>
      <c r="N10" s="153">
        <v>27423</v>
      </c>
      <c r="O10" s="75">
        <v>6.8335920776880963</v>
      </c>
      <c r="P10" s="153">
        <v>4664</v>
      </c>
      <c r="Q10" s="75">
        <v>1.1622314644764351</v>
      </c>
      <c r="R10" s="153">
        <v>78633</v>
      </c>
      <c r="S10" s="75">
        <v>19.594714139402985</v>
      </c>
      <c r="T10" s="153">
        <v>11</v>
      </c>
      <c r="U10" s="75">
        <f t="shared" ref="U10:U27" si="0">T10*100/$V10</f>
        <v>2.7411119445198942E-3</v>
      </c>
      <c r="V10" s="153">
        <f>F10+H10+J10+L10+N10+P10+R10+T10</f>
        <v>401297</v>
      </c>
      <c r="W10" s="75">
        <f t="shared" ref="V10:W27" si="1">G10+I10+K10+M10+O10+Q10+S10+U10</f>
        <v>100</v>
      </c>
      <c r="X10" s="154"/>
      <c r="Y10" s="155">
        <f t="shared" ref="Y10:Y27" si="2">V10/D10</f>
        <v>1.456608142983147</v>
      </c>
    </row>
    <row r="11" spans="2:25" s="125" customFormat="1" ht="18" customHeight="1" x14ac:dyDescent="0.2">
      <c r="B11" s="32" t="s">
        <v>10</v>
      </c>
      <c r="C11" s="28"/>
      <c r="D11" s="156">
        <v>39213</v>
      </c>
      <c r="F11" s="157">
        <v>3428</v>
      </c>
      <c r="G11" s="181">
        <v>7.5523243005067195</v>
      </c>
      <c r="H11" s="157">
        <v>3372</v>
      </c>
      <c r="I11" s="181">
        <v>7.428949107732981</v>
      </c>
      <c r="J11" s="157">
        <v>5335</v>
      </c>
      <c r="K11" s="181">
        <v>11.753690240141001</v>
      </c>
      <c r="L11" s="157">
        <v>1693</v>
      </c>
      <c r="M11" s="181">
        <v>3.7298964529632079</v>
      </c>
      <c r="N11" s="157">
        <v>3942</v>
      </c>
      <c r="O11" s="181">
        <v>8.6847323198942501</v>
      </c>
      <c r="P11" s="157">
        <v>7841</v>
      </c>
      <c r="Q11" s="181">
        <v>17.274730116765806</v>
      </c>
      <c r="R11" s="157">
        <v>19779</v>
      </c>
      <c r="S11" s="181">
        <v>43.575677461996037</v>
      </c>
      <c r="T11" s="157">
        <v>0</v>
      </c>
      <c r="U11" s="181">
        <f t="shared" si="0"/>
        <v>0</v>
      </c>
      <c r="V11" s="157">
        <f t="shared" si="1"/>
        <v>45390</v>
      </c>
      <c r="W11" s="181">
        <f t="shared" si="1"/>
        <v>100</v>
      </c>
      <c r="X11" s="154"/>
      <c r="Y11" s="158">
        <f t="shared" si="2"/>
        <v>1.1575242904138934</v>
      </c>
    </row>
    <row r="12" spans="2:25" s="125" customFormat="1" ht="22.5" customHeight="1" x14ac:dyDescent="0.2">
      <c r="B12" s="32" t="s">
        <v>40</v>
      </c>
      <c r="C12" s="28"/>
      <c r="D12" s="156">
        <v>29908</v>
      </c>
      <c r="F12" s="126">
        <v>7558</v>
      </c>
      <c r="G12" s="181">
        <v>19.765678121240651</v>
      </c>
      <c r="H12" s="126">
        <v>2606</v>
      </c>
      <c r="I12" s="181">
        <v>6.8152100005230398</v>
      </c>
      <c r="J12" s="126">
        <v>7038</v>
      </c>
      <c r="K12" s="181">
        <v>18.405774360583713</v>
      </c>
      <c r="L12" s="126">
        <v>2255</v>
      </c>
      <c r="M12" s="181">
        <v>5.8972749620796066</v>
      </c>
      <c r="N12" s="126">
        <v>3695</v>
      </c>
      <c r="O12" s="181">
        <v>9.6631622992834352</v>
      </c>
      <c r="P12" s="126">
        <v>4112</v>
      </c>
      <c r="Q12" s="181">
        <v>10.753700507348711</v>
      </c>
      <c r="R12" s="126">
        <v>10956</v>
      </c>
      <c r="S12" s="181">
        <v>28.652126157225798</v>
      </c>
      <c r="T12" s="126">
        <v>18</v>
      </c>
      <c r="U12" s="181">
        <f t="shared" si="0"/>
        <v>4.7073591715047859E-2</v>
      </c>
      <c r="V12" s="157">
        <f t="shared" si="1"/>
        <v>38238</v>
      </c>
      <c r="W12" s="181">
        <f t="shared" si="1"/>
        <v>100</v>
      </c>
      <c r="X12" s="154"/>
      <c r="Y12" s="158">
        <f t="shared" si="2"/>
        <v>1.2785207971111407</v>
      </c>
    </row>
    <row r="13" spans="2:25" s="125" customFormat="1" ht="18" customHeight="1" x14ac:dyDescent="0.2">
      <c r="B13" s="32" t="s">
        <v>41</v>
      </c>
      <c r="C13" s="28"/>
      <c r="D13" s="156">
        <v>27809</v>
      </c>
      <c r="F13" s="157">
        <v>4715</v>
      </c>
      <c r="G13" s="181">
        <v>10.481504534945758</v>
      </c>
      <c r="H13" s="157">
        <v>12135</v>
      </c>
      <c r="I13" s="181">
        <v>26.976258225146719</v>
      </c>
      <c r="J13" s="157">
        <v>2165</v>
      </c>
      <c r="K13" s="181">
        <v>4.8128223368308731</v>
      </c>
      <c r="L13" s="157">
        <v>1628</v>
      </c>
      <c r="M13" s="181">
        <v>3.6190645562866797</v>
      </c>
      <c r="N13" s="157">
        <v>2909</v>
      </c>
      <c r="O13" s="181">
        <v>6.4667437311043923</v>
      </c>
      <c r="P13" s="157">
        <v>792</v>
      </c>
      <c r="Q13" s="181">
        <v>1.760626000355682</v>
      </c>
      <c r="R13" s="157">
        <v>20640</v>
      </c>
      <c r="S13" s="181">
        <v>45.882980615329892</v>
      </c>
      <c r="T13" s="157">
        <v>0</v>
      </c>
      <c r="U13" s="181">
        <f t="shared" si="0"/>
        <v>0</v>
      </c>
      <c r="V13" s="157">
        <f t="shared" si="1"/>
        <v>44984</v>
      </c>
      <c r="W13" s="181">
        <f t="shared" si="1"/>
        <v>100</v>
      </c>
      <c r="X13" s="154"/>
      <c r="Y13" s="158">
        <f t="shared" si="2"/>
        <v>1.6176058110683591</v>
      </c>
    </row>
    <row r="14" spans="2:25" s="125" customFormat="1" ht="18" customHeight="1" x14ac:dyDescent="0.2">
      <c r="B14" s="32" t="s">
        <v>9</v>
      </c>
      <c r="C14" s="28"/>
      <c r="D14" s="156">
        <v>38957</v>
      </c>
      <c r="F14" s="157">
        <v>1331</v>
      </c>
      <c r="G14" s="181">
        <v>3.0479985343958962</v>
      </c>
      <c r="H14" s="157">
        <v>2336</v>
      </c>
      <c r="I14" s="181">
        <v>5.3494549784739398</v>
      </c>
      <c r="J14" s="157">
        <v>644</v>
      </c>
      <c r="K14" s="181">
        <v>1.4747641293395621</v>
      </c>
      <c r="L14" s="157">
        <v>5571</v>
      </c>
      <c r="M14" s="181">
        <v>12.757625721352019</v>
      </c>
      <c r="N14" s="157">
        <v>4811</v>
      </c>
      <c r="O14" s="181">
        <v>11.017220848218376</v>
      </c>
      <c r="P14" s="157">
        <v>13361</v>
      </c>
      <c r="Q14" s="181">
        <v>30.59677567097188</v>
      </c>
      <c r="R14" s="157">
        <v>15614</v>
      </c>
      <c r="S14" s="181">
        <v>35.756160117248328</v>
      </c>
      <c r="T14" s="157">
        <v>0</v>
      </c>
      <c r="U14" s="181">
        <f t="shared" si="0"/>
        <v>0</v>
      </c>
      <c r="V14" s="157">
        <f t="shared" si="1"/>
        <v>43668</v>
      </c>
      <c r="W14" s="181">
        <f t="shared" si="1"/>
        <v>100</v>
      </c>
      <c r="X14" s="154"/>
      <c r="Y14" s="158">
        <f t="shared" si="2"/>
        <v>1.1209282028903662</v>
      </c>
    </row>
    <row r="15" spans="2:25" s="125" customFormat="1" ht="18" customHeight="1" x14ac:dyDescent="0.2">
      <c r="B15" s="32" t="s">
        <v>8</v>
      </c>
      <c r="C15" s="28"/>
      <c r="D15" s="156">
        <v>17653</v>
      </c>
      <c r="F15" s="126">
        <v>6773</v>
      </c>
      <c r="G15" s="181">
        <v>24.373830430401611</v>
      </c>
      <c r="H15" s="126">
        <v>3321</v>
      </c>
      <c r="I15" s="181">
        <v>11.951201957679574</v>
      </c>
      <c r="J15" s="126">
        <v>1498</v>
      </c>
      <c r="K15" s="181">
        <v>5.3908161796458902</v>
      </c>
      <c r="L15" s="126">
        <v>2022</v>
      </c>
      <c r="M15" s="181">
        <v>7.2765222398157476</v>
      </c>
      <c r="N15" s="126">
        <v>4986</v>
      </c>
      <c r="O15" s="181">
        <v>17.942996977112422</v>
      </c>
      <c r="P15" s="126">
        <v>184</v>
      </c>
      <c r="Q15" s="181">
        <v>0.6621563264718584</v>
      </c>
      <c r="R15" s="126">
        <v>9004</v>
      </c>
      <c r="S15" s="181">
        <v>32.402475888872893</v>
      </c>
      <c r="T15" s="126">
        <v>0</v>
      </c>
      <c r="U15" s="181">
        <f t="shared" si="0"/>
        <v>0</v>
      </c>
      <c r="V15" s="157">
        <f t="shared" si="1"/>
        <v>27788</v>
      </c>
      <c r="W15" s="181">
        <f t="shared" si="1"/>
        <v>100</v>
      </c>
      <c r="X15" s="154"/>
      <c r="Y15" s="158">
        <f t="shared" si="2"/>
        <v>1.5741233784625843</v>
      </c>
    </row>
    <row r="16" spans="2:25" s="128" customFormat="1" ht="18" customHeight="1" x14ac:dyDescent="0.2">
      <c r="B16" s="127" t="s">
        <v>7</v>
      </c>
      <c r="C16" s="129"/>
      <c r="D16" s="159">
        <v>118742</v>
      </c>
      <c r="E16" s="160"/>
      <c r="F16" s="161">
        <v>13218</v>
      </c>
      <c r="G16" s="182">
        <v>8.0810427467475296</v>
      </c>
      <c r="H16" s="161">
        <v>26634</v>
      </c>
      <c r="I16" s="182">
        <v>16.28313606573413</v>
      </c>
      <c r="J16" s="161">
        <v>22536</v>
      </c>
      <c r="K16" s="182">
        <v>13.777756040301281</v>
      </c>
      <c r="L16" s="161">
        <v>7839</v>
      </c>
      <c r="M16" s="182">
        <v>4.7925022009194951</v>
      </c>
      <c r="N16" s="161">
        <v>8500</v>
      </c>
      <c r="O16" s="182">
        <v>5.1966154749095175</v>
      </c>
      <c r="P16" s="161">
        <v>50792</v>
      </c>
      <c r="Q16" s="182">
        <v>31.052528611953438</v>
      </c>
      <c r="R16" s="161">
        <v>31880</v>
      </c>
      <c r="S16" s="182">
        <v>19.49036486354299</v>
      </c>
      <c r="T16" s="161">
        <v>2169</v>
      </c>
      <c r="U16" s="182">
        <f t="shared" si="0"/>
        <v>1.3260539958916169</v>
      </c>
      <c r="V16" s="161">
        <f t="shared" si="1"/>
        <v>163568</v>
      </c>
      <c r="W16" s="182">
        <f t="shared" si="1"/>
        <v>99.999999999999986</v>
      </c>
      <c r="X16" s="162"/>
      <c r="Y16" s="158">
        <f t="shared" si="2"/>
        <v>1.3775075373498846</v>
      </c>
    </row>
    <row r="17" spans="2:25" s="128" customFormat="1" ht="18" customHeight="1" x14ac:dyDescent="0.2">
      <c r="B17" s="127" t="s">
        <v>43</v>
      </c>
      <c r="C17" s="129"/>
      <c r="D17" s="159">
        <v>69483</v>
      </c>
      <c r="E17" s="160"/>
      <c r="F17" s="161">
        <v>8444</v>
      </c>
      <c r="G17" s="182">
        <v>9.0782032812264823</v>
      </c>
      <c r="H17" s="161">
        <v>27016</v>
      </c>
      <c r="I17" s="182">
        <v>29.045089986453654</v>
      </c>
      <c r="J17" s="161">
        <v>15861</v>
      </c>
      <c r="K17" s="182">
        <v>17.052271701034254</v>
      </c>
      <c r="L17" s="161">
        <v>3496</v>
      </c>
      <c r="M17" s="182">
        <v>3.7585739781108218</v>
      </c>
      <c r="N17" s="161">
        <v>12226</v>
      </c>
      <c r="O17" s="182">
        <v>13.144257853656439</v>
      </c>
      <c r="P17" s="161">
        <v>9587</v>
      </c>
      <c r="Q17" s="182">
        <v>10.307050551529878</v>
      </c>
      <c r="R17" s="161">
        <v>16363</v>
      </c>
      <c r="S17" s="182">
        <v>17.591975401552453</v>
      </c>
      <c r="T17" s="161">
        <v>21</v>
      </c>
      <c r="U17" s="182">
        <f t="shared" si="0"/>
        <v>2.2577246436020385E-2</v>
      </c>
      <c r="V17" s="161">
        <f t="shared" si="1"/>
        <v>93014</v>
      </c>
      <c r="W17" s="182">
        <f t="shared" si="1"/>
        <v>100</v>
      </c>
      <c r="X17" s="162"/>
      <c r="Y17" s="158">
        <f t="shared" si="2"/>
        <v>1.3386583768691622</v>
      </c>
    </row>
    <row r="18" spans="2:25" s="128" customFormat="1" ht="18" customHeight="1" x14ac:dyDescent="0.2">
      <c r="B18" s="127" t="s">
        <v>44</v>
      </c>
      <c r="C18" s="129"/>
      <c r="D18" s="159">
        <v>198202</v>
      </c>
      <c r="E18" s="160"/>
      <c r="F18" s="161">
        <v>176</v>
      </c>
      <c r="G18" s="182">
        <v>7.3301874612145615E-2</v>
      </c>
      <c r="H18" s="161">
        <v>26029</v>
      </c>
      <c r="I18" s="182">
        <v>10.840764172042832</v>
      </c>
      <c r="J18" s="161">
        <v>33825</v>
      </c>
      <c r="K18" s="182">
        <v>14.087704027021736</v>
      </c>
      <c r="L18" s="161">
        <v>13400</v>
      </c>
      <c r="M18" s="182">
        <v>5.5809381806974505</v>
      </c>
      <c r="N18" s="161">
        <v>38934</v>
      </c>
      <c r="O18" s="182">
        <v>16.215540830393621</v>
      </c>
      <c r="P18" s="161">
        <v>23565</v>
      </c>
      <c r="Q18" s="182">
        <v>9.8145379274727933</v>
      </c>
      <c r="R18" s="161">
        <v>104074</v>
      </c>
      <c r="S18" s="182">
        <v>43.345564195366158</v>
      </c>
      <c r="T18" s="161">
        <v>100</v>
      </c>
      <c r="U18" s="182">
        <f t="shared" si="0"/>
        <v>4.1648792393264557E-2</v>
      </c>
      <c r="V18" s="161">
        <f t="shared" si="1"/>
        <v>240103</v>
      </c>
      <c r="W18" s="182">
        <f t="shared" si="1"/>
        <v>100</v>
      </c>
      <c r="X18" s="162"/>
      <c r="Y18" s="158">
        <f t="shared" si="2"/>
        <v>1.2114055357665412</v>
      </c>
    </row>
    <row r="19" spans="2:25" s="128" customFormat="1" ht="18" customHeight="1" x14ac:dyDescent="0.2">
      <c r="B19" s="127" t="s">
        <v>6</v>
      </c>
      <c r="C19" s="129"/>
      <c r="D19" s="159">
        <v>139356</v>
      </c>
      <c r="E19" s="160"/>
      <c r="F19" s="161">
        <v>1362</v>
      </c>
      <c r="G19" s="182">
        <v>0.7128016454099656</v>
      </c>
      <c r="H19" s="161">
        <v>45400</v>
      </c>
      <c r="I19" s="182">
        <v>23.760054846998855</v>
      </c>
      <c r="J19" s="161">
        <v>4788</v>
      </c>
      <c r="K19" s="182">
        <v>2.505796092674681</v>
      </c>
      <c r="L19" s="161">
        <v>8891</v>
      </c>
      <c r="M19" s="182">
        <v>4.6530979657415594</v>
      </c>
      <c r="N19" s="161">
        <v>13936</v>
      </c>
      <c r="O19" s="182">
        <v>7.2933948094223791</v>
      </c>
      <c r="P19" s="161">
        <v>21065</v>
      </c>
      <c r="Q19" s="182">
        <v>11.024351439472046</v>
      </c>
      <c r="R19" s="161">
        <v>95201</v>
      </c>
      <c r="S19" s="182">
        <v>49.823369636324621</v>
      </c>
      <c r="T19" s="161">
        <v>434</v>
      </c>
      <c r="U19" s="182">
        <f t="shared" si="0"/>
        <v>0.22713356395589213</v>
      </c>
      <c r="V19" s="161">
        <f t="shared" si="1"/>
        <v>191077</v>
      </c>
      <c r="W19" s="182">
        <f t="shared" si="1"/>
        <v>99.999999999999986</v>
      </c>
      <c r="X19" s="162"/>
      <c r="Y19" s="158">
        <f t="shared" si="2"/>
        <v>1.3711429719567152</v>
      </c>
    </row>
    <row r="20" spans="2:25" s="125" customFormat="1" ht="18" customHeight="1" x14ac:dyDescent="0.2">
      <c r="B20" s="127" t="s">
        <v>5</v>
      </c>
      <c r="C20" s="28"/>
      <c r="D20" s="156">
        <v>34481</v>
      </c>
      <c r="F20" s="157">
        <v>1301</v>
      </c>
      <c r="G20" s="181">
        <v>3.3316261203585147</v>
      </c>
      <c r="H20" s="157">
        <v>4763</v>
      </c>
      <c r="I20" s="181">
        <v>12.19718309859155</v>
      </c>
      <c r="J20" s="157">
        <v>1000</v>
      </c>
      <c r="K20" s="181">
        <v>2.5608194622279128</v>
      </c>
      <c r="L20" s="157">
        <v>2191</v>
      </c>
      <c r="M20" s="181">
        <v>5.6107554417413574</v>
      </c>
      <c r="N20" s="157">
        <v>4938</v>
      </c>
      <c r="O20" s="181">
        <v>12.645326504481433</v>
      </c>
      <c r="P20" s="157">
        <v>18509</v>
      </c>
      <c r="Q20" s="181">
        <v>47.398207426376437</v>
      </c>
      <c r="R20" s="157">
        <v>6348</v>
      </c>
      <c r="S20" s="181">
        <v>16.256081946222793</v>
      </c>
      <c r="T20" s="157">
        <v>0</v>
      </c>
      <c r="U20" s="181">
        <f t="shared" si="0"/>
        <v>0</v>
      </c>
      <c r="V20" s="157">
        <f t="shared" si="1"/>
        <v>39050</v>
      </c>
      <c r="W20" s="181">
        <f t="shared" si="1"/>
        <v>100</v>
      </c>
      <c r="X20" s="154"/>
      <c r="Y20" s="158">
        <f t="shared" si="2"/>
        <v>1.1325077578956526</v>
      </c>
    </row>
    <row r="21" spans="2:25" s="125" customFormat="1" ht="18" customHeight="1" x14ac:dyDescent="0.2">
      <c r="B21" s="32" t="s">
        <v>38</v>
      </c>
      <c r="C21" s="28"/>
      <c r="D21" s="156">
        <v>72568</v>
      </c>
      <c r="F21" s="157">
        <v>5814</v>
      </c>
      <c r="G21" s="181">
        <v>6.6076441373353489</v>
      </c>
      <c r="H21" s="157">
        <v>9250</v>
      </c>
      <c r="I21" s="181">
        <v>10.512677721078772</v>
      </c>
      <c r="J21" s="157">
        <v>25795</v>
      </c>
      <c r="K21" s="181">
        <v>29.316164520565071</v>
      </c>
      <c r="L21" s="157">
        <v>8655</v>
      </c>
      <c r="M21" s="181">
        <v>9.8364568298310022</v>
      </c>
      <c r="N21" s="157">
        <v>7084</v>
      </c>
      <c r="O21" s="181">
        <v>8.051006375796975</v>
      </c>
      <c r="P21" s="157">
        <v>14058</v>
      </c>
      <c r="Q21" s="181">
        <v>15.97699712464058</v>
      </c>
      <c r="R21" s="157">
        <v>17207</v>
      </c>
      <c r="S21" s="181">
        <v>19.555853572605667</v>
      </c>
      <c r="T21" s="157">
        <v>126</v>
      </c>
      <c r="U21" s="181">
        <f t="shared" si="0"/>
        <v>0.1431997181465865</v>
      </c>
      <c r="V21" s="157">
        <f t="shared" si="1"/>
        <v>87989</v>
      </c>
      <c r="W21" s="181">
        <f t="shared" si="1"/>
        <v>100.00000000000001</v>
      </c>
      <c r="X21" s="154"/>
      <c r="Y21" s="158">
        <f t="shared" si="2"/>
        <v>1.2125041340535774</v>
      </c>
    </row>
    <row r="22" spans="2:25" s="125" customFormat="1" ht="21" customHeight="1" x14ac:dyDescent="0.2">
      <c r="B22" s="32" t="s">
        <v>45</v>
      </c>
      <c r="C22" s="28"/>
      <c r="D22" s="156">
        <v>168923</v>
      </c>
      <c r="F22" s="157">
        <v>4542</v>
      </c>
      <c r="G22" s="181">
        <v>1.978964246189775</v>
      </c>
      <c r="H22" s="157">
        <v>68208</v>
      </c>
      <c r="I22" s="181">
        <v>29.718448547801007</v>
      </c>
      <c r="J22" s="157">
        <v>48355</v>
      </c>
      <c r="K22" s="181">
        <v>21.068431555373529</v>
      </c>
      <c r="L22" s="157">
        <v>16602</v>
      </c>
      <c r="M22" s="181">
        <v>7.2335456660595865</v>
      </c>
      <c r="N22" s="157">
        <v>23042</v>
      </c>
      <c r="O22" s="181">
        <v>10.039474716139321</v>
      </c>
      <c r="P22" s="157">
        <v>24994</v>
      </c>
      <c r="Q22" s="181">
        <v>10.889967496536158</v>
      </c>
      <c r="R22" s="157">
        <v>43687</v>
      </c>
      <c r="S22" s="181">
        <v>19.034568697334368</v>
      </c>
      <c r="T22" s="157">
        <v>84</v>
      </c>
      <c r="U22" s="181">
        <f t="shared" si="0"/>
        <v>3.6599074566257397E-2</v>
      </c>
      <c r="V22" s="157">
        <f t="shared" si="1"/>
        <v>229514</v>
      </c>
      <c r="W22" s="181">
        <f t="shared" si="1"/>
        <v>100</v>
      </c>
      <c r="X22" s="154"/>
      <c r="Y22" s="158">
        <f t="shared" si="2"/>
        <v>1.3586900540482942</v>
      </c>
    </row>
    <row r="23" spans="2:25" s="125" customFormat="1" ht="18" customHeight="1" x14ac:dyDescent="0.2">
      <c r="B23" s="32" t="s">
        <v>46</v>
      </c>
      <c r="C23" s="28"/>
      <c r="D23" s="156">
        <v>39421</v>
      </c>
      <c r="F23" s="157">
        <v>4190</v>
      </c>
      <c r="G23" s="181">
        <v>8.4859040829552814</v>
      </c>
      <c r="H23" s="157">
        <v>8157</v>
      </c>
      <c r="I23" s="181">
        <v>16.520171743357096</v>
      </c>
      <c r="J23" s="157">
        <v>3273</v>
      </c>
      <c r="K23" s="181">
        <v>6.6287265068049255</v>
      </c>
      <c r="L23" s="157">
        <v>4010</v>
      </c>
      <c r="M23" s="181">
        <v>8.1213545042125723</v>
      </c>
      <c r="N23" s="157">
        <v>4942</v>
      </c>
      <c r="O23" s="181">
        <v>10.008911211924822</v>
      </c>
      <c r="P23" s="157">
        <v>1307</v>
      </c>
      <c r="Q23" s="181">
        <v>2.6470349967595594</v>
      </c>
      <c r="R23" s="157">
        <v>23494</v>
      </c>
      <c r="S23" s="181">
        <v>47.581821127673365</v>
      </c>
      <c r="T23" s="157">
        <v>3</v>
      </c>
      <c r="U23" s="181">
        <f t="shared" si="0"/>
        <v>6.0758263123784836E-3</v>
      </c>
      <c r="V23" s="157">
        <f>F23+H23+J23+L23+N23+P23+R23+T23</f>
        <v>49376</v>
      </c>
      <c r="W23" s="181">
        <f t="shared" si="1"/>
        <v>100</v>
      </c>
      <c r="X23" s="154"/>
      <c r="Y23" s="158">
        <f t="shared" si="2"/>
        <v>1.2525303772101164</v>
      </c>
    </row>
    <row r="24" spans="2:25" s="125" customFormat="1" ht="22.5" customHeight="1" x14ac:dyDescent="0.2">
      <c r="B24" s="32" t="s">
        <v>47</v>
      </c>
      <c r="C24" s="28"/>
      <c r="D24" s="156">
        <v>15589</v>
      </c>
      <c r="F24" s="126">
        <v>1912</v>
      </c>
      <c r="G24" s="183">
        <v>9.0188679245283012</v>
      </c>
      <c r="H24" s="126">
        <v>2983</v>
      </c>
      <c r="I24" s="181">
        <v>14.070754716981131</v>
      </c>
      <c r="J24" s="126">
        <v>1013</v>
      </c>
      <c r="K24" s="181">
        <v>4.7783018867924527</v>
      </c>
      <c r="L24" s="126">
        <v>585</v>
      </c>
      <c r="M24" s="181">
        <v>2.7594339622641511</v>
      </c>
      <c r="N24" s="126">
        <v>2455</v>
      </c>
      <c r="O24" s="181">
        <v>11.580188679245284</v>
      </c>
      <c r="P24" s="126">
        <v>2661</v>
      </c>
      <c r="Q24" s="181">
        <v>12.55188679245283</v>
      </c>
      <c r="R24" s="126">
        <v>9556</v>
      </c>
      <c r="S24" s="181">
        <v>45.075471698113205</v>
      </c>
      <c r="T24" s="126">
        <v>35</v>
      </c>
      <c r="U24" s="181">
        <f t="shared" si="0"/>
        <v>0.1650943396226415</v>
      </c>
      <c r="V24" s="126">
        <f t="shared" si="1"/>
        <v>21200</v>
      </c>
      <c r="W24" s="181">
        <f t="shared" si="1"/>
        <v>100</v>
      </c>
      <c r="X24" s="154"/>
      <c r="Y24" s="158">
        <f t="shared" si="2"/>
        <v>1.3599332862916158</v>
      </c>
    </row>
    <row r="25" spans="2:25" s="125" customFormat="1" ht="18" customHeight="1" x14ac:dyDescent="0.2">
      <c r="B25" s="32" t="s">
        <v>48</v>
      </c>
      <c r="C25" s="28"/>
      <c r="D25" s="156">
        <v>66909</v>
      </c>
      <c r="F25" s="126">
        <v>885</v>
      </c>
      <c r="G25" s="183">
        <v>0.95105045403256139</v>
      </c>
      <c r="H25" s="126">
        <v>23274</v>
      </c>
      <c r="I25" s="181">
        <v>25.011014991134275</v>
      </c>
      <c r="J25" s="126">
        <v>5653</v>
      </c>
      <c r="K25" s="181">
        <v>6.0749019397130732</v>
      </c>
      <c r="L25" s="126">
        <v>7521</v>
      </c>
      <c r="M25" s="181">
        <v>8.0823169093546827</v>
      </c>
      <c r="N25" s="126">
        <v>13076</v>
      </c>
      <c r="O25" s="181">
        <v>14.051904787491269</v>
      </c>
      <c r="P25" s="126">
        <v>1360</v>
      </c>
      <c r="Q25" s="181">
        <v>1.4615012626941057</v>
      </c>
      <c r="R25" s="126">
        <v>34530</v>
      </c>
      <c r="S25" s="181">
        <v>37.107087206490782</v>
      </c>
      <c r="T25" s="126">
        <v>6756</v>
      </c>
      <c r="U25" s="181">
        <f t="shared" si="0"/>
        <v>7.2602224490892482</v>
      </c>
      <c r="V25" s="126">
        <f t="shared" si="1"/>
        <v>93055</v>
      </c>
      <c r="W25" s="181">
        <f t="shared" si="1"/>
        <v>100</v>
      </c>
      <c r="X25" s="154"/>
      <c r="Y25" s="158">
        <f t="shared" si="2"/>
        <v>1.3907695526760226</v>
      </c>
    </row>
    <row r="26" spans="2:25" s="125" customFormat="1" ht="18" customHeight="1" x14ac:dyDescent="0.2">
      <c r="B26" s="32" t="s">
        <v>49</v>
      </c>
      <c r="C26" s="28"/>
      <c r="D26" s="156">
        <v>9016</v>
      </c>
      <c r="F26" s="126">
        <v>1058</v>
      </c>
      <c r="G26" s="183">
        <v>7.7040704871477459</v>
      </c>
      <c r="H26" s="126">
        <v>3339</v>
      </c>
      <c r="I26" s="181">
        <v>24.313696934391611</v>
      </c>
      <c r="J26" s="126">
        <v>3829</v>
      </c>
      <c r="K26" s="181">
        <v>27.881744702541322</v>
      </c>
      <c r="L26" s="126">
        <v>1262</v>
      </c>
      <c r="M26" s="181">
        <v>9.1895434355202799</v>
      </c>
      <c r="N26" s="126">
        <v>1943</v>
      </c>
      <c r="O26" s="181">
        <v>14.148401660234471</v>
      </c>
      <c r="P26" s="126">
        <v>1040</v>
      </c>
      <c r="Q26" s="181">
        <v>7.5729993446442876</v>
      </c>
      <c r="R26" s="126">
        <v>1262</v>
      </c>
      <c r="S26" s="181">
        <v>9.1895434355202799</v>
      </c>
      <c r="T26" s="126">
        <v>0</v>
      </c>
      <c r="U26" s="181">
        <f t="shared" si="0"/>
        <v>0</v>
      </c>
      <c r="V26" s="126">
        <f t="shared" si="1"/>
        <v>13733</v>
      </c>
      <c r="W26" s="181">
        <f t="shared" si="1"/>
        <v>100</v>
      </c>
      <c r="X26" s="154"/>
      <c r="Y26" s="158">
        <f t="shared" si="2"/>
        <v>1.5231810115350488</v>
      </c>
    </row>
    <row r="27" spans="2:25" s="125" customFormat="1" ht="18" customHeight="1" x14ac:dyDescent="0.2">
      <c r="B27" s="32" t="s">
        <v>4</v>
      </c>
      <c r="C27" s="28"/>
      <c r="D27" s="156">
        <v>3299</v>
      </c>
      <c r="F27" s="126">
        <v>577</v>
      </c>
      <c r="G27" s="183">
        <v>13.057252772120389</v>
      </c>
      <c r="H27" s="126">
        <v>755</v>
      </c>
      <c r="I27" s="181">
        <v>17.08531341932564</v>
      </c>
      <c r="J27" s="126">
        <v>1133</v>
      </c>
      <c r="K27" s="181">
        <v>25.639284906087351</v>
      </c>
      <c r="L27" s="126">
        <v>68</v>
      </c>
      <c r="M27" s="181">
        <v>1.5388096854491966</v>
      </c>
      <c r="N27" s="126">
        <v>193</v>
      </c>
      <c r="O27" s="181">
        <v>4.3675039601719847</v>
      </c>
      <c r="P27" s="126">
        <v>4</v>
      </c>
      <c r="Q27" s="181">
        <v>9.0518216791129216E-2</v>
      </c>
      <c r="R27" s="126">
        <v>1689</v>
      </c>
      <c r="S27" s="181">
        <v>38.221317040054309</v>
      </c>
      <c r="T27" s="126">
        <v>0</v>
      </c>
      <c r="U27" s="181">
        <f t="shared" si="0"/>
        <v>0</v>
      </c>
      <c r="V27" s="157">
        <f t="shared" si="1"/>
        <v>4419</v>
      </c>
      <c r="W27" s="181">
        <f t="shared" si="1"/>
        <v>100</v>
      </c>
      <c r="X27" s="154"/>
      <c r="Y27" s="158">
        <f t="shared" si="2"/>
        <v>1.3394968172173385</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1365030</v>
      </c>
      <c r="E30" s="23"/>
      <c r="F30" s="65">
        <f>SUM(F10:F27)</f>
        <v>68009</v>
      </c>
      <c r="G30" s="67">
        <f>F30*100/$V30</f>
        <v>3.7214980549537802</v>
      </c>
      <c r="H30" s="65">
        <f>SUM(H10:H27)</f>
        <v>395906</v>
      </c>
      <c r="I30" s="67">
        <f>H30*100/$V30</f>
        <v>21.664241628968686</v>
      </c>
      <c r="J30" s="65">
        <f>SUM(J10:J27)</f>
        <v>332948</v>
      </c>
      <c r="K30" s="67">
        <f>J30*100/$V30</f>
        <v>18.21913767884767</v>
      </c>
      <c r="L30" s="65">
        <f>SUM(L10:L27)</f>
        <v>101995</v>
      </c>
      <c r="M30" s="67">
        <f>L30*100/$V30</f>
        <v>5.5812347500332429</v>
      </c>
      <c r="N30" s="65">
        <f>SUM(N10:N27)</f>
        <v>179035</v>
      </c>
      <c r="O30" s="67">
        <f>N30*100/$V30</f>
        <v>9.7969151769420222</v>
      </c>
      <c r="P30" s="65">
        <f>SUM(P10:P27)</f>
        <v>199896</v>
      </c>
      <c r="Q30" s="67">
        <f>P30*100/$V30</f>
        <v>10.938443076549293</v>
      </c>
      <c r="R30" s="65">
        <f>SUM(R10:R27)</f>
        <v>539917</v>
      </c>
      <c r="S30" s="67">
        <f>R30*100/$V30</f>
        <v>29.544620055235043</v>
      </c>
      <c r="T30" s="65">
        <f>SUM(T10:T28)</f>
        <v>9757</v>
      </c>
      <c r="U30" s="67">
        <f>T30*100/$V30</f>
        <v>0.53390957847026177</v>
      </c>
      <c r="V30" s="65">
        <f>SUM(V10:V27)</f>
        <v>1827463</v>
      </c>
      <c r="W30" s="67">
        <f>G30+I30+K30+M30+O30+Q30+S30+U30</f>
        <v>100</v>
      </c>
      <c r="X30" s="174"/>
      <c r="Y30" s="175">
        <f>(V30/D30)</f>
        <v>1.3387713090554787</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2: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2:25" s="987" customFormat="1" x14ac:dyDescent="0.2">
      <c r="F34" s="989"/>
      <c r="G34" s="989"/>
      <c r="H34" s="989"/>
      <c r="I34" s="989"/>
      <c r="J34" s="989"/>
      <c r="X34" s="536"/>
      <c r="Y34" s="536"/>
    </row>
    <row r="35" spans="2:25" s="987" customFormat="1" x14ac:dyDescent="0.2">
      <c r="X35" s="536"/>
      <c r="Y35" s="536"/>
    </row>
    <row r="36" spans="2:25" s="987" customFormat="1" x14ac:dyDescent="0.2">
      <c r="D36" s="1008"/>
      <c r="T36" s="536"/>
      <c r="U36" s="536"/>
    </row>
    <row r="37" spans="2:25" s="987" customFormat="1" x14ac:dyDescent="0.2">
      <c r="T37" s="536"/>
      <c r="U37" s="536"/>
    </row>
    <row r="38" spans="2:25" s="987" customFormat="1" x14ac:dyDescent="0.2">
      <c r="T38" s="536"/>
      <c r="U38" s="536"/>
    </row>
    <row r="39" spans="2:25" s="987" customFormat="1" x14ac:dyDescent="0.2">
      <c r="T39" s="536"/>
      <c r="U39" s="536"/>
    </row>
    <row r="40" spans="2:25" s="987" customFormat="1" x14ac:dyDescent="0.2">
      <c r="T40" s="536"/>
      <c r="U40" s="536"/>
    </row>
    <row r="41" spans="2:25" s="987" customFormat="1" x14ac:dyDescent="0.2">
      <c r="T41" s="536"/>
      <c r="U41" s="536"/>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topLeftCell="A3"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33" t="s">
        <v>425</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7" customFormat="1" ht="19.5" customHeight="1" x14ac:dyDescent="0.2">
      <c r="B6" s="518"/>
      <c r="C6" s="518"/>
      <c r="D6" s="518"/>
      <c r="E6" s="518"/>
      <c r="F6" s="1106" t="s">
        <v>55</v>
      </c>
      <c r="G6" s="1106"/>
      <c r="H6" s="1106"/>
      <c r="I6" s="1106"/>
      <c r="J6" s="1106"/>
      <c r="K6" s="1106"/>
      <c r="L6" s="1106"/>
      <c r="M6" s="1106"/>
      <c r="N6" s="1106"/>
      <c r="O6" s="1106"/>
      <c r="P6" s="1106"/>
      <c r="Q6" s="1106"/>
      <c r="R6" s="1106"/>
      <c r="S6" s="1106"/>
      <c r="T6" s="1106"/>
      <c r="U6" s="1106"/>
      <c r="V6" s="1106"/>
      <c r="W6" s="1106"/>
      <c r="X6" s="673"/>
      <c r="Y6" s="673"/>
    </row>
    <row r="7" spans="2:25" s="517" customFormat="1" ht="64.5" customHeight="1" x14ac:dyDescent="0.2">
      <c r="B7" s="1107" t="s">
        <v>15</v>
      </c>
      <c r="C7" s="542"/>
      <c r="D7" s="543" t="s">
        <v>56</v>
      </c>
      <c r="E7" s="542"/>
      <c r="F7" s="1108" t="s">
        <v>176</v>
      </c>
      <c r="G7" s="1108"/>
      <c r="H7" s="1108" t="s">
        <v>62</v>
      </c>
      <c r="I7" s="1108"/>
      <c r="J7" s="1108" t="s">
        <v>63</v>
      </c>
      <c r="K7" s="1108"/>
      <c r="L7" s="1108" t="s">
        <v>160</v>
      </c>
      <c r="M7" s="1108"/>
      <c r="N7" s="1108" t="s">
        <v>3</v>
      </c>
      <c r="O7" s="1108"/>
      <c r="P7" s="543"/>
      <c r="Q7" s="543" t="s">
        <v>65</v>
      </c>
      <c r="R7" s="518"/>
      <c r="S7" s="518"/>
      <c r="T7" s="518"/>
      <c r="U7" s="518"/>
      <c r="V7" s="518"/>
      <c r="W7" s="518"/>
    </row>
    <row r="8" spans="2:25" s="627" customFormat="1" ht="20.25" customHeight="1" x14ac:dyDescent="0.2">
      <c r="B8" s="110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c r="R8" s="542"/>
      <c r="S8" s="542"/>
      <c r="T8" s="542"/>
      <c r="U8" s="542"/>
      <c r="V8" s="542"/>
      <c r="W8" s="542"/>
    </row>
    <row r="9" spans="2:25" s="628" customFormat="1" ht="8.25" customHeight="1" x14ac:dyDescent="0.2">
      <c r="B9" s="545"/>
      <c r="C9" s="546"/>
      <c r="D9" s="547"/>
      <c r="E9" s="546"/>
      <c r="F9" s="548"/>
      <c r="G9" s="548"/>
      <c r="H9" s="548"/>
      <c r="I9" s="548"/>
      <c r="J9" s="548"/>
      <c r="K9" s="548"/>
      <c r="L9" s="548"/>
      <c r="M9" s="548"/>
      <c r="N9" s="548"/>
      <c r="O9" s="548"/>
      <c r="P9" s="548"/>
      <c r="Q9" s="548"/>
      <c r="R9" s="544"/>
      <c r="S9" s="544"/>
      <c r="T9" s="544"/>
      <c r="U9" s="544"/>
      <c r="V9" s="544"/>
      <c r="W9" s="544"/>
    </row>
    <row r="10" spans="2:25" s="629" customFormat="1" ht="18" customHeight="1" x14ac:dyDescent="0.2">
      <c r="B10" s="531" t="s">
        <v>11</v>
      </c>
      <c r="C10" s="546"/>
      <c r="D10" s="550">
        <f>'41benpresaad'!D10</f>
        <v>275501</v>
      </c>
      <c r="E10" s="549"/>
      <c r="F10" s="551">
        <f>'41benpresaad'!F10+'41benpresaad'!H10+'41benpresaad'!J10+'41benpresaad'!L10+'41benpresaad'!N10</f>
        <v>317989</v>
      </c>
      <c r="G10" s="552">
        <f t="shared" ref="G10:G27" si="0">F10*100/$N10</f>
        <v>79.240313284176054</v>
      </c>
      <c r="H10" s="551">
        <f>'41benpresaad'!P10</f>
        <v>4664</v>
      </c>
      <c r="I10" s="552">
        <f t="shared" ref="I10:I27" si="1">H10*100/$N10</f>
        <v>1.1622314644764351</v>
      </c>
      <c r="J10" s="551">
        <f>'41benpresaad'!R10</f>
        <v>78633</v>
      </c>
      <c r="K10" s="552">
        <f t="shared" ref="K10:K27" si="2">J10*100/$N10</f>
        <v>19.594714139402985</v>
      </c>
      <c r="L10" s="551">
        <f>'41benpresaad'!T10</f>
        <v>11</v>
      </c>
      <c r="M10" s="552">
        <f t="shared" ref="M10:M27" si="3">L10*100/$N10</f>
        <v>2.7411119445198942E-3</v>
      </c>
      <c r="N10" s="551">
        <f>F10+H10+J10+L10</f>
        <v>401297</v>
      </c>
      <c r="O10" s="552">
        <f>G10+I10+K10+M10</f>
        <v>99.999999999999986</v>
      </c>
      <c r="P10" s="553"/>
      <c r="Q10" s="553">
        <f t="shared" ref="Q10:Q27" si="4">N10/D10</f>
        <v>1.456608142983147</v>
      </c>
      <c r="R10" s="549"/>
      <c r="S10" s="549"/>
      <c r="T10" s="549"/>
      <c r="U10" s="549"/>
      <c r="V10" s="549"/>
      <c r="W10" s="549"/>
    </row>
    <row r="11" spans="2:25" s="629" customFormat="1" ht="18" customHeight="1" x14ac:dyDescent="0.2">
      <c r="B11" s="531" t="s">
        <v>10</v>
      </c>
      <c r="C11" s="546"/>
      <c r="D11" s="550">
        <f>'41benpresaad'!D11</f>
        <v>39213</v>
      </c>
      <c r="E11" s="549"/>
      <c r="F11" s="551">
        <f>'41benpresaad'!F11+'41benpresaad'!H11+'41benpresaad'!J11+'41benpresaad'!L11+'41benpresaad'!N11</f>
        <v>17770</v>
      </c>
      <c r="G11" s="552">
        <f t="shared" si="0"/>
        <v>39.149592421238161</v>
      </c>
      <c r="H11" s="551">
        <f>'41benpresaad'!P11</f>
        <v>7841</v>
      </c>
      <c r="I11" s="552">
        <f t="shared" si="1"/>
        <v>17.274730116765806</v>
      </c>
      <c r="J11" s="551">
        <f>'41benpresaad'!R11</f>
        <v>19779</v>
      </c>
      <c r="K11" s="552">
        <f t="shared" si="2"/>
        <v>43.575677461996037</v>
      </c>
      <c r="L11" s="551">
        <f>'41benpresaad'!T11</f>
        <v>0</v>
      </c>
      <c r="M11" s="552">
        <f t="shared" si="3"/>
        <v>0</v>
      </c>
      <c r="N11" s="551">
        <f t="shared" ref="N11:N27" si="5">F11+H11+J11+L11</f>
        <v>45390</v>
      </c>
      <c r="O11" s="552">
        <f t="shared" ref="O11:O27" si="6">G11+I11+K11+M11</f>
        <v>100</v>
      </c>
      <c r="P11" s="553"/>
      <c r="Q11" s="553">
        <f t="shared" si="4"/>
        <v>1.1575242904138934</v>
      </c>
      <c r="R11" s="549"/>
      <c r="S11" s="549"/>
      <c r="T11" s="549"/>
      <c r="U11" s="549"/>
      <c r="V11" s="549"/>
      <c r="W11" s="549"/>
    </row>
    <row r="12" spans="2:25" s="629" customFormat="1" ht="22.5" customHeight="1" x14ac:dyDescent="0.2">
      <c r="B12" s="531" t="s">
        <v>40</v>
      </c>
      <c r="C12" s="546"/>
      <c r="D12" s="550">
        <f>'41benpresaad'!D12</f>
        <v>29908</v>
      </c>
      <c r="E12" s="549"/>
      <c r="F12" s="550">
        <f>'41benpresaad'!F12+'41benpresaad'!H12+'41benpresaad'!J12+'41benpresaad'!L12+'41benpresaad'!N12</f>
        <v>23152</v>
      </c>
      <c r="G12" s="552">
        <f t="shared" si="0"/>
        <v>60.547099743710447</v>
      </c>
      <c r="H12" s="551">
        <f>'41benpresaad'!P12</f>
        <v>4112</v>
      </c>
      <c r="I12" s="552">
        <f t="shared" si="1"/>
        <v>10.753700507348711</v>
      </c>
      <c r="J12" s="551">
        <f>'41benpresaad'!R12</f>
        <v>10956</v>
      </c>
      <c r="K12" s="552">
        <f t="shared" si="2"/>
        <v>28.652126157225798</v>
      </c>
      <c r="L12" s="551">
        <f>'41benpresaad'!T12</f>
        <v>18</v>
      </c>
      <c r="M12" s="552">
        <f t="shared" si="3"/>
        <v>4.7073591715047859E-2</v>
      </c>
      <c r="N12" s="551">
        <f t="shared" si="5"/>
        <v>38238</v>
      </c>
      <c r="O12" s="552">
        <f t="shared" si="6"/>
        <v>100</v>
      </c>
      <c r="P12" s="553"/>
      <c r="Q12" s="553">
        <f t="shared" si="4"/>
        <v>1.2785207971111407</v>
      </c>
      <c r="R12" s="549"/>
      <c r="S12" s="549"/>
      <c r="T12" s="549"/>
      <c r="U12" s="549"/>
      <c r="V12" s="549"/>
      <c r="W12" s="549"/>
    </row>
    <row r="13" spans="2:25" s="629" customFormat="1" ht="18" customHeight="1" x14ac:dyDescent="0.2">
      <c r="B13" s="531" t="s">
        <v>41</v>
      </c>
      <c r="C13" s="546"/>
      <c r="D13" s="550">
        <f>'41benpresaad'!D13</f>
        <v>27809</v>
      </c>
      <c r="E13" s="549"/>
      <c r="F13" s="551">
        <f>'41benpresaad'!F13+'41benpresaad'!H13+'41benpresaad'!J13+'41benpresaad'!L13+'41benpresaad'!N13</f>
        <v>23552</v>
      </c>
      <c r="G13" s="552">
        <f t="shared" si="0"/>
        <v>52.356393384314423</v>
      </c>
      <c r="H13" s="551">
        <f>'41benpresaad'!P13</f>
        <v>792</v>
      </c>
      <c r="I13" s="552">
        <f t="shared" si="1"/>
        <v>1.760626000355682</v>
      </c>
      <c r="J13" s="551">
        <f>'41benpresaad'!R13</f>
        <v>20640</v>
      </c>
      <c r="K13" s="552">
        <f t="shared" si="2"/>
        <v>45.882980615329892</v>
      </c>
      <c r="L13" s="551">
        <f>'41benpresaad'!T13</f>
        <v>0</v>
      </c>
      <c r="M13" s="552">
        <f t="shared" si="3"/>
        <v>0</v>
      </c>
      <c r="N13" s="551">
        <f t="shared" si="5"/>
        <v>44984</v>
      </c>
      <c r="O13" s="552">
        <f t="shared" si="6"/>
        <v>100</v>
      </c>
      <c r="P13" s="553"/>
      <c r="Q13" s="553">
        <f t="shared" si="4"/>
        <v>1.6176058110683591</v>
      </c>
      <c r="R13" s="549"/>
      <c r="S13" s="549"/>
      <c r="T13" s="549"/>
      <c r="U13" s="549"/>
      <c r="V13" s="549"/>
      <c r="W13" s="549"/>
    </row>
    <row r="14" spans="2:25" s="629" customFormat="1" ht="18" customHeight="1" x14ac:dyDescent="0.2">
      <c r="B14" s="531" t="s">
        <v>9</v>
      </c>
      <c r="C14" s="546"/>
      <c r="D14" s="550">
        <f>'41benpresaad'!D14</f>
        <v>38957</v>
      </c>
      <c r="E14" s="549"/>
      <c r="F14" s="551">
        <f>'41benpresaad'!F14+'41benpresaad'!H14+'41benpresaad'!J14+'41benpresaad'!L14+'41benpresaad'!N14</f>
        <v>14693</v>
      </c>
      <c r="G14" s="552">
        <f t="shared" si="0"/>
        <v>33.647064211779792</v>
      </c>
      <c r="H14" s="551">
        <f>'41benpresaad'!P14</f>
        <v>13361</v>
      </c>
      <c r="I14" s="552">
        <f t="shared" si="1"/>
        <v>30.59677567097188</v>
      </c>
      <c r="J14" s="551">
        <f>'41benpresaad'!R14</f>
        <v>15614</v>
      </c>
      <c r="K14" s="552">
        <f t="shared" si="2"/>
        <v>35.756160117248328</v>
      </c>
      <c r="L14" s="551">
        <f>'41benpresaad'!T14</f>
        <v>0</v>
      </c>
      <c r="M14" s="552">
        <f t="shared" si="3"/>
        <v>0</v>
      </c>
      <c r="N14" s="551">
        <f t="shared" si="5"/>
        <v>43668</v>
      </c>
      <c r="O14" s="552">
        <f t="shared" si="6"/>
        <v>100</v>
      </c>
      <c r="P14" s="553"/>
      <c r="Q14" s="553">
        <f t="shared" si="4"/>
        <v>1.1209282028903662</v>
      </c>
      <c r="R14" s="549"/>
      <c r="S14" s="549"/>
      <c r="T14" s="549"/>
      <c r="U14" s="549"/>
      <c r="V14" s="549"/>
      <c r="W14" s="549"/>
    </row>
    <row r="15" spans="2:25" s="629" customFormat="1" ht="18" customHeight="1" x14ac:dyDescent="0.2">
      <c r="B15" s="531" t="s">
        <v>8</v>
      </c>
      <c r="C15" s="546"/>
      <c r="D15" s="550">
        <f>'41benpresaad'!D15</f>
        <v>17653</v>
      </c>
      <c r="E15" s="549"/>
      <c r="F15" s="550">
        <f>'41benpresaad'!F15+'41benpresaad'!H15+'41benpresaad'!J15+'41benpresaad'!L15+'41benpresaad'!N15</f>
        <v>18600</v>
      </c>
      <c r="G15" s="552">
        <f t="shared" si="0"/>
        <v>66.935367784655242</v>
      </c>
      <c r="H15" s="551">
        <f>'41benpresaad'!P15</f>
        <v>184</v>
      </c>
      <c r="I15" s="552">
        <f t="shared" si="1"/>
        <v>0.6621563264718584</v>
      </c>
      <c r="J15" s="551">
        <f>'41benpresaad'!R15</f>
        <v>9004</v>
      </c>
      <c r="K15" s="552">
        <f t="shared" si="2"/>
        <v>32.402475888872893</v>
      </c>
      <c r="L15" s="551">
        <f>'41benpresaad'!T15</f>
        <v>0</v>
      </c>
      <c r="M15" s="552">
        <f t="shared" si="3"/>
        <v>0</v>
      </c>
      <c r="N15" s="551">
        <f t="shared" si="5"/>
        <v>27788</v>
      </c>
      <c r="O15" s="552">
        <f t="shared" si="6"/>
        <v>100</v>
      </c>
      <c r="P15" s="553"/>
      <c r="Q15" s="553">
        <f t="shared" si="4"/>
        <v>1.5741233784625843</v>
      </c>
      <c r="R15" s="549"/>
      <c r="S15" s="549"/>
      <c r="T15" s="549"/>
      <c r="U15" s="549"/>
      <c r="V15" s="549"/>
      <c r="W15" s="549"/>
    </row>
    <row r="16" spans="2:25" s="629" customFormat="1" ht="18" customHeight="1" x14ac:dyDescent="0.2">
      <c r="B16" s="531" t="s">
        <v>7</v>
      </c>
      <c r="C16" s="546"/>
      <c r="D16" s="550">
        <f>'41benpresaad'!D16</f>
        <v>118742</v>
      </c>
      <c r="E16" s="549"/>
      <c r="F16" s="551">
        <f>'41benpresaad'!F16+'41benpresaad'!H16+'41benpresaad'!J16+'41benpresaad'!L16+'41benpresaad'!N16</f>
        <v>78727</v>
      </c>
      <c r="G16" s="552">
        <f t="shared" si="0"/>
        <v>48.131052528611953</v>
      </c>
      <c r="H16" s="551">
        <f>'41benpresaad'!P16</f>
        <v>50792</v>
      </c>
      <c r="I16" s="552">
        <f t="shared" si="1"/>
        <v>31.052528611953438</v>
      </c>
      <c r="J16" s="551">
        <f>'41benpresaad'!R16</f>
        <v>31880</v>
      </c>
      <c r="K16" s="552">
        <f t="shared" si="2"/>
        <v>19.49036486354299</v>
      </c>
      <c r="L16" s="551">
        <f>'41benpresaad'!T16</f>
        <v>2169</v>
      </c>
      <c r="M16" s="552">
        <f t="shared" si="3"/>
        <v>1.3260539958916169</v>
      </c>
      <c r="N16" s="551">
        <f t="shared" si="5"/>
        <v>163568</v>
      </c>
      <c r="O16" s="552">
        <f t="shared" si="6"/>
        <v>100</v>
      </c>
      <c r="P16" s="553"/>
      <c r="Q16" s="553">
        <f t="shared" si="4"/>
        <v>1.3775075373498846</v>
      </c>
      <c r="R16" s="549"/>
      <c r="S16" s="549"/>
      <c r="T16" s="549"/>
      <c r="U16" s="549"/>
      <c r="V16" s="549"/>
      <c r="W16" s="549"/>
    </row>
    <row r="17" spans="2:25" s="629" customFormat="1" ht="18" customHeight="1" x14ac:dyDescent="0.2">
      <c r="B17" s="531" t="s">
        <v>43</v>
      </c>
      <c r="C17" s="546"/>
      <c r="D17" s="550">
        <f>'41benpresaad'!D17</f>
        <v>69483</v>
      </c>
      <c r="E17" s="549"/>
      <c r="F17" s="551">
        <f>'41benpresaad'!F17+'41benpresaad'!H17+'41benpresaad'!J17+'41benpresaad'!L17+'41benpresaad'!N17</f>
        <v>67043</v>
      </c>
      <c r="G17" s="552">
        <f t="shared" si="0"/>
        <v>72.078396800481642</v>
      </c>
      <c r="H17" s="551">
        <f>'41benpresaad'!P17</f>
        <v>9587</v>
      </c>
      <c r="I17" s="552">
        <f t="shared" si="1"/>
        <v>10.307050551529878</v>
      </c>
      <c r="J17" s="551">
        <f>'41benpresaad'!R17</f>
        <v>16363</v>
      </c>
      <c r="K17" s="552">
        <f t="shared" si="2"/>
        <v>17.591975401552453</v>
      </c>
      <c r="L17" s="551">
        <f>'41benpresaad'!T17</f>
        <v>21</v>
      </c>
      <c r="M17" s="552">
        <f t="shared" si="3"/>
        <v>2.2577246436020385E-2</v>
      </c>
      <c r="N17" s="551">
        <f t="shared" si="5"/>
        <v>93014</v>
      </c>
      <c r="O17" s="552">
        <f t="shared" si="6"/>
        <v>100</v>
      </c>
      <c r="P17" s="553"/>
      <c r="Q17" s="553">
        <f t="shared" si="4"/>
        <v>1.3386583768691622</v>
      </c>
      <c r="R17" s="549"/>
      <c r="S17" s="549"/>
      <c r="T17" s="549"/>
      <c r="U17" s="549"/>
      <c r="V17" s="549"/>
      <c r="W17" s="549"/>
    </row>
    <row r="18" spans="2:25" s="629" customFormat="1" ht="18" customHeight="1" x14ac:dyDescent="0.2">
      <c r="B18" s="531" t="s">
        <v>44</v>
      </c>
      <c r="C18" s="546"/>
      <c r="D18" s="550">
        <f>'41benpresaad'!D18</f>
        <v>198202</v>
      </c>
      <c r="E18" s="549"/>
      <c r="F18" s="551">
        <f>'41benpresaad'!F18+'41benpresaad'!H18+'41benpresaad'!J18+'41benpresaad'!L18+'41benpresaad'!N18</f>
        <v>112364</v>
      </c>
      <c r="G18" s="552">
        <f t="shared" si="0"/>
        <v>46.798249084767789</v>
      </c>
      <c r="H18" s="551">
        <f>'41benpresaad'!P18</f>
        <v>23565</v>
      </c>
      <c r="I18" s="552">
        <f t="shared" si="1"/>
        <v>9.8145379274727933</v>
      </c>
      <c r="J18" s="551">
        <f>'41benpresaad'!R18</f>
        <v>104074</v>
      </c>
      <c r="K18" s="552">
        <f t="shared" si="2"/>
        <v>43.345564195366158</v>
      </c>
      <c r="L18" s="551">
        <f>'41benpresaad'!T18</f>
        <v>100</v>
      </c>
      <c r="M18" s="552">
        <f t="shared" si="3"/>
        <v>4.1648792393264557E-2</v>
      </c>
      <c r="N18" s="551">
        <f t="shared" si="5"/>
        <v>240103</v>
      </c>
      <c r="O18" s="552">
        <f t="shared" si="6"/>
        <v>100</v>
      </c>
      <c r="P18" s="553"/>
      <c r="Q18" s="553">
        <f t="shared" si="4"/>
        <v>1.2114055357665412</v>
      </c>
      <c r="R18" s="549"/>
      <c r="S18" s="549"/>
      <c r="T18" s="549"/>
      <c r="U18" s="549"/>
      <c r="V18" s="549"/>
      <c r="W18" s="549"/>
    </row>
    <row r="19" spans="2:25" s="629" customFormat="1" ht="18" customHeight="1" x14ac:dyDescent="0.2">
      <c r="B19" s="531" t="s">
        <v>6</v>
      </c>
      <c r="C19" s="546"/>
      <c r="D19" s="550">
        <f>'41benpresaad'!D19</f>
        <v>139356</v>
      </c>
      <c r="E19" s="549"/>
      <c r="F19" s="551">
        <f>'41benpresaad'!F19+'41benpresaad'!H19+'41benpresaad'!J19+'41benpresaad'!L19+'41benpresaad'!N19</f>
        <v>74377</v>
      </c>
      <c r="G19" s="552">
        <f t="shared" si="0"/>
        <v>38.925145360247441</v>
      </c>
      <c r="H19" s="551">
        <f>'41benpresaad'!P19</f>
        <v>21065</v>
      </c>
      <c r="I19" s="552">
        <f>H19*100/$N19</f>
        <v>11.024351439472046</v>
      </c>
      <c r="J19" s="551">
        <f>'41benpresaad'!R19</f>
        <v>95201</v>
      </c>
      <c r="K19" s="552">
        <f>J19*100/$N19</f>
        <v>49.823369636324621</v>
      </c>
      <c r="L19" s="551">
        <f>'41benpresaad'!T19</f>
        <v>434</v>
      </c>
      <c r="M19" s="552">
        <f t="shared" si="3"/>
        <v>0.22713356395589213</v>
      </c>
      <c r="N19" s="551">
        <f t="shared" si="5"/>
        <v>191077</v>
      </c>
      <c r="O19" s="552">
        <f t="shared" si="6"/>
        <v>99.999999999999986</v>
      </c>
      <c r="P19" s="553"/>
      <c r="Q19" s="553">
        <f t="shared" si="4"/>
        <v>1.3711429719567152</v>
      </c>
      <c r="R19" s="549"/>
      <c r="S19" s="549"/>
      <c r="T19" s="549"/>
      <c r="U19" s="549"/>
      <c r="V19" s="549"/>
      <c r="W19" s="549"/>
    </row>
    <row r="20" spans="2:25" s="629" customFormat="1" ht="18" customHeight="1" x14ac:dyDescent="0.2">
      <c r="B20" s="531" t="s">
        <v>5</v>
      </c>
      <c r="C20" s="546"/>
      <c r="D20" s="550">
        <f>'41benpresaad'!D20</f>
        <v>34481</v>
      </c>
      <c r="E20" s="549"/>
      <c r="F20" s="551">
        <f>'41benpresaad'!F20+'41benpresaad'!H20+'41benpresaad'!J20+'41benpresaad'!L20+'41benpresaad'!N20</f>
        <v>14193</v>
      </c>
      <c r="G20" s="552">
        <f t="shared" si="0"/>
        <v>36.34571062740077</v>
      </c>
      <c r="H20" s="551">
        <f>'41benpresaad'!P20</f>
        <v>18509</v>
      </c>
      <c r="I20" s="552">
        <f>H20*100/$N20</f>
        <v>47.398207426376437</v>
      </c>
      <c r="J20" s="551">
        <f>'41benpresaad'!R20</f>
        <v>6348</v>
      </c>
      <c r="K20" s="552">
        <f>J20*100/$N20</f>
        <v>16.256081946222793</v>
      </c>
      <c r="L20" s="551">
        <f>'41benpresaad'!T20</f>
        <v>0</v>
      </c>
      <c r="M20" s="552">
        <f t="shared" si="3"/>
        <v>0</v>
      </c>
      <c r="N20" s="551">
        <f t="shared" si="5"/>
        <v>39050</v>
      </c>
      <c r="O20" s="552">
        <f t="shared" si="6"/>
        <v>100</v>
      </c>
      <c r="P20" s="553"/>
      <c r="Q20" s="553">
        <f t="shared" si="4"/>
        <v>1.1325077578956526</v>
      </c>
      <c r="R20" s="549"/>
      <c r="S20" s="549"/>
      <c r="T20" s="549"/>
      <c r="U20" s="549"/>
      <c r="V20" s="549"/>
      <c r="W20" s="549"/>
    </row>
    <row r="21" spans="2:25" s="629" customFormat="1" ht="18" customHeight="1" x14ac:dyDescent="0.2">
      <c r="B21" s="531" t="s">
        <v>38</v>
      </c>
      <c r="C21" s="546"/>
      <c r="D21" s="550">
        <f>'41benpresaad'!D21</f>
        <v>72568</v>
      </c>
      <c r="E21" s="549"/>
      <c r="F21" s="551">
        <f>'41benpresaad'!F21+'41benpresaad'!H21+'41benpresaad'!J21+'41benpresaad'!L21+'41benpresaad'!N21</f>
        <v>56598</v>
      </c>
      <c r="G21" s="552">
        <f t="shared" si="0"/>
        <v>64.323949584607163</v>
      </c>
      <c r="H21" s="551">
        <f>'41benpresaad'!P21</f>
        <v>14058</v>
      </c>
      <c r="I21" s="552">
        <f>H21*100/$N21</f>
        <v>15.97699712464058</v>
      </c>
      <c r="J21" s="551">
        <f>'41benpresaad'!R21</f>
        <v>17207</v>
      </c>
      <c r="K21" s="552">
        <f>J21*100/$N21</f>
        <v>19.555853572605667</v>
      </c>
      <c r="L21" s="551">
        <f>'41benpresaad'!T21</f>
        <v>126</v>
      </c>
      <c r="M21" s="552">
        <f t="shared" si="3"/>
        <v>0.1431997181465865</v>
      </c>
      <c r="N21" s="551">
        <f t="shared" si="5"/>
        <v>87989</v>
      </c>
      <c r="O21" s="552">
        <f t="shared" si="6"/>
        <v>100</v>
      </c>
      <c r="P21" s="553"/>
      <c r="Q21" s="553">
        <f t="shared" si="4"/>
        <v>1.2125041340535774</v>
      </c>
      <c r="R21" s="549"/>
      <c r="S21" s="549"/>
      <c r="T21" s="549"/>
      <c r="U21" s="549"/>
      <c r="V21" s="549"/>
      <c r="W21" s="549"/>
    </row>
    <row r="22" spans="2:25" s="629" customFormat="1" ht="21" customHeight="1" x14ac:dyDescent="0.2">
      <c r="B22" s="531" t="s">
        <v>45</v>
      </c>
      <c r="C22" s="546"/>
      <c r="D22" s="550">
        <f>'41benpresaad'!D22</f>
        <v>168923</v>
      </c>
      <c r="E22" s="549"/>
      <c r="F22" s="551">
        <f>'41benpresaad'!F22+'41benpresaad'!H22+'41benpresaad'!J22+'41benpresaad'!L22+'41benpresaad'!N22</f>
        <v>160749</v>
      </c>
      <c r="G22" s="552">
        <f t="shared" si="0"/>
        <v>70.038864731563223</v>
      </c>
      <c r="H22" s="551">
        <f>'41benpresaad'!P22</f>
        <v>24994</v>
      </c>
      <c r="I22" s="552">
        <f>H22*100/$N22</f>
        <v>10.889967496536158</v>
      </c>
      <c r="J22" s="551">
        <f>'41benpresaad'!R22</f>
        <v>43687</v>
      </c>
      <c r="K22" s="552">
        <f>J22*100/$N22</f>
        <v>19.034568697334368</v>
      </c>
      <c r="L22" s="551">
        <f>'41benpresaad'!T22</f>
        <v>84</v>
      </c>
      <c r="M22" s="552">
        <f t="shared" si="3"/>
        <v>3.6599074566257397E-2</v>
      </c>
      <c r="N22" s="551">
        <f t="shared" si="5"/>
        <v>229514</v>
      </c>
      <c r="O22" s="552">
        <f t="shared" si="6"/>
        <v>100</v>
      </c>
      <c r="P22" s="553"/>
      <c r="Q22" s="553">
        <f t="shared" si="4"/>
        <v>1.3586900540482942</v>
      </c>
      <c r="R22" s="549"/>
      <c r="S22" s="549"/>
      <c r="T22" s="549"/>
      <c r="U22" s="549"/>
      <c r="V22" s="549"/>
      <c r="W22" s="549"/>
    </row>
    <row r="23" spans="2:25" s="629" customFormat="1" ht="18" customHeight="1" x14ac:dyDescent="0.2">
      <c r="B23" s="531" t="s">
        <v>46</v>
      </c>
      <c r="C23" s="546"/>
      <c r="D23" s="550">
        <f>'41benpresaad'!D23</f>
        <v>39421</v>
      </c>
      <c r="E23" s="549"/>
      <c r="F23" s="551">
        <f>'41benpresaad'!F23+'41benpresaad'!H23+'41benpresaad'!J23+'41benpresaad'!L23+'41benpresaad'!N23</f>
        <v>24572</v>
      </c>
      <c r="G23" s="552">
        <f t="shared" si="0"/>
        <v>49.765068049254701</v>
      </c>
      <c r="H23" s="551">
        <f>'41benpresaad'!P23</f>
        <v>1307</v>
      </c>
      <c r="I23" s="552">
        <f>H23*100/$N23</f>
        <v>2.6470349967595594</v>
      </c>
      <c r="J23" s="551">
        <f>'41benpresaad'!R23</f>
        <v>23494</v>
      </c>
      <c r="K23" s="552">
        <f>J23*100/$N23</f>
        <v>47.581821127673365</v>
      </c>
      <c r="L23" s="551">
        <f>'41benpresaad'!T23</f>
        <v>3</v>
      </c>
      <c r="M23" s="552">
        <f t="shared" si="3"/>
        <v>6.0758263123784836E-3</v>
      </c>
      <c r="N23" s="551">
        <f t="shared" si="5"/>
        <v>49376</v>
      </c>
      <c r="O23" s="552">
        <f t="shared" si="6"/>
        <v>100</v>
      </c>
      <c r="P23" s="553"/>
      <c r="Q23" s="553">
        <f t="shared" si="4"/>
        <v>1.2525303772101164</v>
      </c>
      <c r="R23" s="549"/>
      <c r="S23" s="549"/>
      <c r="T23" s="549"/>
      <c r="U23" s="549"/>
      <c r="V23" s="549"/>
      <c r="W23" s="549"/>
    </row>
    <row r="24" spans="2:25" s="629" customFormat="1" ht="22.5" customHeight="1" x14ac:dyDescent="0.2">
      <c r="B24" s="531" t="s">
        <v>47</v>
      </c>
      <c r="C24" s="546"/>
      <c r="D24" s="550">
        <f>'41benpresaad'!D24</f>
        <v>15589</v>
      </c>
      <c r="E24" s="549"/>
      <c r="F24" s="550">
        <f>'41benpresaad'!F24+'41benpresaad'!H24+'41benpresaad'!J24+'41benpresaad'!L24+'41benpresaad'!N24</f>
        <v>8948</v>
      </c>
      <c r="G24" s="554">
        <f t="shared" si="0"/>
        <v>42.20754716981132</v>
      </c>
      <c r="H24" s="551">
        <f>'41benpresaad'!P24</f>
        <v>2661</v>
      </c>
      <c r="I24" s="552">
        <f t="shared" si="1"/>
        <v>12.55188679245283</v>
      </c>
      <c r="J24" s="551">
        <f>'41benpresaad'!R24</f>
        <v>9556</v>
      </c>
      <c r="K24" s="552">
        <f t="shared" si="2"/>
        <v>45.075471698113205</v>
      </c>
      <c r="L24" s="551">
        <f>'41benpresaad'!T24</f>
        <v>35</v>
      </c>
      <c r="M24" s="552">
        <f t="shared" si="3"/>
        <v>0.1650943396226415</v>
      </c>
      <c r="N24" s="550">
        <f t="shared" si="5"/>
        <v>21200</v>
      </c>
      <c r="O24" s="552">
        <f t="shared" si="6"/>
        <v>100</v>
      </c>
      <c r="P24" s="553"/>
      <c r="Q24" s="553">
        <f t="shared" si="4"/>
        <v>1.3599332862916158</v>
      </c>
      <c r="R24" s="549"/>
      <c r="S24" s="549"/>
      <c r="T24" s="549"/>
      <c r="U24" s="549"/>
      <c r="V24" s="549"/>
      <c r="W24" s="549"/>
    </row>
    <row r="25" spans="2:25" s="629" customFormat="1" ht="18" customHeight="1" x14ac:dyDescent="0.2">
      <c r="B25" s="531" t="s">
        <v>48</v>
      </c>
      <c r="C25" s="546"/>
      <c r="D25" s="550">
        <f>'41benpresaad'!D25</f>
        <v>66909</v>
      </c>
      <c r="E25" s="549"/>
      <c r="F25" s="550">
        <f>'41benpresaad'!F25+'41benpresaad'!H25+'41benpresaad'!J25+'41benpresaad'!L25+'41benpresaad'!N25</f>
        <v>50409</v>
      </c>
      <c r="G25" s="554">
        <f t="shared" si="0"/>
        <v>54.171189081725863</v>
      </c>
      <c r="H25" s="551">
        <f>'41benpresaad'!P25</f>
        <v>1360</v>
      </c>
      <c r="I25" s="552">
        <f t="shared" si="1"/>
        <v>1.4615012626941057</v>
      </c>
      <c r="J25" s="551">
        <f>'41benpresaad'!R25</f>
        <v>34530</v>
      </c>
      <c r="K25" s="552">
        <f t="shared" si="2"/>
        <v>37.107087206490782</v>
      </c>
      <c r="L25" s="551">
        <f>'41benpresaad'!T25</f>
        <v>6756</v>
      </c>
      <c r="M25" s="552">
        <f t="shared" si="3"/>
        <v>7.2602224490892482</v>
      </c>
      <c r="N25" s="550">
        <f t="shared" si="5"/>
        <v>93055</v>
      </c>
      <c r="O25" s="552">
        <f t="shared" si="6"/>
        <v>100</v>
      </c>
      <c r="P25" s="553"/>
      <c r="Q25" s="553">
        <f t="shared" si="4"/>
        <v>1.3907695526760226</v>
      </c>
      <c r="R25" s="549"/>
      <c r="S25" s="549"/>
      <c r="T25" s="549"/>
      <c r="U25" s="549"/>
      <c r="V25" s="549"/>
      <c r="W25" s="549"/>
    </row>
    <row r="26" spans="2:25" s="629" customFormat="1" ht="18" customHeight="1" x14ac:dyDescent="0.2">
      <c r="B26" s="531" t="s">
        <v>49</v>
      </c>
      <c r="C26" s="546"/>
      <c r="D26" s="550">
        <f>'41benpresaad'!D26</f>
        <v>9016</v>
      </c>
      <c r="E26" s="549"/>
      <c r="F26" s="550">
        <f>'41benpresaad'!F26+'41benpresaad'!H26+'41benpresaad'!J26+'41benpresaad'!L26+'41benpresaad'!N26</f>
        <v>11431</v>
      </c>
      <c r="G26" s="554">
        <f t="shared" si="0"/>
        <v>83.237457219835434</v>
      </c>
      <c r="H26" s="551">
        <f>'41benpresaad'!P26</f>
        <v>1040</v>
      </c>
      <c r="I26" s="552">
        <f t="shared" si="1"/>
        <v>7.5729993446442876</v>
      </c>
      <c r="J26" s="551">
        <f>'41benpresaad'!R26</f>
        <v>1262</v>
      </c>
      <c r="K26" s="552">
        <f t="shared" si="2"/>
        <v>9.1895434355202799</v>
      </c>
      <c r="L26" s="551">
        <f>'41benpresaad'!T26</f>
        <v>0</v>
      </c>
      <c r="M26" s="552">
        <f t="shared" si="3"/>
        <v>0</v>
      </c>
      <c r="N26" s="550">
        <f t="shared" si="5"/>
        <v>13733</v>
      </c>
      <c r="O26" s="552">
        <f t="shared" si="6"/>
        <v>100</v>
      </c>
      <c r="P26" s="553"/>
      <c r="Q26" s="553">
        <f t="shared" si="4"/>
        <v>1.5231810115350488</v>
      </c>
      <c r="R26" s="549"/>
      <c r="S26" s="549"/>
      <c r="T26" s="549"/>
      <c r="U26" s="549"/>
      <c r="V26" s="549"/>
      <c r="W26" s="549"/>
    </row>
    <row r="27" spans="2:25" s="629" customFormat="1" ht="18" customHeight="1" x14ac:dyDescent="0.2">
      <c r="B27" s="531" t="s">
        <v>4</v>
      </c>
      <c r="C27" s="546"/>
      <c r="D27" s="550">
        <f>'41benpresaad'!D27</f>
        <v>3299</v>
      </c>
      <c r="E27" s="549"/>
      <c r="F27" s="550">
        <f>'41benpresaad'!F27+'41benpresaad'!H27+'41benpresaad'!J27+'41benpresaad'!L27+'41benpresaad'!N27</f>
        <v>2726</v>
      </c>
      <c r="G27" s="554">
        <f t="shared" si="0"/>
        <v>61.688164743154559</v>
      </c>
      <c r="H27" s="551">
        <f>'41benpresaad'!P27</f>
        <v>4</v>
      </c>
      <c r="I27" s="552">
        <f t="shared" si="1"/>
        <v>9.0518216791129216E-2</v>
      </c>
      <c r="J27" s="551">
        <f>'41benpresaad'!R27</f>
        <v>1689</v>
      </c>
      <c r="K27" s="552">
        <f t="shared" si="2"/>
        <v>38.221317040054309</v>
      </c>
      <c r="L27" s="551">
        <f>'41benpresaad'!T27</f>
        <v>0</v>
      </c>
      <c r="M27" s="552">
        <f t="shared" si="3"/>
        <v>0</v>
      </c>
      <c r="N27" s="551">
        <f t="shared" si="5"/>
        <v>4419</v>
      </c>
      <c r="O27" s="552">
        <f t="shared" si="6"/>
        <v>100</v>
      </c>
      <c r="P27" s="553"/>
      <c r="Q27" s="553">
        <f t="shared" si="4"/>
        <v>1.3394968172173385</v>
      </c>
      <c r="R27" s="549"/>
      <c r="S27" s="549"/>
      <c r="T27" s="549"/>
      <c r="U27" s="549"/>
      <c r="V27" s="549"/>
      <c r="W27" s="549"/>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1365030</v>
      </c>
      <c r="E30" s="561"/>
      <c r="F30" s="532">
        <f>SUM(F10:F27)</f>
        <v>1077893</v>
      </c>
      <c r="G30" s="562">
        <f>F30*100/$N30</f>
        <v>58.983027289745401</v>
      </c>
      <c r="H30" s="532">
        <f>SUM(H10:H27)</f>
        <v>199896</v>
      </c>
      <c r="I30" s="562">
        <f>H30*100/$N30</f>
        <v>10.938443076549293</v>
      </c>
      <c r="J30" s="532">
        <f>SUM(J10:J27)</f>
        <v>539917</v>
      </c>
      <c r="K30" s="562">
        <f>J30*100/$N30</f>
        <v>29.544620055235043</v>
      </c>
      <c r="L30" s="532">
        <f>SUM(L10:L28)</f>
        <v>9757</v>
      </c>
      <c r="M30" s="562">
        <f>L30*100/$N30</f>
        <v>0.53390957847026177</v>
      </c>
      <c r="N30" s="532">
        <f>F30+H30+J30+L30</f>
        <v>1827463</v>
      </c>
      <c r="O30" s="562">
        <f>G30+I30+K30+M30</f>
        <v>100</v>
      </c>
      <c r="P30" s="563"/>
      <c r="Q30" s="563">
        <f>(N30/D30)</f>
        <v>1.3387713090554787</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2" t="s">
        <v>426</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1" t="s">
        <v>55</v>
      </c>
      <c r="G6" s="1122"/>
      <c r="H6" s="1122"/>
      <c r="I6" s="1122"/>
      <c r="J6" s="1122"/>
      <c r="K6" s="1122"/>
      <c r="L6" s="1122"/>
      <c r="M6" s="1122"/>
      <c r="N6" s="1122"/>
      <c r="O6" s="1122"/>
      <c r="P6" s="1122"/>
      <c r="Q6" s="1122"/>
      <c r="R6" s="1122"/>
      <c r="S6" s="1122"/>
      <c r="T6" s="1122"/>
      <c r="U6" s="1122"/>
      <c r="V6" s="1122"/>
      <c r="W6" s="1123"/>
      <c r="X6" s="133"/>
      <c r="Y6" s="133"/>
    </row>
    <row r="7" spans="2:25" s="7" customFormat="1" ht="64.5" customHeight="1" x14ac:dyDescent="0.2">
      <c r="B7" s="1104" t="s">
        <v>15</v>
      </c>
      <c r="C7" s="194"/>
      <c r="D7" s="195" t="s">
        <v>257</v>
      </c>
      <c r="E7" s="194"/>
      <c r="F7" s="1124" t="s">
        <v>57</v>
      </c>
      <c r="G7" s="1125"/>
      <c r="H7" s="1124" t="s">
        <v>58</v>
      </c>
      <c r="I7" s="1125"/>
      <c r="J7" s="1124" t="s">
        <v>59</v>
      </c>
      <c r="K7" s="1125"/>
      <c r="L7" s="1124" t="s">
        <v>60</v>
      </c>
      <c r="M7" s="1125"/>
      <c r="N7" s="1124" t="s">
        <v>61</v>
      </c>
      <c r="O7" s="1125"/>
      <c r="P7" s="1124" t="s">
        <v>62</v>
      </c>
      <c r="Q7" s="1125"/>
      <c r="R7" s="1124" t="s">
        <v>63</v>
      </c>
      <c r="S7" s="1125"/>
      <c r="T7" s="1124" t="s">
        <v>64</v>
      </c>
      <c r="U7" s="1125"/>
      <c r="V7" s="1126" t="s">
        <v>3</v>
      </c>
      <c r="W7" s="1127"/>
      <c r="X7" s="51"/>
      <c r="Y7" s="195" t="s">
        <v>258</v>
      </c>
    </row>
    <row r="8" spans="2:25" s="124" customFormat="1" ht="20.25" customHeight="1" x14ac:dyDescent="0.2">
      <c r="B8" s="110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77754</v>
      </c>
      <c r="E10" s="125"/>
      <c r="F10" s="153">
        <v>21</v>
      </c>
      <c r="G10" s="75">
        <v>4.1448354287779113E-2</v>
      </c>
      <c r="H10" s="153">
        <v>27926</v>
      </c>
      <c r="I10" s="75">
        <v>22.496891373428415</v>
      </c>
      <c r="J10" s="153">
        <v>33769</v>
      </c>
      <c r="K10" s="75">
        <v>25.898844759971517</v>
      </c>
      <c r="L10" s="153">
        <v>6054</v>
      </c>
      <c r="M10" s="75">
        <v>6.7656467537436367</v>
      </c>
      <c r="N10" s="153">
        <v>12153</v>
      </c>
      <c r="O10" s="75">
        <v>12.528030778060005</v>
      </c>
      <c r="P10" s="153">
        <v>2696</v>
      </c>
      <c r="Q10" s="75">
        <v>2.7451563878290628</v>
      </c>
      <c r="R10" s="153">
        <v>26267</v>
      </c>
      <c r="S10" s="75">
        <v>29.514416587843943</v>
      </c>
      <c r="T10" s="153">
        <v>8</v>
      </c>
      <c r="U10" s="75">
        <v>9.5650048356413341E-3</v>
      </c>
      <c r="V10" s="153">
        <f>F10+H10+J10+L10+N10+P10+R10+T10</f>
        <v>108894</v>
      </c>
      <c r="W10" s="75">
        <f t="shared" ref="V10:W27" si="0">G10+I10+K10+M10+O10+Q10+S10+U10</f>
        <v>100</v>
      </c>
      <c r="X10" s="154"/>
      <c r="Y10" s="155">
        <f t="shared" ref="Y10:Y27" si="1">V10/D10</f>
        <v>1.4004938652673817</v>
      </c>
    </row>
    <row r="11" spans="2:25" s="125" customFormat="1" ht="18" customHeight="1" x14ac:dyDescent="0.2">
      <c r="B11" s="32" t="s">
        <v>10</v>
      </c>
      <c r="C11" s="28"/>
      <c r="D11" s="156">
        <v>11978</v>
      </c>
      <c r="F11" s="157">
        <v>1523</v>
      </c>
      <c r="G11" s="181">
        <v>14.391281630215721</v>
      </c>
      <c r="H11" s="157">
        <v>667</v>
      </c>
      <c r="I11" s="181">
        <v>3.2171381652608795</v>
      </c>
      <c r="J11" s="157">
        <v>751</v>
      </c>
      <c r="K11" s="181">
        <v>5.0160483690378443</v>
      </c>
      <c r="L11" s="157">
        <v>470</v>
      </c>
      <c r="M11" s="181">
        <v>3.4634619690975592</v>
      </c>
      <c r="N11" s="157">
        <v>2604</v>
      </c>
      <c r="O11" s="181">
        <v>20.243338060759871</v>
      </c>
      <c r="P11" s="157">
        <v>3515</v>
      </c>
      <c r="Q11" s="181">
        <v>22.057176979920879</v>
      </c>
      <c r="R11" s="157">
        <v>4633</v>
      </c>
      <c r="S11" s="181">
        <v>31.611554825707248</v>
      </c>
      <c r="T11" s="157">
        <v>0</v>
      </c>
      <c r="U11" s="181">
        <v>0</v>
      </c>
      <c r="V11" s="157">
        <f t="shared" si="0"/>
        <v>14163</v>
      </c>
      <c r="W11" s="181">
        <f t="shared" si="0"/>
        <v>100</v>
      </c>
      <c r="X11" s="154"/>
      <c r="Y11" s="158">
        <f t="shared" si="1"/>
        <v>1.1824177659041577</v>
      </c>
    </row>
    <row r="12" spans="2:25" s="125" customFormat="1" ht="22.5" customHeight="1" x14ac:dyDescent="0.2">
      <c r="B12" s="32" t="s">
        <v>40</v>
      </c>
      <c r="C12" s="28"/>
      <c r="D12" s="156">
        <v>7440</v>
      </c>
      <c r="F12" s="126">
        <v>2204</v>
      </c>
      <c r="G12" s="181">
        <v>26.047201285061163</v>
      </c>
      <c r="H12" s="126">
        <v>237</v>
      </c>
      <c r="I12" s="181">
        <v>1.4456938094649698</v>
      </c>
      <c r="J12" s="126">
        <v>959</v>
      </c>
      <c r="K12" s="181">
        <v>7.7350796985048804</v>
      </c>
      <c r="L12" s="126">
        <v>546</v>
      </c>
      <c r="M12" s="181">
        <v>6.5735821079945636</v>
      </c>
      <c r="N12" s="126">
        <v>1700</v>
      </c>
      <c r="O12" s="181">
        <v>20.560978623501793</v>
      </c>
      <c r="P12" s="126">
        <v>1515</v>
      </c>
      <c r="Q12" s="181">
        <v>11.083652539231435</v>
      </c>
      <c r="R12" s="126">
        <v>2711</v>
      </c>
      <c r="S12" s="181">
        <v>26.553811936241196</v>
      </c>
      <c r="T12" s="126">
        <v>8</v>
      </c>
      <c r="U12" s="181">
        <v>0</v>
      </c>
      <c r="V12" s="157">
        <f t="shared" si="0"/>
        <v>9880</v>
      </c>
      <c r="W12" s="181">
        <f t="shared" si="0"/>
        <v>100</v>
      </c>
      <c r="X12" s="154"/>
      <c r="Y12" s="158">
        <f t="shared" si="1"/>
        <v>1.3279569892473118</v>
      </c>
    </row>
    <row r="13" spans="2:25" s="125" customFormat="1" ht="18" customHeight="1" x14ac:dyDescent="0.2">
      <c r="B13" s="32" t="s">
        <v>41</v>
      </c>
      <c r="C13" s="28"/>
      <c r="D13" s="156">
        <v>7342</v>
      </c>
      <c r="F13" s="157">
        <v>298</v>
      </c>
      <c r="G13" s="181">
        <v>2.2477064220183487</v>
      </c>
      <c r="H13" s="157">
        <v>2076</v>
      </c>
      <c r="I13" s="181">
        <v>9.8776758409785934</v>
      </c>
      <c r="J13" s="157">
        <v>518</v>
      </c>
      <c r="K13" s="181">
        <v>2.6758409785932722</v>
      </c>
      <c r="L13" s="157">
        <v>554</v>
      </c>
      <c r="M13" s="181">
        <v>7.477064220183486</v>
      </c>
      <c r="N13" s="157">
        <v>2041</v>
      </c>
      <c r="O13" s="181">
        <v>19.602446483180429</v>
      </c>
      <c r="P13" s="157">
        <v>376</v>
      </c>
      <c r="Q13" s="181">
        <v>6.666666666666667</v>
      </c>
      <c r="R13" s="157">
        <v>4212</v>
      </c>
      <c r="S13" s="181">
        <v>51.452599388379205</v>
      </c>
      <c r="T13" s="157">
        <v>0</v>
      </c>
      <c r="U13" s="181">
        <v>0</v>
      </c>
      <c r="V13" s="157">
        <f t="shared" si="0"/>
        <v>10075</v>
      </c>
      <c r="W13" s="181">
        <f t="shared" si="0"/>
        <v>100</v>
      </c>
      <c r="X13" s="154"/>
      <c r="Y13" s="158">
        <f t="shared" si="1"/>
        <v>1.3722418959411604</v>
      </c>
    </row>
    <row r="14" spans="2:25" s="125" customFormat="1" ht="18" customHeight="1" x14ac:dyDescent="0.2">
      <c r="B14" s="32" t="s">
        <v>9</v>
      </c>
      <c r="C14" s="28"/>
      <c r="D14" s="156">
        <v>13162</v>
      </c>
      <c r="F14" s="157">
        <v>424</v>
      </c>
      <c r="G14" s="181">
        <v>0.16137708445400753</v>
      </c>
      <c r="H14" s="157">
        <v>569</v>
      </c>
      <c r="I14" s="181">
        <v>3.0984400215169448</v>
      </c>
      <c r="J14" s="157">
        <v>238</v>
      </c>
      <c r="K14" s="181">
        <v>0</v>
      </c>
      <c r="L14" s="157">
        <v>1406</v>
      </c>
      <c r="M14" s="181">
        <v>14.922001075847231</v>
      </c>
      <c r="N14" s="157">
        <v>2861</v>
      </c>
      <c r="O14" s="181">
        <v>24.314147391070467</v>
      </c>
      <c r="P14" s="157">
        <v>3838</v>
      </c>
      <c r="Q14" s="181">
        <v>21.79666487358795</v>
      </c>
      <c r="R14" s="157">
        <v>5307</v>
      </c>
      <c r="S14" s="181">
        <v>35.707369553523399</v>
      </c>
      <c r="T14" s="157">
        <v>0</v>
      </c>
      <c r="U14" s="181">
        <v>0</v>
      </c>
      <c r="V14" s="157">
        <f t="shared" si="0"/>
        <v>14643</v>
      </c>
      <c r="W14" s="181">
        <f t="shared" si="0"/>
        <v>100</v>
      </c>
      <c r="X14" s="154"/>
      <c r="Y14" s="158">
        <f t="shared" si="1"/>
        <v>1.1125208934812338</v>
      </c>
    </row>
    <row r="15" spans="2:25" s="125" customFormat="1" ht="18" customHeight="1" x14ac:dyDescent="0.2">
      <c r="B15" s="32" t="s">
        <v>8</v>
      </c>
      <c r="C15" s="28"/>
      <c r="D15" s="156">
        <v>5614</v>
      </c>
      <c r="F15" s="126">
        <v>2786</v>
      </c>
      <c r="G15" s="181">
        <v>0</v>
      </c>
      <c r="H15" s="126">
        <v>555</v>
      </c>
      <c r="I15" s="181">
        <v>5.5706304868316039</v>
      </c>
      <c r="J15" s="126">
        <v>514</v>
      </c>
      <c r="K15" s="181">
        <v>8.0925778132482051</v>
      </c>
      <c r="L15" s="126">
        <v>781</v>
      </c>
      <c r="M15" s="181">
        <v>12.721468475658419</v>
      </c>
      <c r="N15" s="126">
        <v>2147</v>
      </c>
      <c r="O15" s="181">
        <v>33.998403830806069</v>
      </c>
      <c r="P15" s="126">
        <v>97</v>
      </c>
      <c r="Q15" s="181">
        <v>0</v>
      </c>
      <c r="R15" s="126">
        <v>2388</v>
      </c>
      <c r="S15" s="181">
        <v>39.616919393455703</v>
      </c>
      <c r="T15" s="126">
        <v>0</v>
      </c>
      <c r="U15" s="181">
        <v>0</v>
      </c>
      <c r="V15" s="157">
        <f t="shared" si="0"/>
        <v>9268</v>
      </c>
      <c r="W15" s="181">
        <f t="shared" si="0"/>
        <v>100</v>
      </c>
      <c r="X15" s="154"/>
      <c r="Y15" s="158">
        <f t="shared" si="1"/>
        <v>1.6508728179551122</v>
      </c>
    </row>
    <row r="16" spans="2:25" s="128" customFormat="1" ht="18" customHeight="1" x14ac:dyDescent="0.2">
      <c r="B16" s="127" t="s">
        <v>7</v>
      </c>
      <c r="C16" s="129"/>
      <c r="D16" s="159">
        <v>34068</v>
      </c>
      <c r="E16" s="160"/>
      <c r="F16" s="161">
        <v>5516</v>
      </c>
      <c r="G16" s="182">
        <v>14.10823965697068</v>
      </c>
      <c r="H16" s="161">
        <v>3790</v>
      </c>
      <c r="I16" s="182">
        <v>4.2299223548499247</v>
      </c>
      <c r="J16" s="161">
        <v>3619</v>
      </c>
      <c r="K16" s="182">
        <v>9.7183914706223202</v>
      </c>
      <c r="L16" s="161">
        <v>2132</v>
      </c>
      <c r="M16" s="182">
        <v>5.5742264457063389</v>
      </c>
      <c r="N16" s="161">
        <v>5139</v>
      </c>
      <c r="O16" s="182">
        <v>12.858963958743772</v>
      </c>
      <c r="P16" s="161">
        <v>16421</v>
      </c>
      <c r="Q16" s="182">
        <v>32.65036504809364</v>
      </c>
      <c r="R16" s="161">
        <v>9055</v>
      </c>
      <c r="S16" s="182">
        <v>20.020859891065012</v>
      </c>
      <c r="T16" s="161">
        <v>567</v>
      </c>
      <c r="U16" s="182">
        <v>0.83903117394831384</v>
      </c>
      <c r="V16" s="161">
        <f t="shared" si="0"/>
        <v>46239</v>
      </c>
      <c r="W16" s="182">
        <f t="shared" si="0"/>
        <v>100</v>
      </c>
      <c r="X16" s="162"/>
      <c r="Y16" s="158">
        <f t="shared" si="1"/>
        <v>1.3572560760831278</v>
      </c>
    </row>
    <row r="17" spans="2:25" s="128" customFormat="1" ht="18" customHeight="1" x14ac:dyDescent="0.2">
      <c r="B17" s="127" t="s">
        <v>43</v>
      </c>
      <c r="C17" s="129"/>
      <c r="D17" s="159">
        <v>21676</v>
      </c>
      <c r="E17" s="160"/>
      <c r="F17" s="161">
        <v>2606</v>
      </c>
      <c r="G17" s="182">
        <v>6.9774527726995732</v>
      </c>
      <c r="H17" s="161">
        <v>4957</v>
      </c>
      <c r="I17" s="182">
        <v>8.4573866109515112</v>
      </c>
      <c r="J17" s="161">
        <v>2957</v>
      </c>
      <c r="K17" s="182">
        <v>12.122399233916601</v>
      </c>
      <c r="L17" s="161">
        <v>1194</v>
      </c>
      <c r="M17" s="182">
        <v>4.8359014538173586</v>
      </c>
      <c r="N17" s="161">
        <v>6652</v>
      </c>
      <c r="O17" s="182">
        <v>28.332027509358404</v>
      </c>
      <c r="P17" s="161">
        <v>3403</v>
      </c>
      <c r="Q17" s="182">
        <v>12.823191433794724</v>
      </c>
      <c r="R17" s="161">
        <v>7526</v>
      </c>
      <c r="S17" s="182">
        <v>26.412466266213983</v>
      </c>
      <c r="T17" s="161">
        <v>13</v>
      </c>
      <c r="U17" s="182">
        <v>3.9174719247845394E-2</v>
      </c>
      <c r="V17" s="161">
        <f t="shared" si="0"/>
        <v>29308</v>
      </c>
      <c r="W17" s="182">
        <f t="shared" si="0"/>
        <v>99.999999999999986</v>
      </c>
      <c r="X17" s="162"/>
      <c r="Y17" s="158">
        <f t="shared" si="1"/>
        <v>1.3520944823768224</v>
      </c>
    </row>
    <row r="18" spans="2:25" s="128" customFormat="1" ht="18" customHeight="1" x14ac:dyDescent="0.2">
      <c r="B18" s="127" t="s">
        <v>44</v>
      </c>
      <c r="C18" s="129"/>
      <c r="D18" s="159">
        <v>44460</v>
      </c>
      <c r="E18" s="160"/>
      <c r="F18" s="161">
        <v>58</v>
      </c>
      <c r="G18" s="182">
        <v>0.38917682645664642</v>
      </c>
      <c r="H18" s="161">
        <v>3434</v>
      </c>
      <c r="I18" s="182">
        <v>5.0131877455410665</v>
      </c>
      <c r="J18" s="161">
        <v>5836</v>
      </c>
      <c r="K18" s="182">
        <v>10.515152074072708</v>
      </c>
      <c r="L18" s="161">
        <v>3367</v>
      </c>
      <c r="M18" s="182">
        <v>6.5237840529723146</v>
      </c>
      <c r="N18" s="161">
        <v>15846</v>
      </c>
      <c r="O18" s="182">
        <v>32.416031871922094</v>
      </c>
      <c r="P18" s="161">
        <v>5845</v>
      </c>
      <c r="Q18" s="182">
        <v>11.359905564675286</v>
      </c>
      <c r="R18" s="161">
        <v>19573</v>
      </c>
      <c r="S18" s="182">
        <v>33.677628788018517</v>
      </c>
      <c r="T18" s="161">
        <v>71</v>
      </c>
      <c r="U18" s="182">
        <v>0.10513307634136894</v>
      </c>
      <c r="V18" s="161">
        <f t="shared" si="0"/>
        <v>54030</v>
      </c>
      <c r="W18" s="182">
        <f t="shared" si="0"/>
        <v>100.00000000000001</v>
      </c>
      <c r="X18" s="162"/>
      <c r="Y18" s="158">
        <f t="shared" si="1"/>
        <v>1.2152496626180838</v>
      </c>
    </row>
    <row r="19" spans="2:25" s="128" customFormat="1" ht="18" customHeight="1" x14ac:dyDescent="0.2">
      <c r="B19" s="127" t="s">
        <v>6</v>
      </c>
      <c r="C19" s="129"/>
      <c r="D19" s="159">
        <v>42205</v>
      </c>
      <c r="E19" s="160"/>
      <c r="F19" s="161">
        <v>10</v>
      </c>
      <c r="G19" s="182">
        <v>7.0628950806935764E-3</v>
      </c>
      <c r="H19" s="161">
        <v>11459</v>
      </c>
      <c r="I19" s="182">
        <v>5.0323127449941731</v>
      </c>
      <c r="J19" s="161">
        <v>782</v>
      </c>
      <c r="K19" s="182">
        <v>8.1223293427976129E-2</v>
      </c>
      <c r="L19" s="161">
        <v>2749</v>
      </c>
      <c r="M19" s="182">
        <v>7.5113889183176186</v>
      </c>
      <c r="N19" s="161">
        <v>6519</v>
      </c>
      <c r="O19" s="182">
        <v>19.811420701345483</v>
      </c>
      <c r="P19" s="161">
        <v>7001</v>
      </c>
      <c r="Q19" s="182">
        <v>16.121058021683087</v>
      </c>
      <c r="R19" s="161">
        <v>27592</v>
      </c>
      <c r="S19" s="182">
        <v>51.403750397287851</v>
      </c>
      <c r="T19" s="161">
        <v>164</v>
      </c>
      <c r="U19" s="182">
        <v>3.1783027863121094E-2</v>
      </c>
      <c r="V19" s="161">
        <f t="shared" si="0"/>
        <v>56276</v>
      </c>
      <c r="W19" s="182">
        <f t="shared" si="0"/>
        <v>100.00000000000001</v>
      </c>
      <c r="X19" s="162"/>
      <c r="Y19" s="158">
        <f t="shared" si="1"/>
        <v>1.3333965170003554</v>
      </c>
    </row>
    <row r="20" spans="2:25" s="125" customFormat="1" ht="18" customHeight="1" x14ac:dyDescent="0.2">
      <c r="B20" s="127" t="s">
        <v>5</v>
      </c>
      <c r="C20" s="28"/>
      <c r="D20" s="156">
        <v>11927</v>
      </c>
      <c r="F20" s="157">
        <v>263</v>
      </c>
      <c r="G20" s="181">
        <v>2.6190698107931776</v>
      </c>
      <c r="H20" s="157">
        <v>690</v>
      </c>
      <c r="I20" s="181">
        <v>3.3647124615528008</v>
      </c>
      <c r="J20" s="157">
        <v>219</v>
      </c>
      <c r="K20" s="181">
        <v>1.8175039612265822</v>
      </c>
      <c r="L20" s="157">
        <v>696</v>
      </c>
      <c r="M20" s="181">
        <v>6.0117438717494638</v>
      </c>
      <c r="N20" s="157">
        <v>3223</v>
      </c>
      <c r="O20" s="181">
        <v>28.250535930655232</v>
      </c>
      <c r="P20" s="157">
        <v>5895</v>
      </c>
      <c r="Q20" s="181">
        <v>37.794761860378415</v>
      </c>
      <c r="R20" s="157">
        <v>1929</v>
      </c>
      <c r="S20" s="181">
        <v>20.141672103644328</v>
      </c>
      <c r="T20" s="157">
        <v>0</v>
      </c>
      <c r="U20" s="181">
        <v>0</v>
      </c>
      <c r="V20" s="157">
        <f t="shared" si="0"/>
        <v>12915</v>
      </c>
      <c r="W20" s="181">
        <f t="shared" si="0"/>
        <v>100</v>
      </c>
      <c r="X20" s="154"/>
      <c r="Y20" s="158">
        <f t="shared" si="1"/>
        <v>1.0828372599983231</v>
      </c>
    </row>
    <row r="21" spans="2:25" s="125" customFormat="1" ht="18" customHeight="1" x14ac:dyDescent="0.2">
      <c r="B21" s="32" t="s">
        <v>38</v>
      </c>
      <c r="C21" s="28"/>
      <c r="D21" s="156">
        <v>26190</v>
      </c>
      <c r="F21" s="157">
        <v>1571</v>
      </c>
      <c r="G21" s="181">
        <v>5.3052431721922009</v>
      </c>
      <c r="H21" s="157">
        <v>1879</v>
      </c>
      <c r="I21" s="181">
        <v>3.6950489265371695</v>
      </c>
      <c r="J21" s="157">
        <v>9405</v>
      </c>
      <c r="K21" s="181">
        <v>30.798159778004965</v>
      </c>
      <c r="L21" s="157">
        <v>2033</v>
      </c>
      <c r="M21" s="181">
        <v>7.5471009201109975</v>
      </c>
      <c r="N21" s="157">
        <v>4291</v>
      </c>
      <c r="O21" s="181">
        <v>17.328757119906527</v>
      </c>
      <c r="P21" s="157">
        <v>5640</v>
      </c>
      <c r="Q21" s="181">
        <v>16.445158463560684</v>
      </c>
      <c r="R21" s="157">
        <v>5154</v>
      </c>
      <c r="S21" s="181">
        <v>18.613991529136847</v>
      </c>
      <c r="T21" s="157">
        <v>80</v>
      </c>
      <c r="U21" s="181">
        <v>0.26654009055060612</v>
      </c>
      <c r="V21" s="157">
        <f t="shared" si="0"/>
        <v>30053</v>
      </c>
      <c r="W21" s="181">
        <f t="shared" si="0"/>
        <v>100.00000000000001</v>
      </c>
      <c r="X21" s="154"/>
      <c r="Y21" s="158">
        <f t="shared" si="1"/>
        <v>1.1474990454371898</v>
      </c>
    </row>
    <row r="22" spans="2:25" s="125" customFormat="1" ht="21" customHeight="1" x14ac:dyDescent="0.2">
      <c r="B22" s="32" t="s">
        <v>45</v>
      </c>
      <c r="C22" s="28"/>
      <c r="D22" s="156">
        <v>56686</v>
      </c>
      <c r="F22" s="157">
        <v>1840</v>
      </c>
      <c r="G22" s="181">
        <v>2.2532814395789673</v>
      </c>
      <c r="H22" s="157">
        <v>13991</v>
      </c>
      <c r="I22" s="181">
        <v>13.798591305169941</v>
      </c>
      <c r="J22" s="157">
        <v>12062</v>
      </c>
      <c r="K22" s="181">
        <v>14.416274049446134</v>
      </c>
      <c r="L22" s="157">
        <v>6053</v>
      </c>
      <c r="M22" s="181">
        <v>8.5530151426815628</v>
      </c>
      <c r="N22" s="157">
        <v>13952</v>
      </c>
      <c r="O22" s="181">
        <v>24.417377054346627</v>
      </c>
      <c r="P22" s="157">
        <v>11774</v>
      </c>
      <c r="Q22" s="181">
        <v>16.926398058711374</v>
      </c>
      <c r="R22" s="157">
        <v>14681</v>
      </c>
      <c r="S22" s="181">
        <v>19.521611017443234</v>
      </c>
      <c r="T22" s="157">
        <v>68</v>
      </c>
      <c r="U22" s="181">
        <v>0.11345193262215779</v>
      </c>
      <c r="V22" s="157">
        <f t="shared" si="0"/>
        <v>74421</v>
      </c>
      <c r="W22" s="181">
        <f t="shared" si="0"/>
        <v>100</v>
      </c>
      <c r="X22" s="154"/>
      <c r="Y22" s="158">
        <f t="shared" si="1"/>
        <v>1.3128638464523867</v>
      </c>
    </row>
    <row r="23" spans="2:25" s="125" customFormat="1" ht="18" customHeight="1" x14ac:dyDescent="0.2">
      <c r="B23" s="32" t="s">
        <v>46</v>
      </c>
      <c r="C23" s="28"/>
      <c r="D23" s="156">
        <v>13028</v>
      </c>
      <c r="F23" s="157">
        <v>1527</v>
      </c>
      <c r="G23" s="181">
        <v>8.3258093641171165</v>
      </c>
      <c r="H23" s="157">
        <v>1594</v>
      </c>
      <c r="I23" s="181">
        <v>9.538243260673287</v>
      </c>
      <c r="J23" s="157">
        <v>499</v>
      </c>
      <c r="K23" s="181">
        <v>0.88352895653295493</v>
      </c>
      <c r="L23" s="157">
        <v>1427</v>
      </c>
      <c r="M23" s="181">
        <v>8.2742164323487675</v>
      </c>
      <c r="N23" s="157">
        <v>2580</v>
      </c>
      <c r="O23" s="181">
        <v>15.62620920933832</v>
      </c>
      <c r="P23" s="157">
        <v>762</v>
      </c>
      <c r="Q23" s="181">
        <v>3.5147684767186895</v>
      </c>
      <c r="R23" s="157">
        <v>7522</v>
      </c>
      <c r="S23" s="181">
        <v>53.81787695085773</v>
      </c>
      <c r="T23" s="157">
        <v>2</v>
      </c>
      <c r="U23" s="181">
        <v>1.9347349413130401E-2</v>
      </c>
      <c r="V23" s="157">
        <f>F23+H23+J23+L23+N23+P23+R23+T23</f>
        <v>15913</v>
      </c>
      <c r="W23" s="181">
        <f t="shared" si="0"/>
        <v>100</v>
      </c>
      <c r="X23" s="154"/>
      <c r="Y23" s="158">
        <f t="shared" si="1"/>
        <v>1.2214461160577219</v>
      </c>
    </row>
    <row r="24" spans="2:25" s="125" customFormat="1" ht="22.5" customHeight="1" x14ac:dyDescent="0.2">
      <c r="B24" s="32" t="s">
        <v>47</v>
      </c>
      <c r="C24" s="28"/>
      <c r="D24" s="156">
        <v>3336</v>
      </c>
      <c r="F24" s="126">
        <v>263</v>
      </c>
      <c r="G24" s="183">
        <v>3.2579185520361991</v>
      </c>
      <c r="H24" s="126">
        <v>280</v>
      </c>
      <c r="I24" s="181">
        <v>6.4253393665158374</v>
      </c>
      <c r="J24" s="126">
        <v>152</v>
      </c>
      <c r="K24" s="181">
        <v>5.2187028657616894</v>
      </c>
      <c r="L24" s="126">
        <v>154</v>
      </c>
      <c r="M24" s="181">
        <v>3.4690799396681751</v>
      </c>
      <c r="N24" s="126">
        <v>1029</v>
      </c>
      <c r="O24" s="181">
        <v>17.134238310708898</v>
      </c>
      <c r="P24" s="126">
        <v>692</v>
      </c>
      <c r="Q24" s="181">
        <v>12.428355957767723</v>
      </c>
      <c r="R24" s="126">
        <v>1461</v>
      </c>
      <c r="S24" s="181">
        <v>51.945701357466064</v>
      </c>
      <c r="T24" s="126">
        <v>11</v>
      </c>
      <c r="U24" s="181">
        <v>0.12066365007541478</v>
      </c>
      <c r="V24" s="126">
        <f t="shared" si="0"/>
        <v>4042</v>
      </c>
      <c r="W24" s="181">
        <f t="shared" si="0"/>
        <v>100</v>
      </c>
      <c r="X24" s="154"/>
      <c r="Y24" s="158">
        <f t="shared" si="1"/>
        <v>1.2116306954436451</v>
      </c>
    </row>
    <row r="25" spans="2:25" s="125" customFormat="1" ht="18" customHeight="1" x14ac:dyDescent="0.2">
      <c r="B25" s="32" t="s">
        <v>48</v>
      </c>
      <c r="C25" s="28"/>
      <c r="D25" s="156">
        <v>17026</v>
      </c>
      <c r="F25" s="126">
        <v>218</v>
      </c>
      <c r="G25" s="183">
        <v>0.41635124905374715</v>
      </c>
      <c r="H25" s="126">
        <v>4020</v>
      </c>
      <c r="I25" s="181">
        <v>12.162503154176129</v>
      </c>
      <c r="J25" s="126">
        <v>1292</v>
      </c>
      <c r="K25" s="181">
        <v>6.594330894103793</v>
      </c>
      <c r="L25" s="126">
        <v>1831</v>
      </c>
      <c r="M25" s="181">
        <v>8.2555303221465213</v>
      </c>
      <c r="N25" s="126">
        <v>6048</v>
      </c>
      <c r="O25" s="181">
        <v>27.294137437967869</v>
      </c>
      <c r="P25" s="126">
        <v>675</v>
      </c>
      <c r="Q25" s="181">
        <v>2.5864244259399447</v>
      </c>
      <c r="R25" s="126">
        <v>7232</v>
      </c>
      <c r="S25" s="181">
        <v>35.057616283959966</v>
      </c>
      <c r="T25" s="126">
        <v>2084</v>
      </c>
      <c r="U25" s="181">
        <v>7.6331062326520316</v>
      </c>
      <c r="V25" s="126">
        <f t="shared" si="0"/>
        <v>23400</v>
      </c>
      <c r="W25" s="181">
        <f t="shared" si="0"/>
        <v>99.999999999999986</v>
      </c>
      <c r="X25" s="154"/>
      <c r="Y25" s="158">
        <f t="shared" si="1"/>
        <v>1.374368612709973</v>
      </c>
    </row>
    <row r="26" spans="2:25" s="125" customFormat="1" ht="18" customHeight="1" x14ac:dyDescent="0.2">
      <c r="B26" s="32" t="s">
        <v>49</v>
      </c>
      <c r="C26" s="28"/>
      <c r="D26" s="156">
        <v>2448</v>
      </c>
      <c r="F26" s="126">
        <v>379</v>
      </c>
      <c r="G26" s="183">
        <v>8.1975827640567527</v>
      </c>
      <c r="H26" s="126">
        <v>500</v>
      </c>
      <c r="I26" s="181">
        <v>11.008933263268524</v>
      </c>
      <c r="J26" s="126">
        <v>752</v>
      </c>
      <c r="K26" s="181">
        <v>20.546505517603784</v>
      </c>
      <c r="L26" s="126">
        <v>411</v>
      </c>
      <c r="M26" s="181">
        <v>9.1697320021019451</v>
      </c>
      <c r="N26" s="126">
        <v>704</v>
      </c>
      <c r="O26" s="181">
        <v>17.892800840777721</v>
      </c>
      <c r="P26" s="126">
        <v>519</v>
      </c>
      <c r="Q26" s="181">
        <v>13.110877561744614</v>
      </c>
      <c r="R26" s="126">
        <v>524</v>
      </c>
      <c r="S26" s="181">
        <v>20.073568050446664</v>
      </c>
      <c r="T26" s="126">
        <v>0</v>
      </c>
      <c r="U26" s="181">
        <v>0</v>
      </c>
      <c r="V26" s="126">
        <f t="shared" si="0"/>
        <v>3789</v>
      </c>
      <c r="W26" s="181">
        <f t="shared" si="0"/>
        <v>100.00000000000001</v>
      </c>
      <c r="X26" s="154"/>
      <c r="Y26" s="158">
        <f t="shared" si="1"/>
        <v>1.5477941176470589</v>
      </c>
    </row>
    <row r="27" spans="2:25" s="125" customFormat="1" ht="18" customHeight="1" x14ac:dyDescent="0.2">
      <c r="B27" s="32" t="s">
        <v>4</v>
      </c>
      <c r="C27" s="28"/>
      <c r="D27" s="156">
        <v>1133</v>
      </c>
      <c r="F27" s="126">
        <v>179</v>
      </c>
      <c r="G27" s="183">
        <v>9.2670598146588041</v>
      </c>
      <c r="H27" s="126">
        <v>205</v>
      </c>
      <c r="I27" s="181">
        <v>12.973883740522325</v>
      </c>
      <c r="J27" s="126">
        <v>331</v>
      </c>
      <c r="K27" s="181">
        <v>20.387531592249367</v>
      </c>
      <c r="L27" s="126">
        <v>22</v>
      </c>
      <c r="M27" s="181">
        <v>1.5164279696714407</v>
      </c>
      <c r="N27" s="126">
        <v>86</v>
      </c>
      <c r="O27" s="181">
        <v>7.5821398483572029</v>
      </c>
      <c r="P27" s="126">
        <v>2</v>
      </c>
      <c r="Q27" s="181">
        <v>0.42122999157540014</v>
      </c>
      <c r="R27" s="126">
        <v>658</v>
      </c>
      <c r="S27" s="181">
        <v>47.851727042965457</v>
      </c>
      <c r="T27" s="126">
        <v>0</v>
      </c>
      <c r="U27" s="181">
        <v>0</v>
      </c>
      <c r="V27" s="157">
        <f t="shared" si="0"/>
        <v>1483</v>
      </c>
      <c r="W27" s="181">
        <f t="shared" si="0"/>
        <v>100</v>
      </c>
      <c r="X27" s="154"/>
      <c r="Y27" s="158">
        <f t="shared" si="1"/>
        <v>1.3089143865842896</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397473</v>
      </c>
      <c r="E30" s="23"/>
      <c r="F30" s="65">
        <f>SUM(F10:F27)</f>
        <v>21686</v>
      </c>
      <c r="G30" s="67">
        <f>F30*100/$V30</f>
        <v>4.1800952983083777</v>
      </c>
      <c r="H30" s="65">
        <f>SUM(H10:H27)</f>
        <v>78829</v>
      </c>
      <c r="I30" s="67">
        <f>H30*100/$V30</f>
        <v>15.194721583987416</v>
      </c>
      <c r="J30" s="65">
        <f>SUM(J10:J27)</f>
        <v>74655</v>
      </c>
      <c r="K30" s="67">
        <f>J30*100/$V30</f>
        <v>14.390160218353406</v>
      </c>
      <c r="L30" s="65">
        <f>SUM(L10:L27)</f>
        <v>31880</v>
      </c>
      <c r="M30" s="67">
        <f>L30*100/$V30</f>
        <v>6.1450446421687301</v>
      </c>
      <c r="N30" s="65">
        <f>SUM(N10:N27)</f>
        <v>89575</v>
      </c>
      <c r="O30" s="67">
        <f>N30*100/$V30</f>
        <v>17.266071951764868</v>
      </c>
      <c r="P30" s="65">
        <f>SUM(P10:P27)</f>
        <v>70666</v>
      </c>
      <c r="Q30" s="67">
        <f>P30*100/$V30</f>
        <v>13.621258616169872</v>
      </c>
      <c r="R30" s="65">
        <f>SUM(R10:R27)</f>
        <v>148425</v>
      </c>
      <c r="S30" s="67">
        <f>R30*100/$V30</f>
        <v>28.609731838578853</v>
      </c>
      <c r="T30" s="65">
        <f>SUM(T10:T28)</f>
        <v>3076</v>
      </c>
      <c r="U30" s="67">
        <f>T30*100/$V30</f>
        <v>0.59291585066847596</v>
      </c>
      <c r="V30" s="65">
        <f>SUM(V10:V27)</f>
        <v>518792</v>
      </c>
      <c r="W30" s="67">
        <f>G30+I30+K30+M30+O30+Q30+S30+U30</f>
        <v>99.999999999999986</v>
      </c>
      <c r="X30" s="174"/>
      <c r="Y30" s="175">
        <f>(V30/D30)</f>
        <v>1.3052257637625699</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topLeftCell="B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3" t="s">
        <v>431</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6" t="s">
        <v>55</v>
      </c>
      <c r="G6" s="1106"/>
      <c r="H6" s="1106"/>
      <c r="I6" s="1106"/>
      <c r="J6" s="1106"/>
      <c r="K6" s="1106"/>
      <c r="L6" s="1106"/>
      <c r="M6" s="1106"/>
      <c r="N6" s="1106"/>
      <c r="O6" s="1106"/>
      <c r="P6" s="1106"/>
      <c r="Q6" s="1106"/>
      <c r="R6" s="1106"/>
      <c r="S6" s="1106"/>
      <c r="T6" s="1106"/>
      <c r="U6" s="1106"/>
      <c r="V6" s="1106"/>
      <c r="W6" s="1106"/>
      <c r="X6" s="541"/>
      <c r="Y6" s="541"/>
    </row>
    <row r="7" spans="2:25" s="518" customFormat="1" ht="64.5" customHeight="1" x14ac:dyDescent="0.2">
      <c r="B7" s="1107" t="s">
        <v>15</v>
      </c>
      <c r="C7" s="542"/>
      <c r="D7" s="543" t="s">
        <v>56</v>
      </c>
      <c r="E7" s="542"/>
      <c r="F7" s="1108" t="s">
        <v>176</v>
      </c>
      <c r="G7" s="1108"/>
      <c r="H7" s="1108" t="s">
        <v>62</v>
      </c>
      <c r="I7" s="1108"/>
      <c r="J7" s="1108" t="s">
        <v>63</v>
      </c>
      <c r="K7" s="1108"/>
      <c r="L7" s="1108" t="s">
        <v>160</v>
      </c>
      <c r="M7" s="1108"/>
      <c r="N7" s="1108" t="s">
        <v>3</v>
      </c>
      <c r="O7" s="1108"/>
      <c r="P7" s="543"/>
      <c r="Q7" s="543" t="s">
        <v>65</v>
      </c>
    </row>
    <row r="8" spans="2:25" s="542" customFormat="1" ht="20.25" customHeight="1" x14ac:dyDescent="0.2">
      <c r="B8" s="110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'41abenpreGIII'!D10</f>
        <v>77754</v>
      </c>
      <c r="F10" s="551">
        <f>'41abenpreGIII'!F10+'41abenpreGIII'!H10+'41abenpreGIII'!J10+'41abenpreGIII'!L10+'41abenpreGIII'!N10</f>
        <v>79923</v>
      </c>
      <c r="G10" s="552">
        <f t="shared" ref="G10:G27" si="0">F10*100/$N10</f>
        <v>73.395228387238973</v>
      </c>
      <c r="H10" s="551">
        <f>'41abenpreGIII'!P10</f>
        <v>2696</v>
      </c>
      <c r="I10" s="552">
        <f t="shared" ref="I10:I27" si="1">H10*100/$N10</f>
        <v>2.4758021562253201</v>
      </c>
      <c r="J10" s="551">
        <f>'41abenpreGIII'!R10</f>
        <v>26267</v>
      </c>
      <c r="K10" s="552">
        <f t="shared" ref="K10:K27" si="2">J10*100/$N10</f>
        <v>24.121622862600326</v>
      </c>
      <c r="L10" s="551">
        <f>'41abenpreGIII'!T10</f>
        <v>8</v>
      </c>
      <c r="M10" s="552">
        <f t="shared" ref="M10:M27" si="3">L10*100/$N10</f>
        <v>7.3465939353867067E-3</v>
      </c>
      <c r="N10" s="551">
        <f>F10+H10+J10+L10</f>
        <v>108894</v>
      </c>
      <c r="O10" s="552">
        <f>G10+I10+K10+M10</f>
        <v>100</v>
      </c>
      <c r="P10" s="553"/>
      <c r="Q10" s="553">
        <f t="shared" ref="Q10:Q27" si="4">N10/D10</f>
        <v>1.4004938652673817</v>
      </c>
    </row>
    <row r="11" spans="2:25" s="549" customFormat="1" ht="18" customHeight="1" x14ac:dyDescent="0.2">
      <c r="B11" s="531" t="s">
        <v>10</v>
      </c>
      <c r="C11" s="546"/>
      <c r="D11" s="550">
        <f>'41abenpreGIII'!D11</f>
        <v>11978</v>
      </c>
      <c r="F11" s="551">
        <f>'41abenpreGIII'!F11+'41abenpreGIII'!H11+'41abenpreGIII'!J11+'41abenpreGIII'!L11+'41abenpreGIII'!N11</f>
        <v>6015</v>
      </c>
      <c r="G11" s="552">
        <f t="shared" si="0"/>
        <v>42.469815717009105</v>
      </c>
      <c r="H11" s="551">
        <f>'41abenpreGIII'!P11</f>
        <v>3515</v>
      </c>
      <c r="I11" s="552">
        <f t="shared" si="1"/>
        <v>24.818188236955447</v>
      </c>
      <c r="J11" s="551">
        <f>'41abenpreGIII'!R11</f>
        <v>4633</v>
      </c>
      <c r="K11" s="552">
        <f t="shared" si="2"/>
        <v>32.711996046035445</v>
      </c>
      <c r="L11" s="551">
        <f>'41abenpreGIII'!T11</f>
        <v>0</v>
      </c>
      <c r="M11" s="552">
        <f t="shared" si="3"/>
        <v>0</v>
      </c>
      <c r="N11" s="551">
        <f t="shared" ref="N11:O27" si="5">F11+H11+J11+L11</f>
        <v>14163</v>
      </c>
      <c r="O11" s="552">
        <f t="shared" si="5"/>
        <v>100</v>
      </c>
      <c r="P11" s="553"/>
      <c r="Q11" s="553">
        <f t="shared" si="4"/>
        <v>1.1824177659041577</v>
      </c>
    </row>
    <row r="12" spans="2:25" s="549" customFormat="1" ht="22.5" customHeight="1" x14ac:dyDescent="0.2">
      <c r="B12" s="531" t="s">
        <v>40</v>
      </c>
      <c r="C12" s="546"/>
      <c r="D12" s="550">
        <f>'41abenpreGIII'!D12</f>
        <v>7440</v>
      </c>
      <c r="F12" s="551">
        <f>'41abenpreGIII'!F12+'41abenpreGIII'!H12+'41abenpreGIII'!J12+'41abenpreGIII'!L12+'41abenpreGIII'!N12</f>
        <v>5646</v>
      </c>
      <c r="G12" s="552">
        <f t="shared" si="0"/>
        <v>57.145748987854248</v>
      </c>
      <c r="H12" s="550">
        <f>'41abenpreGIII'!P12</f>
        <v>1515</v>
      </c>
      <c r="I12" s="552">
        <f t="shared" si="1"/>
        <v>15.334008097165992</v>
      </c>
      <c r="J12" s="551">
        <f>'41abenpreGIII'!R12</f>
        <v>2711</v>
      </c>
      <c r="K12" s="552">
        <f t="shared" si="2"/>
        <v>27.439271255060728</v>
      </c>
      <c r="L12" s="551">
        <f>'41abenpreGIII'!T12</f>
        <v>8</v>
      </c>
      <c r="M12" s="552">
        <f t="shared" si="3"/>
        <v>8.0971659919028341E-2</v>
      </c>
      <c r="N12" s="551">
        <f t="shared" si="5"/>
        <v>9880</v>
      </c>
      <c r="O12" s="552">
        <f t="shared" si="5"/>
        <v>100</v>
      </c>
      <c r="P12" s="553"/>
      <c r="Q12" s="553">
        <f t="shared" si="4"/>
        <v>1.3279569892473118</v>
      </c>
    </row>
    <row r="13" spans="2:25" s="549" customFormat="1" ht="18" customHeight="1" x14ac:dyDescent="0.2">
      <c r="B13" s="531" t="s">
        <v>41</v>
      </c>
      <c r="C13" s="546"/>
      <c r="D13" s="550">
        <f>'41abenpreGIII'!D13</f>
        <v>7342</v>
      </c>
      <c r="F13" s="551">
        <f>'41abenpreGIII'!F13+'41abenpreGIII'!H13+'41abenpreGIII'!J13+'41abenpreGIII'!L13+'41abenpreGIII'!N13</f>
        <v>5487</v>
      </c>
      <c r="G13" s="552">
        <f t="shared" si="0"/>
        <v>54.46153846153846</v>
      </c>
      <c r="H13" s="551">
        <f>'41abenpreGIII'!P13</f>
        <v>376</v>
      </c>
      <c r="I13" s="552">
        <f t="shared" si="1"/>
        <v>3.7320099255583128</v>
      </c>
      <c r="J13" s="551">
        <f>'41abenpreGIII'!R13</f>
        <v>4212</v>
      </c>
      <c r="K13" s="552">
        <f t="shared" si="2"/>
        <v>41.806451612903224</v>
      </c>
      <c r="L13" s="551">
        <f>'41abenpreGIII'!T13</f>
        <v>0</v>
      </c>
      <c r="M13" s="552">
        <f t="shared" si="3"/>
        <v>0</v>
      </c>
      <c r="N13" s="551">
        <f t="shared" si="5"/>
        <v>10075</v>
      </c>
      <c r="O13" s="552">
        <f t="shared" si="5"/>
        <v>100</v>
      </c>
      <c r="P13" s="553"/>
      <c r="Q13" s="553">
        <f t="shared" si="4"/>
        <v>1.3722418959411604</v>
      </c>
    </row>
    <row r="14" spans="2:25" s="549" customFormat="1" ht="18" customHeight="1" x14ac:dyDescent="0.2">
      <c r="B14" s="531" t="s">
        <v>9</v>
      </c>
      <c r="C14" s="546"/>
      <c r="D14" s="550">
        <f>'41abenpreGIII'!D14</f>
        <v>13162</v>
      </c>
      <c r="F14" s="551">
        <f>'41abenpreGIII'!F14+'41abenpreGIII'!H14+'41abenpreGIII'!J14+'41abenpreGIII'!L14+'41abenpreGIII'!N14</f>
        <v>5498</v>
      </c>
      <c r="G14" s="552">
        <f t="shared" si="0"/>
        <v>37.546950761455989</v>
      </c>
      <c r="H14" s="551">
        <f>'41abenpreGIII'!P14</f>
        <v>3838</v>
      </c>
      <c r="I14" s="552">
        <f t="shared" si="1"/>
        <v>26.210475995356141</v>
      </c>
      <c r="J14" s="551">
        <f>'41abenpreGIII'!R14</f>
        <v>5307</v>
      </c>
      <c r="K14" s="552">
        <f t="shared" si="2"/>
        <v>36.24257324318787</v>
      </c>
      <c r="L14" s="551">
        <f>'41abenpreGIII'!T14</f>
        <v>0</v>
      </c>
      <c r="M14" s="552">
        <f t="shared" si="3"/>
        <v>0</v>
      </c>
      <c r="N14" s="551">
        <f t="shared" si="5"/>
        <v>14643</v>
      </c>
      <c r="O14" s="552">
        <f t="shared" si="5"/>
        <v>100</v>
      </c>
      <c r="P14" s="553"/>
      <c r="Q14" s="553">
        <f t="shared" si="4"/>
        <v>1.1125208934812338</v>
      </c>
    </row>
    <row r="15" spans="2:25" s="549" customFormat="1" ht="18" customHeight="1" x14ac:dyDescent="0.2">
      <c r="B15" s="531" t="s">
        <v>8</v>
      </c>
      <c r="C15" s="546"/>
      <c r="D15" s="550">
        <f>'41abenpreGIII'!D15</f>
        <v>5614</v>
      </c>
      <c r="F15" s="551">
        <f>'41abenpreGIII'!F15+'41abenpreGIII'!H15+'41abenpreGIII'!J15+'41abenpreGIII'!L15+'41abenpreGIII'!N15</f>
        <v>6783</v>
      </c>
      <c r="G15" s="552">
        <f t="shared" si="0"/>
        <v>73.187311178247739</v>
      </c>
      <c r="H15" s="550">
        <f>'41abenpreGIII'!P15</f>
        <v>97</v>
      </c>
      <c r="I15" s="552">
        <f t="shared" si="1"/>
        <v>1.0466119982736297</v>
      </c>
      <c r="J15" s="551">
        <f>'41abenpreGIII'!R15</f>
        <v>2388</v>
      </c>
      <c r="K15" s="552">
        <f t="shared" si="2"/>
        <v>25.766076823478635</v>
      </c>
      <c r="L15" s="551">
        <f>'41abenpreGIII'!T15</f>
        <v>0</v>
      </c>
      <c r="M15" s="552">
        <f t="shared" si="3"/>
        <v>0</v>
      </c>
      <c r="N15" s="551">
        <f t="shared" si="5"/>
        <v>9268</v>
      </c>
      <c r="O15" s="552">
        <f t="shared" si="5"/>
        <v>100</v>
      </c>
      <c r="P15" s="553"/>
      <c r="Q15" s="553">
        <f t="shared" si="4"/>
        <v>1.6508728179551122</v>
      </c>
    </row>
    <row r="16" spans="2:25" s="549" customFormat="1" ht="18" customHeight="1" x14ac:dyDescent="0.2">
      <c r="B16" s="531" t="s">
        <v>7</v>
      </c>
      <c r="C16" s="546"/>
      <c r="D16" s="550">
        <f>'41abenpreGIII'!D16</f>
        <v>34068</v>
      </c>
      <c r="F16" s="551">
        <f>'41abenpreGIII'!F16+'41abenpreGIII'!H16+'41abenpreGIII'!J16+'41abenpreGIII'!L16+'41abenpreGIII'!N16</f>
        <v>20196</v>
      </c>
      <c r="G16" s="552">
        <f t="shared" si="0"/>
        <v>43.677415169013173</v>
      </c>
      <c r="H16" s="551">
        <f>'41abenpreGIII'!P16</f>
        <v>16421</v>
      </c>
      <c r="I16" s="552">
        <f t="shared" si="1"/>
        <v>35.513311274032745</v>
      </c>
      <c r="J16" s="551">
        <f>'41abenpreGIII'!R16</f>
        <v>9055</v>
      </c>
      <c r="K16" s="552">
        <f t="shared" si="2"/>
        <v>19.583035965310668</v>
      </c>
      <c r="L16" s="551">
        <f>'41abenpreGIII'!T16</f>
        <v>567</v>
      </c>
      <c r="M16" s="552">
        <f t="shared" si="3"/>
        <v>1.2262375916434178</v>
      </c>
      <c r="N16" s="551">
        <f t="shared" si="5"/>
        <v>46239</v>
      </c>
      <c r="O16" s="552">
        <f t="shared" si="5"/>
        <v>100</v>
      </c>
      <c r="P16" s="553"/>
      <c r="Q16" s="553">
        <f t="shared" si="4"/>
        <v>1.3572560760831278</v>
      </c>
    </row>
    <row r="17" spans="2:25" s="549" customFormat="1" ht="18" customHeight="1" x14ac:dyDescent="0.2">
      <c r="B17" s="531" t="s">
        <v>43</v>
      </c>
      <c r="C17" s="546"/>
      <c r="D17" s="550">
        <f>'41abenpreGIII'!D17</f>
        <v>21676</v>
      </c>
      <c r="F17" s="551">
        <f>'41abenpreGIII'!F17+'41abenpreGIII'!H17+'41abenpreGIII'!J17+'41abenpreGIII'!L17+'41abenpreGIII'!N17</f>
        <v>18366</v>
      </c>
      <c r="G17" s="552">
        <f t="shared" si="0"/>
        <v>62.665483826941447</v>
      </c>
      <c r="H17" s="551">
        <f>'41abenpreGIII'!P17</f>
        <v>3403</v>
      </c>
      <c r="I17" s="552">
        <f t="shared" si="1"/>
        <v>11.611164187252628</v>
      </c>
      <c r="J17" s="551">
        <f>'41abenpreGIII'!R17</f>
        <v>7526</v>
      </c>
      <c r="K17" s="552">
        <f t="shared" si="2"/>
        <v>25.678995496110279</v>
      </c>
      <c r="L17" s="551">
        <f>'41abenpreGIII'!T17</f>
        <v>13</v>
      </c>
      <c r="M17" s="552">
        <f t="shared" si="3"/>
        <v>4.4356489695646241E-2</v>
      </c>
      <c r="N17" s="551">
        <f t="shared" si="5"/>
        <v>29308</v>
      </c>
      <c r="O17" s="552">
        <f t="shared" si="5"/>
        <v>100</v>
      </c>
      <c r="P17" s="553"/>
      <c r="Q17" s="553">
        <f t="shared" si="4"/>
        <v>1.3520944823768224</v>
      </c>
    </row>
    <row r="18" spans="2:25" s="549" customFormat="1" ht="18" customHeight="1" x14ac:dyDescent="0.2">
      <c r="B18" s="531" t="s">
        <v>44</v>
      </c>
      <c r="C18" s="546"/>
      <c r="D18" s="550">
        <f>'41abenpreGIII'!D18</f>
        <v>44460</v>
      </c>
      <c r="F18" s="551">
        <f>'41abenpreGIII'!F18+'41abenpreGIII'!H18+'41abenpreGIII'!J18+'41abenpreGIII'!L18+'41abenpreGIII'!N18</f>
        <v>28541</v>
      </c>
      <c r="G18" s="552">
        <f t="shared" si="0"/>
        <v>52.824356838793264</v>
      </c>
      <c r="H18" s="551">
        <f>'41abenpreGIII'!P18</f>
        <v>5845</v>
      </c>
      <c r="I18" s="552">
        <f t="shared" si="1"/>
        <v>10.81806403849713</v>
      </c>
      <c r="J18" s="551">
        <f>'41abenpreGIII'!R18</f>
        <v>19573</v>
      </c>
      <c r="K18" s="552">
        <f t="shared" si="2"/>
        <v>36.226170645937444</v>
      </c>
      <c r="L18" s="551">
        <f>'41abenpreGIII'!T18</f>
        <v>71</v>
      </c>
      <c r="M18" s="552">
        <f t="shared" si="3"/>
        <v>0.13140847677216361</v>
      </c>
      <c r="N18" s="551">
        <f t="shared" si="5"/>
        <v>54030</v>
      </c>
      <c r="O18" s="552">
        <f t="shared" si="5"/>
        <v>100</v>
      </c>
      <c r="P18" s="553"/>
      <c r="Q18" s="553">
        <f t="shared" si="4"/>
        <v>1.2152496626180838</v>
      </c>
    </row>
    <row r="19" spans="2:25" s="549" customFormat="1" ht="18" customHeight="1" x14ac:dyDescent="0.2">
      <c r="B19" s="531" t="s">
        <v>6</v>
      </c>
      <c r="C19" s="546"/>
      <c r="D19" s="550">
        <f>'41abenpreGIII'!D19</f>
        <v>42205</v>
      </c>
      <c r="F19" s="551">
        <f>'41abenpreGIII'!F19+'41abenpreGIII'!H19+'41abenpreGIII'!J19+'41abenpreGIII'!L19+'41abenpreGIII'!N19</f>
        <v>21519</v>
      </c>
      <c r="G19" s="552">
        <f t="shared" si="0"/>
        <v>38.238325396261281</v>
      </c>
      <c r="H19" s="551">
        <f>'41abenpreGIII'!P19</f>
        <v>7001</v>
      </c>
      <c r="I19" s="552">
        <f>H19*100/$N19</f>
        <v>12.440471959627549</v>
      </c>
      <c r="J19" s="551">
        <f>'41abenpreGIII'!R19</f>
        <v>27592</v>
      </c>
      <c r="K19" s="552">
        <f>J19*100/$N19</f>
        <v>49.029781789750515</v>
      </c>
      <c r="L19" s="551">
        <f>'41abenpreGIII'!T19</f>
        <v>164</v>
      </c>
      <c r="M19" s="552">
        <f t="shared" si="3"/>
        <v>0.29142085436065107</v>
      </c>
      <c r="N19" s="551">
        <f t="shared" si="5"/>
        <v>56276</v>
      </c>
      <c r="O19" s="552">
        <f t="shared" si="5"/>
        <v>100</v>
      </c>
      <c r="P19" s="553"/>
      <c r="Q19" s="553">
        <f t="shared" si="4"/>
        <v>1.3333965170003554</v>
      </c>
    </row>
    <row r="20" spans="2:25" s="549" customFormat="1" ht="18" customHeight="1" x14ac:dyDescent="0.2">
      <c r="B20" s="531" t="s">
        <v>5</v>
      </c>
      <c r="C20" s="546"/>
      <c r="D20" s="550">
        <f>'41abenpreGIII'!D20</f>
        <v>11927</v>
      </c>
      <c r="F20" s="551">
        <f>'41abenpreGIII'!F20+'41abenpreGIII'!H20+'41abenpreGIII'!J20+'41abenpreGIII'!L20+'41abenpreGIII'!N20</f>
        <v>5091</v>
      </c>
      <c r="G20" s="552">
        <f t="shared" si="0"/>
        <v>39.419279907084785</v>
      </c>
      <c r="H20" s="551">
        <f>'41abenpreGIII'!P20</f>
        <v>5895</v>
      </c>
      <c r="I20" s="552">
        <f>H20*100/$N20</f>
        <v>45.644599303135891</v>
      </c>
      <c r="J20" s="551">
        <f>'41abenpreGIII'!R20</f>
        <v>1929</v>
      </c>
      <c r="K20" s="552">
        <f>J20*100/$N20</f>
        <v>14.936120789779327</v>
      </c>
      <c r="L20" s="551">
        <f>'41abenpreGIII'!T20</f>
        <v>0</v>
      </c>
      <c r="M20" s="552">
        <f t="shared" si="3"/>
        <v>0</v>
      </c>
      <c r="N20" s="551">
        <f t="shared" si="5"/>
        <v>12915</v>
      </c>
      <c r="O20" s="552">
        <f t="shared" si="5"/>
        <v>100</v>
      </c>
      <c r="P20" s="553"/>
      <c r="Q20" s="553">
        <f t="shared" si="4"/>
        <v>1.0828372599983231</v>
      </c>
    </row>
    <row r="21" spans="2:25" s="549" customFormat="1" ht="18" customHeight="1" x14ac:dyDescent="0.2">
      <c r="B21" s="531" t="s">
        <v>38</v>
      </c>
      <c r="C21" s="546"/>
      <c r="D21" s="550">
        <f>'41abenpreGIII'!D21</f>
        <v>26190</v>
      </c>
      <c r="F21" s="551">
        <f>'41abenpreGIII'!F21+'41abenpreGIII'!H21+'41abenpreGIII'!J21+'41abenpreGIII'!L21+'41abenpreGIII'!N21</f>
        <v>19179</v>
      </c>
      <c r="G21" s="552">
        <f t="shared" si="0"/>
        <v>63.817256180747343</v>
      </c>
      <c r="H21" s="551">
        <f>'41abenpreGIII'!P21</f>
        <v>5640</v>
      </c>
      <c r="I21" s="552">
        <f>H21*100/$N21</f>
        <v>18.766845240075867</v>
      </c>
      <c r="J21" s="551">
        <f>'41abenpreGIII'!R21</f>
        <v>5154</v>
      </c>
      <c r="K21" s="552">
        <f>J21*100/$N21</f>
        <v>17.149702192792734</v>
      </c>
      <c r="L21" s="551">
        <f>'41abenpreGIII'!T21</f>
        <v>80</v>
      </c>
      <c r="M21" s="552">
        <f t="shared" si="3"/>
        <v>0.26619638638405485</v>
      </c>
      <c r="N21" s="551">
        <f t="shared" si="5"/>
        <v>30053</v>
      </c>
      <c r="O21" s="552">
        <f t="shared" si="5"/>
        <v>99.999999999999986</v>
      </c>
      <c r="P21" s="553"/>
      <c r="Q21" s="553">
        <f t="shared" si="4"/>
        <v>1.1474990454371898</v>
      </c>
    </row>
    <row r="22" spans="2:25" s="549" customFormat="1" ht="21" customHeight="1" x14ac:dyDescent="0.2">
      <c r="B22" s="531" t="s">
        <v>45</v>
      </c>
      <c r="C22" s="546"/>
      <c r="D22" s="550">
        <f>'41abenpreGIII'!D22</f>
        <v>56686</v>
      </c>
      <c r="F22" s="551">
        <f>'41abenpreGIII'!F22+'41abenpreGIII'!H22+'41abenpreGIII'!J22+'41abenpreGIII'!L22+'41abenpreGIII'!N22</f>
        <v>47898</v>
      </c>
      <c r="G22" s="552">
        <f t="shared" si="0"/>
        <v>64.360865884629334</v>
      </c>
      <c r="H22" s="551">
        <f>'41abenpreGIII'!P22</f>
        <v>11774</v>
      </c>
      <c r="I22" s="552">
        <f>H22*100/$N22</f>
        <v>15.820803267894815</v>
      </c>
      <c r="J22" s="551">
        <f>'41abenpreGIII'!R22</f>
        <v>14681</v>
      </c>
      <c r="K22" s="552">
        <f>J22*100/$N22</f>
        <v>19.726958788513993</v>
      </c>
      <c r="L22" s="551">
        <f>'41abenpreGIII'!T22</f>
        <v>68</v>
      </c>
      <c r="M22" s="552">
        <f t="shared" si="3"/>
        <v>9.1372058961852159E-2</v>
      </c>
      <c r="N22" s="551">
        <f t="shared" si="5"/>
        <v>74421</v>
      </c>
      <c r="O22" s="552">
        <f t="shared" si="5"/>
        <v>100</v>
      </c>
      <c r="P22" s="553"/>
      <c r="Q22" s="553">
        <f t="shared" si="4"/>
        <v>1.3128638464523867</v>
      </c>
    </row>
    <row r="23" spans="2:25" s="549" customFormat="1" ht="18" customHeight="1" x14ac:dyDescent="0.2">
      <c r="B23" s="531" t="s">
        <v>46</v>
      </c>
      <c r="C23" s="546"/>
      <c r="D23" s="550">
        <f>'41abenpreGIII'!D23</f>
        <v>13028</v>
      </c>
      <c r="F23" s="551">
        <f>'41abenpreGIII'!F23+'41abenpreGIII'!H23+'41abenpreGIII'!J23+'41abenpreGIII'!L23+'41abenpreGIII'!N23</f>
        <v>7627</v>
      </c>
      <c r="G23" s="552">
        <f t="shared" si="0"/>
        <v>47.929365927229313</v>
      </c>
      <c r="H23" s="551">
        <f>'41abenpreGIII'!P23</f>
        <v>762</v>
      </c>
      <c r="I23" s="552">
        <f>H23*100/$N23</f>
        <v>4.7885376736002012</v>
      </c>
      <c r="J23" s="551">
        <f>'41abenpreGIII'!R23</f>
        <v>7522</v>
      </c>
      <c r="K23" s="552">
        <f>J23*100/$N23</f>
        <v>47.26952805881983</v>
      </c>
      <c r="L23" s="551">
        <f>'41abenpreGIII'!T23</f>
        <v>2</v>
      </c>
      <c r="M23" s="552">
        <f t="shared" si="3"/>
        <v>1.2568340350656695E-2</v>
      </c>
      <c r="N23" s="551">
        <f t="shared" si="5"/>
        <v>15913</v>
      </c>
      <c r="O23" s="552">
        <f t="shared" si="5"/>
        <v>100</v>
      </c>
      <c r="P23" s="553"/>
      <c r="Q23" s="553">
        <f t="shared" si="4"/>
        <v>1.2214461160577219</v>
      </c>
    </row>
    <row r="24" spans="2:25" s="549" customFormat="1" ht="22.5" customHeight="1" x14ac:dyDescent="0.2">
      <c r="B24" s="531" t="s">
        <v>47</v>
      </c>
      <c r="C24" s="546"/>
      <c r="D24" s="550">
        <f>'41abenpreGIII'!D24</f>
        <v>3336</v>
      </c>
      <c r="F24" s="551">
        <f>'41abenpreGIII'!F24+'41abenpreGIII'!H24+'41abenpreGIII'!J24+'41abenpreGIII'!L24+'41abenpreGIII'!N24</f>
        <v>1878</v>
      </c>
      <c r="G24" s="554">
        <f t="shared" si="0"/>
        <v>46.462147451756557</v>
      </c>
      <c r="H24" s="550">
        <f>'41abenpreGIII'!P24</f>
        <v>692</v>
      </c>
      <c r="I24" s="552">
        <f t="shared" si="1"/>
        <v>17.120237506185056</v>
      </c>
      <c r="J24" s="551">
        <f>'41abenpreGIII'!R24</f>
        <v>1461</v>
      </c>
      <c r="K24" s="552">
        <f t="shared" si="2"/>
        <v>36.145472538347356</v>
      </c>
      <c r="L24" s="551">
        <f>'41abenpreGIII'!T24</f>
        <v>11</v>
      </c>
      <c r="M24" s="552">
        <f t="shared" si="3"/>
        <v>0.27214250371103416</v>
      </c>
      <c r="N24" s="550">
        <f t="shared" si="5"/>
        <v>4042</v>
      </c>
      <c r="O24" s="552">
        <f t="shared" si="5"/>
        <v>100.00000000000001</v>
      </c>
      <c r="P24" s="553"/>
      <c r="Q24" s="553">
        <f t="shared" si="4"/>
        <v>1.2116306954436451</v>
      </c>
    </row>
    <row r="25" spans="2:25" s="549" customFormat="1" ht="18" customHeight="1" x14ac:dyDescent="0.2">
      <c r="B25" s="531" t="s">
        <v>48</v>
      </c>
      <c r="C25" s="546"/>
      <c r="D25" s="550">
        <f>'41abenpreGIII'!D25</f>
        <v>17026</v>
      </c>
      <c r="F25" s="551">
        <f>'41abenpreGIII'!F25+'41abenpreGIII'!H25+'41abenpreGIII'!J25+'41abenpreGIII'!L25+'41abenpreGIII'!N25</f>
        <v>13409</v>
      </c>
      <c r="G25" s="554">
        <f t="shared" si="0"/>
        <v>57.303418803418801</v>
      </c>
      <c r="H25" s="550">
        <f>'41abenpreGIII'!P25</f>
        <v>675</v>
      </c>
      <c r="I25" s="552">
        <f t="shared" si="1"/>
        <v>2.8846153846153846</v>
      </c>
      <c r="J25" s="551">
        <f>'41abenpreGIII'!R25</f>
        <v>7232</v>
      </c>
      <c r="K25" s="552">
        <f t="shared" si="2"/>
        <v>30.905982905982906</v>
      </c>
      <c r="L25" s="551">
        <f>'41abenpreGIII'!T25</f>
        <v>2084</v>
      </c>
      <c r="M25" s="552">
        <f t="shared" si="3"/>
        <v>8.9059829059829063</v>
      </c>
      <c r="N25" s="550">
        <f t="shared" si="5"/>
        <v>23400</v>
      </c>
      <c r="O25" s="552">
        <f t="shared" si="5"/>
        <v>100</v>
      </c>
      <c r="P25" s="553"/>
      <c r="Q25" s="553">
        <f t="shared" si="4"/>
        <v>1.374368612709973</v>
      </c>
    </row>
    <row r="26" spans="2:25" s="549" customFormat="1" ht="18" customHeight="1" x14ac:dyDescent="0.2">
      <c r="B26" s="531" t="s">
        <v>49</v>
      </c>
      <c r="C26" s="546"/>
      <c r="D26" s="550">
        <f>'41abenpreGIII'!D26</f>
        <v>2448</v>
      </c>
      <c r="F26" s="551">
        <f>'41abenpreGIII'!F26+'41abenpreGIII'!H26+'41abenpreGIII'!J26+'41abenpreGIII'!L26+'41abenpreGIII'!N26</f>
        <v>2746</v>
      </c>
      <c r="G26" s="554">
        <f t="shared" si="0"/>
        <v>72.472948007389817</v>
      </c>
      <c r="H26" s="550">
        <f>'41abenpreGIII'!P26</f>
        <v>519</v>
      </c>
      <c r="I26" s="552">
        <f t="shared" si="1"/>
        <v>13.697545526524149</v>
      </c>
      <c r="J26" s="551">
        <f>'41abenpreGIII'!R26</f>
        <v>524</v>
      </c>
      <c r="K26" s="552">
        <f t="shared" si="2"/>
        <v>13.829506466086039</v>
      </c>
      <c r="L26" s="551">
        <f>'41abenpreGIII'!T26</f>
        <v>0</v>
      </c>
      <c r="M26" s="552">
        <f t="shared" si="3"/>
        <v>0</v>
      </c>
      <c r="N26" s="550">
        <f t="shared" si="5"/>
        <v>3789</v>
      </c>
      <c r="O26" s="552">
        <f t="shared" si="5"/>
        <v>100.00000000000001</v>
      </c>
      <c r="P26" s="553"/>
      <c r="Q26" s="553">
        <f t="shared" si="4"/>
        <v>1.5477941176470589</v>
      </c>
    </row>
    <row r="27" spans="2:25" s="549" customFormat="1" ht="18" customHeight="1" x14ac:dyDescent="0.2">
      <c r="B27" s="531" t="s">
        <v>4</v>
      </c>
      <c r="C27" s="546"/>
      <c r="D27" s="550">
        <f>'41abenpreGIII'!D27</f>
        <v>1133</v>
      </c>
      <c r="F27" s="551">
        <f>'41abenpreGIII'!F27+'41abenpreGIII'!H27+'41abenpreGIII'!J27+'41abenpreGIII'!L27+'41abenpreGIII'!N27</f>
        <v>823</v>
      </c>
      <c r="G27" s="554">
        <f t="shared" si="0"/>
        <v>55.495616992582605</v>
      </c>
      <c r="H27" s="550">
        <f>'41abenpreGIII'!P27</f>
        <v>2</v>
      </c>
      <c r="I27" s="552">
        <f t="shared" si="1"/>
        <v>0.13486176668914363</v>
      </c>
      <c r="J27" s="551">
        <f>'41abenpreGIII'!R27</f>
        <v>658</v>
      </c>
      <c r="K27" s="552">
        <f t="shared" si="2"/>
        <v>44.369521240728254</v>
      </c>
      <c r="L27" s="551">
        <f>'41abenpreGIII'!T27</f>
        <v>0</v>
      </c>
      <c r="M27" s="552">
        <f t="shared" si="3"/>
        <v>0</v>
      </c>
      <c r="N27" s="551">
        <f t="shared" si="5"/>
        <v>1483</v>
      </c>
      <c r="O27" s="552">
        <f t="shared" si="5"/>
        <v>100</v>
      </c>
      <c r="P27" s="553"/>
      <c r="Q27" s="553">
        <f t="shared" si="4"/>
        <v>1.3089143865842896</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397473</v>
      </c>
      <c r="E30" s="561"/>
      <c r="F30" s="532">
        <f>SUM(F10:F27)</f>
        <v>296625</v>
      </c>
      <c r="G30" s="562">
        <f>F30*100/$N30</f>
        <v>57.176093694582804</v>
      </c>
      <c r="H30" s="532">
        <f>SUM(H10:H27)</f>
        <v>70666</v>
      </c>
      <c r="I30" s="562">
        <f>H30*100/$N30</f>
        <v>13.621258616169872</v>
      </c>
      <c r="J30" s="532">
        <f>SUM(J10:J27)</f>
        <v>148425</v>
      </c>
      <c r="K30" s="562">
        <f>J30*100/$N30</f>
        <v>28.609731838578853</v>
      </c>
      <c r="L30" s="532">
        <f>SUM(L10:L28)</f>
        <v>3076</v>
      </c>
      <c r="M30" s="562">
        <f>L30*100/$N30</f>
        <v>0.59291585066847596</v>
      </c>
      <c r="N30" s="532">
        <f>F30+H30+J30+L30</f>
        <v>518792</v>
      </c>
      <c r="O30" s="562">
        <f>G30+I30+K30+M30</f>
        <v>100</v>
      </c>
      <c r="P30" s="563"/>
      <c r="Q30" s="563">
        <f>(N30/D30)</f>
        <v>1.3052257637625699</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W42"/>
  <sheetViews>
    <sheetView topLeftCell="A10" zoomScaleNormal="100" workbookViewId="0">
      <selection activeCell="U44" sqref="U44"/>
    </sheetView>
  </sheetViews>
  <sheetFormatPr baseColWidth="10" defaultColWidth="11.42578125" defaultRowHeight="15" x14ac:dyDescent="0.25"/>
  <cols>
    <col min="1" max="1" width="1.85546875" style="867" customWidth="1"/>
    <col min="2" max="2" width="44.1406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19" x14ac:dyDescent="0.25">
      <c r="A1" s="866"/>
      <c r="B1" s="866"/>
      <c r="H1" s="868"/>
      <c r="I1" s="868"/>
    </row>
    <row r="2" spans="1:19" ht="48.75" customHeight="1" x14ac:dyDescent="0.25">
      <c r="A2" s="866"/>
      <c r="B2" s="866"/>
      <c r="H2" s="868"/>
      <c r="I2" s="868"/>
    </row>
    <row r="3" spans="1:19" ht="24" customHeight="1" x14ac:dyDescent="0.25">
      <c r="A3" s="866"/>
      <c r="B3" s="1032" t="s">
        <v>349</v>
      </c>
      <c r="C3" s="1032"/>
      <c r="D3" s="1032"/>
      <c r="E3" s="1032"/>
      <c r="F3" s="1032"/>
      <c r="G3" s="1032"/>
      <c r="H3" s="1032"/>
      <c r="I3" s="1032"/>
      <c r="J3" s="1032"/>
      <c r="K3" s="1032"/>
      <c r="L3" s="1032"/>
      <c r="M3" s="1032"/>
      <c r="N3" s="1032"/>
      <c r="O3" s="1032"/>
      <c r="P3" s="1032"/>
      <c r="Q3" s="1032"/>
      <c r="R3" s="1032"/>
    </row>
    <row r="4" spans="1:19" ht="13.5" customHeight="1" x14ac:dyDescent="0.25">
      <c r="A4" s="866"/>
      <c r="B4" s="866"/>
      <c r="H4" s="868"/>
      <c r="I4" s="868"/>
    </row>
    <row r="5" spans="1:19" x14ac:dyDescent="0.25">
      <c r="A5" s="866"/>
      <c r="B5" s="869"/>
      <c r="C5" s="1028" t="s">
        <v>350</v>
      </c>
      <c r="D5" s="1028"/>
      <c r="E5" s="1028"/>
      <c r="F5" s="1028"/>
      <c r="G5" s="1028"/>
      <c r="H5" s="1028"/>
      <c r="I5" s="1028"/>
      <c r="J5" s="1028" t="s">
        <v>351</v>
      </c>
      <c r="K5" s="1028"/>
      <c r="L5" s="1028"/>
      <c r="M5" s="1028"/>
      <c r="N5" s="1028"/>
      <c r="O5" s="1028"/>
      <c r="P5" s="1028"/>
      <c r="Q5" s="1028"/>
      <c r="R5" s="1028"/>
      <c r="S5" s="1028"/>
    </row>
    <row r="6" spans="1:19" ht="25.5" customHeight="1" x14ac:dyDescent="0.25">
      <c r="A6" s="866"/>
      <c r="B6" s="869"/>
      <c r="C6" s="1029"/>
      <c r="D6" s="1029"/>
      <c r="E6" s="1029"/>
      <c r="F6" s="1029"/>
      <c r="G6" s="1029"/>
      <c r="H6" s="1029"/>
      <c r="I6" s="1029"/>
      <c r="J6" s="1029">
        <v>43830</v>
      </c>
      <c r="K6" s="1030"/>
      <c r="L6" s="1031">
        <v>44196</v>
      </c>
      <c r="M6" s="1031"/>
      <c r="N6" s="1031">
        <v>44561</v>
      </c>
      <c r="O6" s="1031"/>
      <c r="P6" s="1031">
        <v>44926</v>
      </c>
      <c r="Q6" s="1031"/>
      <c r="R6" s="1031">
        <f>H7</f>
        <v>45138</v>
      </c>
      <c r="S6" s="1031"/>
    </row>
    <row r="7" spans="1:19" x14ac:dyDescent="0.25">
      <c r="B7" s="870"/>
      <c r="C7" s="871">
        <v>43465</v>
      </c>
      <c r="D7" s="871">
        <v>43830</v>
      </c>
      <c r="E7" s="871">
        <v>44196</v>
      </c>
      <c r="F7" s="871">
        <v>44561</v>
      </c>
      <c r="G7" s="871">
        <v>44926</v>
      </c>
      <c r="H7" s="871">
        <v>45138</v>
      </c>
      <c r="I7" s="871"/>
      <c r="J7" s="871" t="s">
        <v>31</v>
      </c>
      <c r="K7" s="871" t="s">
        <v>352</v>
      </c>
      <c r="L7" s="871" t="s">
        <v>31</v>
      </c>
      <c r="M7" s="871" t="s">
        <v>352</v>
      </c>
      <c r="N7" s="871" t="s">
        <v>31</v>
      </c>
      <c r="O7" s="871" t="s">
        <v>352</v>
      </c>
      <c r="P7" s="871" t="s">
        <v>31</v>
      </c>
      <c r="Q7" s="871" t="s">
        <v>352</v>
      </c>
      <c r="R7" s="871" t="s">
        <v>31</v>
      </c>
      <c r="S7" s="871" t="s">
        <v>352</v>
      </c>
    </row>
    <row r="8" spans="1:19" x14ac:dyDescent="0.25">
      <c r="B8" s="872" t="s">
        <v>32</v>
      </c>
      <c r="C8" s="873">
        <v>1767186</v>
      </c>
      <c r="D8" s="873">
        <v>1894744</v>
      </c>
      <c r="E8" s="873">
        <v>1850950</v>
      </c>
      <c r="F8" s="873">
        <v>1892604</v>
      </c>
      <c r="G8" s="873">
        <v>1982018</v>
      </c>
      <c r="H8" s="873">
        <v>2064159</v>
      </c>
      <c r="I8" s="874"/>
      <c r="J8" s="875">
        <v>7.2181422894930236E-2</v>
      </c>
      <c r="K8" s="876">
        <v>127558</v>
      </c>
      <c r="L8" s="878">
        <v>-2.3113412682663204E-2</v>
      </c>
      <c r="M8" s="879">
        <v>-43794</v>
      </c>
      <c r="N8" s="878">
        <v>2.250411950619946E-2</v>
      </c>
      <c r="O8" s="879">
        <v>41654</v>
      </c>
      <c r="P8" s="878">
        <v>4.7243903109155383E-2</v>
      </c>
      <c r="Q8" s="873">
        <f>G8-F8</f>
        <v>89414</v>
      </c>
      <c r="R8" s="878">
        <f>[1]Cuadro2_ampl!P5</f>
        <v>6.0052700692216465E-2</v>
      </c>
      <c r="S8" s="879">
        <f>[1]Cuadro2_ampl!Q5</f>
        <v>116936</v>
      </c>
    </row>
    <row r="9" spans="1:19" x14ac:dyDescent="0.25">
      <c r="B9" s="880" t="s">
        <v>254</v>
      </c>
      <c r="C9" s="881">
        <v>1638618</v>
      </c>
      <c r="D9" s="881">
        <v>1735551</v>
      </c>
      <c r="E9" s="881">
        <v>1709394</v>
      </c>
      <c r="F9" s="881">
        <v>1768008</v>
      </c>
      <c r="G9" s="881">
        <v>1850208</v>
      </c>
      <c r="H9" s="881">
        <v>1926476</v>
      </c>
      <c r="I9" s="882"/>
      <c r="J9" s="883">
        <v>5.9155336997396502E-2</v>
      </c>
      <c r="K9" s="884">
        <v>96933</v>
      </c>
      <c r="L9" s="885">
        <v>-1.507129436127197E-2</v>
      </c>
      <c r="M9" s="884">
        <v>-26157</v>
      </c>
      <c r="N9" s="885">
        <v>3.4289344644944375E-2</v>
      </c>
      <c r="O9" s="884">
        <v>58614</v>
      </c>
      <c r="P9" s="885">
        <v>4.6493002294107244E-2</v>
      </c>
      <c r="Q9" s="881">
        <f t="shared" ref="Q9:Q22" si="0">G9-F9</f>
        <v>82200</v>
      </c>
      <c r="R9" s="885">
        <f>[1]Cuadro2_ampl!P6</f>
        <v>6.2669896914495427E-2</v>
      </c>
      <c r="S9" s="884">
        <f>[1]Cuadro2_ampl!Q6</f>
        <v>113612</v>
      </c>
    </row>
    <row r="10" spans="1:19" x14ac:dyDescent="0.25">
      <c r="B10" s="886" t="s">
        <v>353</v>
      </c>
      <c r="C10" s="887">
        <v>334306</v>
      </c>
      <c r="D10" s="887">
        <v>350514</v>
      </c>
      <c r="E10" s="887">
        <v>352921</v>
      </c>
      <c r="F10" s="887">
        <v>352430</v>
      </c>
      <c r="G10" s="887">
        <v>359348</v>
      </c>
      <c r="H10" s="887">
        <v>368687</v>
      </c>
      <c r="I10" s="888"/>
      <c r="J10" s="889">
        <v>4.8482527983344514E-2</v>
      </c>
      <c r="K10" s="890">
        <v>16208</v>
      </c>
      <c r="L10" s="892">
        <v>6.8670580918308577E-3</v>
      </c>
      <c r="M10" s="890">
        <v>2407</v>
      </c>
      <c r="N10" s="892">
        <v>-1.3912461995744252E-3</v>
      </c>
      <c r="O10" s="890">
        <v>-491</v>
      </c>
      <c r="P10" s="892">
        <v>1.9629429957722211E-2</v>
      </c>
      <c r="Q10" s="887">
        <f t="shared" si="0"/>
        <v>6918</v>
      </c>
      <c r="R10" s="892">
        <f>[1]Cuadro2_ampl!P7</f>
        <v>3.8762682113887559E-2</v>
      </c>
      <c r="S10" s="890">
        <f>[1]Cuadro2_ampl!Q7</f>
        <v>13758</v>
      </c>
    </row>
    <row r="11" spans="1:19" x14ac:dyDescent="0.25">
      <c r="B11" s="893" t="s">
        <v>354</v>
      </c>
      <c r="C11" s="894">
        <v>1304312</v>
      </c>
      <c r="D11" s="894">
        <v>1385037</v>
      </c>
      <c r="E11" s="894">
        <v>1356473</v>
      </c>
      <c r="F11" s="894">
        <v>1415578</v>
      </c>
      <c r="G11" s="894">
        <v>1490860</v>
      </c>
      <c r="H11" s="894">
        <v>1557789</v>
      </c>
      <c r="I11" s="895"/>
      <c r="J11" s="896">
        <v>6.1890866602469341E-2</v>
      </c>
      <c r="K11" s="897">
        <v>80725</v>
      </c>
      <c r="L11" s="898">
        <v>-2.0623275768084204E-2</v>
      </c>
      <c r="M11" s="897">
        <v>-28564</v>
      </c>
      <c r="N11" s="898">
        <v>4.3572559129448241E-2</v>
      </c>
      <c r="O11" s="897">
        <v>59105</v>
      </c>
      <c r="P11" s="898">
        <v>5.3181103407936581E-2</v>
      </c>
      <c r="Q11" s="894">
        <f t="shared" si="0"/>
        <v>75282</v>
      </c>
      <c r="R11" s="898">
        <f>[1]Cuadro2_ampl!P8</f>
        <v>6.8490021845966975E-2</v>
      </c>
      <c r="S11" s="897">
        <f>[1]Cuadro2_ampl!Q8</f>
        <v>99854</v>
      </c>
    </row>
    <row r="12" spans="1:19" x14ac:dyDescent="0.25">
      <c r="B12" s="899" t="s">
        <v>355</v>
      </c>
      <c r="C12" s="900">
        <v>429437</v>
      </c>
      <c r="D12" s="900">
        <v>467298</v>
      </c>
      <c r="E12" s="900">
        <v>473559</v>
      </c>
      <c r="F12" s="900">
        <v>487549</v>
      </c>
      <c r="G12" s="900">
        <v>515590</v>
      </c>
      <c r="H12" s="900">
        <v>542895</v>
      </c>
      <c r="I12" s="901"/>
      <c r="J12" s="889">
        <v>8.8164270894217411E-2</v>
      </c>
      <c r="K12" s="890">
        <v>37861</v>
      </c>
      <c r="L12" s="892">
        <v>1.3398302582078303E-2</v>
      </c>
      <c r="M12" s="890">
        <v>6261</v>
      </c>
      <c r="N12" s="892">
        <v>2.9542253446772193E-2</v>
      </c>
      <c r="O12" s="890">
        <v>13990</v>
      </c>
      <c r="P12" s="892">
        <v>5.7514219083620421E-2</v>
      </c>
      <c r="Q12" s="887">
        <f t="shared" si="0"/>
        <v>28041</v>
      </c>
      <c r="R12" s="892">
        <f>[1]Cuadro2_ampl!P9</f>
        <v>7.9419267483313405E-2</v>
      </c>
      <c r="S12" s="890">
        <f>[1]Cuadro2_ampl!Q9</f>
        <v>39944</v>
      </c>
    </row>
    <row r="13" spans="1:19" x14ac:dyDescent="0.25">
      <c r="B13" s="886" t="s">
        <v>356</v>
      </c>
      <c r="C13" s="887">
        <v>490680</v>
      </c>
      <c r="D13" s="887">
        <v>515590</v>
      </c>
      <c r="E13" s="887">
        <v>506355</v>
      </c>
      <c r="F13" s="887">
        <v>529632</v>
      </c>
      <c r="G13" s="887">
        <v>560619</v>
      </c>
      <c r="H13" s="887">
        <v>585316</v>
      </c>
      <c r="I13" s="888"/>
      <c r="J13" s="889">
        <v>5.076628352490431E-2</v>
      </c>
      <c r="K13" s="890">
        <v>24910</v>
      </c>
      <c r="L13" s="892">
        <v>-1.7911518842491092E-2</v>
      </c>
      <c r="M13" s="890">
        <v>-9235</v>
      </c>
      <c r="N13" s="892">
        <v>4.5969724797819689E-2</v>
      </c>
      <c r="O13" s="890">
        <v>23277</v>
      </c>
      <c r="P13" s="892">
        <v>5.8506661228928669E-2</v>
      </c>
      <c r="Q13" s="887">
        <f t="shared" si="0"/>
        <v>30987</v>
      </c>
      <c r="R13" s="892">
        <f>[1]Cuadro2_ampl!P10</f>
        <v>7.0339086881070045E-2</v>
      </c>
      <c r="S13" s="890">
        <f>[1]Cuadro2_ampl!Q10</f>
        <v>38465</v>
      </c>
    </row>
    <row r="14" spans="1:19" x14ac:dyDescent="0.25">
      <c r="B14" s="902" t="s">
        <v>357</v>
      </c>
      <c r="C14" s="903">
        <v>384195</v>
      </c>
      <c r="D14" s="903">
        <v>402149</v>
      </c>
      <c r="E14" s="903">
        <v>376559</v>
      </c>
      <c r="F14" s="903">
        <v>398397</v>
      </c>
      <c r="G14" s="903">
        <v>414651</v>
      </c>
      <c r="H14" s="903">
        <v>429578</v>
      </c>
      <c r="I14" s="904"/>
      <c r="J14" s="889">
        <v>4.67314775049128E-2</v>
      </c>
      <c r="K14" s="890">
        <v>17954</v>
      </c>
      <c r="L14" s="892">
        <v>-6.363313100368273E-2</v>
      </c>
      <c r="M14" s="890">
        <v>-25590</v>
      </c>
      <c r="N14" s="892">
        <v>5.7993568072997936E-2</v>
      </c>
      <c r="O14" s="890">
        <v>21838</v>
      </c>
      <c r="P14" s="892">
        <v>4.0798499988704773E-2</v>
      </c>
      <c r="Q14" s="887">
        <f t="shared" si="0"/>
        <v>16254</v>
      </c>
      <c r="R14" s="892">
        <f>[1]Cuadro2_ampl!P11</f>
        <v>5.2544146148436832E-2</v>
      </c>
      <c r="S14" s="890">
        <f>[1]Cuadro2_ampl!Q11</f>
        <v>21445</v>
      </c>
    </row>
    <row r="15" spans="1:19" x14ac:dyDescent="0.25">
      <c r="B15" s="880" t="s">
        <v>358</v>
      </c>
      <c r="C15" s="881">
        <v>1054275</v>
      </c>
      <c r="D15" s="881">
        <v>1115183</v>
      </c>
      <c r="E15" s="881">
        <v>1124230</v>
      </c>
      <c r="F15" s="881">
        <v>1222142</v>
      </c>
      <c r="G15" s="881">
        <v>1313437</v>
      </c>
      <c r="H15" s="881">
        <v>1365030</v>
      </c>
      <c r="I15" s="882"/>
      <c r="J15" s="883">
        <v>5.7772402836072212E-2</v>
      </c>
      <c r="K15" s="884">
        <v>60908</v>
      </c>
      <c r="L15" s="905">
        <v>8.1125698652149136E-3</v>
      </c>
      <c r="M15" s="884">
        <v>9047</v>
      </c>
      <c r="N15" s="905">
        <v>8.7092498865890322E-2</v>
      </c>
      <c r="O15" s="884">
        <v>97912</v>
      </c>
      <c r="P15" s="905">
        <v>7.4700812180581222E-2</v>
      </c>
      <c r="Q15" s="881">
        <f t="shared" si="0"/>
        <v>91295</v>
      </c>
      <c r="R15" s="905">
        <f>[1]Cuadro2_ampl!P12</f>
        <v>7.5753444305567186E-2</v>
      </c>
      <c r="S15" s="884">
        <f>[1]Cuadro2_ampl!Q12</f>
        <v>96124</v>
      </c>
    </row>
    <row r="16" spans="1:19" x14ac:dyDescent="0.25">
      <c r="B16" s="886" t="s">
        <v>355</v>
      </c>
      <c r="C16" s="887">
        <v>277636</v>
      </c>
      <c r="D16" s="887">
        <v>310719</v>
      </c>
      <c r="E16" s="887">
        <v>337667</v>
      </c>
      <c r="F16" s="887">
        <v>378893</v>
      </c>
      <c r="G16" s="887">
        <v>419029</v>
      </c>
      <c r="H16" s="887">
        <v>440489</v>
      </c>
      <c r="I16" s="888"/>
      <c r="J16" s="889">
        <v>0.11915961906957317</v>
      </c>
      <c r="K16" s="890">
        <v>33083</v>
      </c>
      <c r="L16" s="892">
        <v>8.6727879531023122E-2</v>
      </c>
      <c r="M16" s="890">
        <v>26948</v>
      </c>
      <c r="N16" s="892">
        <v>0.12209069882458157</v>
      </c>
      <c r="O16" s="890">
        <v>41226</v>
      </c>
      <c r="P16" s="892">
        <v>0.10592964240563951</v>
      </c>
      <c r="Q16" s="887">
        <f t="shared" si="0"/>
        <v>40136</v>
      </c>
      <c r="R16" s="892">
        <f>[1]Cuadro2_ampl!P13</f>
        <v>0.10373072807956074</v>
      </c>
      <c r="S16" s="890">
        <f>[1]Cuadro2_ampl!Q13</f>
        <v>41398</v>
      </c>
    </row>
    <row r="17" spans="2:21" x14ac:dyDescent="0.25">
      <c r="B17" s="886" t="s">
        <v>356</v>
      </c>
      <c r="C17" s="887">
        <v>427294</v>
      </c>
      <c r="D17" s="887">
        <v>442658</v>
      </c>
      <c r="E17" s="887">
        <v>443395</v>
      </c>
      <c r="F17" s="887">
        <v>474372</v>
      </c>
      <c r="G17" s="887">
        <v>508082</v>
      </c>
      <c r="H17" s="887">
        <v>527068</v>
      </c>
      <c r="I17" s="888"/>
      <c r="J17" s="889">
        <v>3.5956507697276319E-2</v>
      </c>
      <c r="K17" s="890">
        <v>15364</v>
      </c>
      <c r="L17" s="892">
        <v>1.6649422353147703E-3</v>
      </c>
      <c r="M17" s="890">
        <v>737</v>
      </c>
      <c r="N17" s="892">
        <v>6.9863214515274219E-2</v>
      </c>
      <c r="O17" s="890">
        <v>30977</v>
      </c>
      <c r="P17" s="892">
        <v>7.1062372989974198E-2</v>
      </c>
      <c r="Q17" s="887">
        <f t="shared" si="0"/>
        <v>33710</v>
      </c>
      <c r="R17" s="892">
        <f>[1]Cuadro2_ampl!P14</f>
        <v>7.0976027049323598E-2</v>
      </c>
      <c r="S17" s="890">
        <f>[1]Cuadro2_ampl!Q14</f>
        <v>34930</v>
      </c>
    </row>
    <row r="18" spans="2:21" x14ac:dyDescent="0.25">
      <c r="B18" s="902" t="s">
        <v>357</v>
      </c>
      <c r="C18" s="903">
        <v>349345</v>
      </c>
      <c r="D18" s="903">
        <v>361806</v>
      </c>
      <c r="E18" s="903">
        <v>343168</v>
      </c>
      <c r="F18" s="903">
        <v>368877</v>
      </c>
      <c r="G18" s="903">
        <v>386326</v>
      </c>
      <c r="H18" s="903">
        <v>397473</v>
      </c>
      <c r="I18" s="904"/>
      <c r="J18" s="906">
        <v>3.5669610270649299E-2</v>
      </c>
      <c r="K18" s="907">
        <v>12461</v>
      </c>
      <c r="L18" s="909">
        <v>-5.151379468554973E-2</v>
      </c>
      <c r="M18" s="907">
        <v>-18638</v>
      </c>
      <c r="N18" s="909">
        <v>7.4916658895934463E-2</v>
      </c>
      <c r="O18" s="907">
        <v>25709</v>
      </c>
      <c r="P18" s="909">
        <v>4.7303030549478597E-2</v>
      </c>
      <c r="Q18" s="903">
        <f t="shared" si="0"/>
        <v>17449</v>
      </c>
      <c r="R18" s="909">
        <f>[1]Cuadro2_ampl!P15</f>
        <v>5.2415158985058552E-2</v>
      </c>
      <c r="S18" s="907">
        <f>[1]Cuadro2_ampl!Q15</f>
        <v>19796</v>
      </c>
    </row>
    <row r="19" spans="2:21" ht="15" customHeight="1" x14ac:dyDescent="0.25">
      <c r="B19" s="880" t="s">
        <v>359</v>
      </c>
      <c r="C19" s="881">
        <v>250037</v>
      </c>
      <c r="D19" s="881">
        <v>269854</v>
      </c>
      <c r="E19" s="881">
        <v>232243</v>
      </c>
      <c r="F19" s="881">
        <v>193436</v>
      </c>
      <c r="G19" s="881">
        <v>177423</v>
      </c>
      <c r="H19" s="881">
        <v>192759</v>
      </c>
      <c r="I19" s="882"/>
      <c r="J19" s="911">
        <v>7.92562700720294E-2</v>
      </c>
      <c r="K19" s="912">
        <v>19817</v>
      </c>
      <c r="L19" s="913">
        <v>-0.13937536593861866</v>
      </c>
      <c r="M19" s="912">
        <v>-37611</v>
      </c>
      <c r="N19" s="913">
        <v>-0.16709653251120593</v>
      </c>
      <c r="O19" s="912">
        <v>-38807</v>
      </c>
      <c r="P19" s="913">
        <v>-8.2781902024442244E-2</v>
      </c>
      <c r="Q19" s="1002">
        <f t="shared" si="0"/>
        <v>-16013</v>
      </c>
      <c r="R19" s="913">
        <f>[1]Cuadro2_ampl!P16</f>
        <v>1.9732422009321349E-2</v>
      </c>
      <c r="S19" s="912">
        <f>[1]Cuadro2_ampl!Q16</f>
        <v>3730</v>
      </c>
    </row>
    <row r="20" spans="2:21" x14ac:dyDescent="0.25">
      <c r="B20" s="886" t="s">
        <v>355</v>
      </c>
      <c r="C20" s="887">
        <v>151801</v>
      </c>
      <c r="D20" s="887">
        <v>156579</v>
      </c>
      <c r="E20" s="887">
        <v>135892</v>
      </c>
      <c r="F20" s="887">
        <v>108656</v>
      </c>
      <c r="G20" s="887">
        <v>96561</v>
      </c>
      <c r="H20" s="887">
        <v>102406</v>
      </c>
      <c r="I20" s="888"/>
      <c r="J20" s="889">
        <v>3.1475418475504169E-2</v>
      </c>
      <c r="K20" s="890">
        <v>4778</v>
      </c>
      <c r="L20" s="892">
        <v>-0.13211861105256772</v>
      </c>
      <c r="M20" s="890">
        <v>-20687</v>
      </c>
      <c r="N20" s="892">
        <v>-0.20042386601124418</v>
      </c>
      <c r="O20" s="890">
        <v>-27236</v>
      </c>
      <c r="P20" s="892">
        <v>-0.11131460756884115</v>
      </c>
      <c r="Q20" s="887">
        <f t="shared" si="0"/>
        <v>-12095</v>
      </c>
      <c r="R20" s="892">
        <f>[1]Cuadro2_ampl!P17</f>
        <v>-1.3999614866165966E-2</v>
      </c>
      <c r="S20" s="890">
        <f>[1]Cuadro2_ampl!Q17</f>
        <v>-1454</v>
      </c>
    </row>
    <row r="21" spans="2:21" x14ac:dyDescent="0.25">
      <c r="B21" s="886" t="s">
        <v>356</v>
      </c>
      <c r="C21" s="887">
        <v>63386</v>
      </c>
      <c r="D21" s="887">
        <v>72932</v>
      </c>
      <c r="E21" s="887">
        <v>62960</v>
      </c>
      <c r="F21" s="887">
        <v>55260</v>
      </c>
      <c r="G21" s="887">
        <v>52537</v>
      </c>
      <c r="H21" s="887">
        <v>58248</v>
      </c>
      <c r="I21" s="888"/>
      <c r="J21" s="889">
        <v>0.15060107910264087</v>
      </c>
      <c r="K21" s="890">
        <v>9546</v>
      </c>
      <c r="L21" s="892">
        <v>-0.13673010475511438</v>
      </c>
      <c r="M21" s="890">
        <v>-9972</v>
      </c>
      <c r="N21" s="892">
        <v>-0.12229987293519695</v>
      </c>
      <c r="O21" s="890">
        <v>-7700</v>
      </c>
      <c r="P21" s="892">
        <v>-4.9276149113282708E-2</v>
      </c>
      <c r="Q21" s="887">
        <f t="shared" si="0"/>
        <v>-2723</v>
      </c>
      <c r="R21" s="892">
        <f>[1]Cuadro2_ampl!P18</f>
        <v>6.4609873339060098E-2</v>
      </c>
      <c r="S21" s="890">
        <f>[1]Cuadro2_ampl!Q18</f>
        <v>3535</v>
      </c>
    </row>
    <row r="22" spans="2:21" x14ac:dyDescent="0.25">
      <c r="B22" s="902" t="s">
        <v>357</v>
      </c>
      <c r="C22" s="903">
        <v>34850</v>
      </c>
      <c r="D22" s="903">
        <v>40343</v>
      </c>
      <c r="E22" s="903">
        <v>33391</v>
      </c>
      <c r="F22" s="903">
        <v>29520</v>
      </c>
      <c r="G22" s="903">
        <v>28325</v>
      </c>
      <c r="H22" s="903">
        <v>32105</v>
      </c>
      <c r="I22" s="904"/>
      <c r="J22" s="906">
        <v>0.15761836441893839</v>
      </c>
      <c r="K22" s="907">
        <v>5493</v>
      </c>
      <c r="L22" s="909">
        <v>-0.17232233596906521</v>
      </c>
      <c r="M22" s="907">
        <v>-6952</v>
      </c>
      <c r="N22" s="909">
        <v>-0.11592944206522715</v>
      </c>
      <c r="O22" s="907">
        <v>-3871</v>
      </c>
      <c r="P22" s="909">
        <v>-4.0481029810298108E-2</v>
      </c>
      <c r="Q22" s="903">
        <f t="shared" si="0"/>
        <v>-1195</v>
      </c>
      <c r="R22" s="909">
        <f>[1]Cuadro2_ampl!P19</f>
        <v>5.4143682689782091E-2</v>
      </c>
      <c r="S22" s="907">
        <f>[1]Cuadro2_ampl!Q19</f>
        <v>1649</v>
      </c>
    </row>
    <row r="23" spans="2:21" x14ac:dyDescent="0.25">
      <c r="B23" s="914"/>
      <c r="C23" s="914"/>
      <c r="D23" s="914"/>
      <c r="E23" s="914"/>
      <c r="F23" s="914"/>
      <c r="G23" s="914"/>
      <c r="H23" s="914"/>
      <c r="I23" s="914"/>
      <c r="J23" s="914"/>
      <c r="K23" s="914"/>
      <c r="L23" s="914"/>
      <c r="M23" s="914"/>
      <c r="N23" s="914"/>
      <c r="O23" s="914"/>
      <c r="P23" s="914"/>
      <c r="Q23" s="914"/>
      <c r="R23" s="914"/>
      <c r="S23" s="914"/>
    </row>
    <row r="24" spans="2:21" x14ac:dyDescent="0.25">
      <c r="B24" s="915"/>
      <c r="C24" s="1028" t="s">
        <v>350</v>
      </c>
      <c r="D24" s="1028"/>
      <c r="E24" s="1028"/>
      <c r="F24" s="1028"/>
      <c r="G24" s="1028"/>
      <c r="H24" s="1028"/>
      <c r="I24" s="1028"/>
      <c r="J24" s="1028" t="s">
        <v>351</v>
      </c>
      <c r="K24" s="1028"/>
      <c r="L24" s="1028"/>
      <c r="M24" s="1028"/>
      <c r="N24" s="1028"/>
      <c r="O24" s="1028"/>
      <c r="P24" s="1028"/>
      <c r="Q24" s="1028"/>
      <c r="R24" s="1028"/>
      <c r="S24" s="1028"/>
    </row>
    <row r="25" spans="2:21" ht="24" customHeight="1" x14ac:dyDescent="0.25">
      <c r="B25" s="915"/>
      <c r="C25" s="1029"/>
      <c r="D25" s="1029"/>
      <c r="E25" s="1029"/>
      <c r="F25" s="1029"/>
      <c r="G25" s="1029"/>
      <c r="H25" s="1029"/>
      <c r="I25" s="1029"/>
      <c r="J25" s="1029">
        <v>43830</v>
      </c>
      <c r="K25" s="1030"/>
      <c r="L25" s="1031">
        <v>44196</v>
      </c>
      <c r="M25" s="1031"/>
      <c r="N25" s="1031">
        <v>44561</v>
      </c>
      <c r="O25" s="1031"/>
      <c r="P25" s="1031">
        <v>44926</v>
      </c>
      <c r="Q25" s="1031"/>
      <c r="R25" s="1031">
        <f>R6</f>
        <v>45138</v>
      </c>
      <c r="S25" s="1031"/>
    </row>
    <row r="26" spans="2:21" x14ac:dyDescent="0.25">
      <c r="B26" s="870"/>
      <c r="C26" s="871">
        <v>43465</v>
      </c>
      <c r="D26" s="871">
        <v>43830</v>
      </c>
      <c r="E26" s="871">
        <v>44196</v>
      </c>
      <c r="F26" s="871">
        <v>44561</v>
      </c>
      <c r="G26" s="871">
        <v>44926</v>
      </c>
      <c r="H26" s="871">
        <f>H7</f>
        <v>45138</v>
      </c>
      <c r="I26" s="871"/>
      <c r="J26" s="871" t="s">
        <v>31</v>
      </c>
      <c r="K26" s="871" t="s">
        <v>352</v>
      </c>
      <c r="L26" s="871" t="s">
        <v>31</v>
      </c>
      <c r="M26" s="871" t="s">
        <v>352</v>
      </c>
      <c r="N26" s="871" t="s">
        <v>31</v>
      </c>
      <c r="O26" s="871" t="s">
        <v>352</v>
      </c>
      <c r="P26" s="871" t="s">
        <v>31</v>
      </c>
      <c r="Q26" s="871" t="s">
        <v>352</v>
      </c>
      <c r="R26" s="871" t="s">
        <v>31</v>
      </c>
      <c r="S26" s="871" t="s">
        <v>352</v>
      </c>
    </row>
    <row r="27" spans="2:21" x14ac:dyDescent="0.25">
      <c r="B27" s="872" t="s">
        <v>75</v>
      </c>
      <c r="C27" s="873">
        <v>1320659</v>
      </c>
      <c r="D27" s="873">
        <v>1411021</v>
      </c>
      <c r="E27" s="873">
        <v>1427207</v>
      </c>
      <c r="F27" s="873">
        <v>1569205</v>
      </c>
      <c r="G27" s="873">
        <v>1727429</v>
      </c>
      <c r="H27" s="873">
        <v>1827463</v>
      </c>
      <c r="I27" s="874"/>
      <c r="J27" s="875">
        <v>6.842190149008931E-2</v>
      </c>
      <c r="K27" s="876">
        <v>90362</v>
      </c>
      <c r="L27" s="877">
        <v>1.1471126227037054E-2</v>
      </c>
      <c r="M27" s="873">
        <v>16186</v>
      </c>
      <c r="N27" s="878">
        <v>9.9493626362538778E-2</v>
      </c>
      <c r="O27" s="873">
        <v>141998</v>
      </c>
      <c r="P27" s="878">
        <v>0.10083067540569912</v>
      </c>
      <c r="Q27" s="873">
        <f>G27-F27</f>
        <v>158224</v>
      </c>
      <c r="R27" s="878">
        <f>[1]Cuadro2_ampl!P24</f>
        <v>0.11811238006434088</v>
      </c>
      <c r="S27" s="879">
        <f>[1]Cuadro2_ampl!Q24</f>
        <v>193045</v>
      </c>
    </row>
    <row r="28" spans="2:21" ht="15" customHeight="1" x14ac:dyDescent="0.25">
      <c r="B28" s="916" t="s">
        <v>360</v>
      </c>
      <c r="C28" s="917">
        <v>52274</v>
      </c>
      <c r="D28" s="917">
        <v>60438</v>
      </c>
      <c r="E28" s="917">
        <v>61411</v>
      </c>
      <c r="F28" s="917">
        <v>62214</v>
      </c>
      <c r="G28" s="917">
        <v>65642</v>
      </c>
      <c r="H28" s="917">
        <v>68009</v>
      </c>
      <c r="I28" s="882"/>
      <c r="J28" s="918">
        <v>0.15617706699315148</v>
      </c>
      <c r="K28" s="917">
        <v>8164</v>
      </c>
      <c r="L28" s="919">
        <v>1.6099142923326371E-2</v>
      </c>
      <c r="M28" s="920">
        <v>973</v>
      </c>
      <c r="N28" s="919">
        <v>1.3075833319763586E-2</v>
      </c>
      <c r="O28" s="920">
        <v>803</v>
      </c>
      <c r="P28" s="919">
        <v>5.510013823255222E-2</v>
      </c>
      <c r="Q28" s="917">
        <f t="shared" ref="Q28:Q41" si="1">G28-F28</f>
        <v>3428</v>
      </c>
      <c r="R28" s="921">
        <f>[1]Cuadro2_ampl!P25</f>
        <v>9.2812494978548266E-2</v>
      </c>
      <c r="S28" s="920">
        <f>[1]Cuadro2_ampl!Q25</f>
        <v>5776</v>
      </c>
    </row>
    <row r="29" spans="2:21" x14ac:dyDescent="0.25">
      <c r="B29" s="886" t="s">
        <v>361</v>
      </c>
      <c r="C29" s="887">
        <v>224714</v>
      </c>
      <c r="D29" s="887">
        <v>246617</v>
      </c>
      <c r="E29" s="887">
        <v>254644</v>
      </c>
      <c r="F29" s="887">
        <v>292469</v>
      </c>
      <c r="G29" s="887">
        <v>351993</v>
      </c>
      <c r="H29" s="887">
        <v>395906</v>
      </c>
      <c r="I29" s="888"/>
      <c r="J29" s="889">
        <v>9.747056258177067E-2</v>
      </c>
      <c r="K29" s="887">
        <v>21903</v>
      </c>
      <c r="L29" s="892">
        <v>3.2548445565390827E-2</v>
      </c>
      <c r="M29" s="890">
        <v>8027</v>
      </c>
      <c r="N29" s="892">
        <v>0.14854070781169004</v>
      </c>
      <c r="O29" s="890">
        <v>37825</v>
      </c>
      <c r="P29" s="892">
        <v>0.20352242459884629</v>
      </c>
      <c r="Q29" s="887">
        <f t="shared" si="1"/>
        <v>59524</v>
      </c>
      <c r="R29" s="891">
        <f>[1]Cuadro2_ampl!P26</f>
        <v>0.28310949207913083</v>
      </c>
      <c r="S29" s="890">
        <f>[1]Cuadro2_ampl!Q26</f>
        <v>87354</v>
      </c>
    </row>
    <row r="30" spans="2:21" x14ac:dyDescent="0.25">
      <c r="B30" s="886" t="s">
        <v>362</v>
      </c>
      <c r="C30" s="887">
        <v>235924</v>
      </c>
      <c r="D30" s="887">
        <v>250318</v>
      </c>
      <c r="E30" s="887">
        <v>253202</v>
      </c>
      <c r="F30" s="887">
        <v>291129</v>
      </c>
      <c r="G30" s="887">
        <v>322595</v>
      </c>
      <c r="H30" s="887">
        <v>332948</v>
      </c>
      <c r="I30" s="888"/>
      <c r="J30" s="889">
        <v>6.1011173089638993E-2</v>
      </c>
      <c r="K30" s="887">
        <v>14394</v>
      </c>
      <c r="L30" s="892">
        <v>1.1521344849351633E-2</v>
      </c>
      <c r="M30" s="890">
        <v>2884</v>
      </c>
      <c r="N30" s="892">
        <v>0.14978949613352177</v>
      </c>
      <c r="O30" s="890">
        <v>37927</v>
      </c>
      <c r="P30" s="892">
        <v>0.1080826712556977</v>
      </c>
      <c r="Q30" s="887">
        <f t="shared" si="1"/>
        <v>31466</v>
      </c>
      <c r="R30" s="891">
        <f>[1]Cuadro2_ampl!P27</f>
        <v>9.1636366020872106E-2</v>
      </c>
      <c r="S30" s="890">
        <f>[1]Cuadro2_ampl!Q27</f>
        <v>27949</v>
      </c>
    </row>
    <row r="31" spans="2:21" x14ac:dyDescent="0.25">
      <c r="B31" s="886" t="s">
        <v>363</v>
      </c>
      <c r="C31" s="887">
        <v>94802</v>
      </c>
      <c r="D31" s="887">
        <v>96748</v>
      </c>
      <c r="E31" s="887">
        <v>88465</v>
      </c>
      <c r="F31" s="887">
        <v>91795</v>
      </c>
      <c r="G31" s="887">
        <v>97929</v>
      </c>
      <c r="H31" s="887">
        <v>101995</v>
      </c>
      <c r="I31" s="888"/>
      <c r="J31" s="889">
        <v>2.0526993101411373E-2</v>
      </c>
      <c r="K31" s="887">
        <v>1946</v>
      </c>
      <c r="L31" s="892">
        <v>-8.5614172902799046E-2</v>
      </c>
      <c r="M31" s="890">
        <v>-8283</v>
      </c>
      <c r="N31" s="892">
        <v>3.764200531283568E-2</v>
      </c>
      <c r="O31" s="890">
        <v>3330</v>
      </c>
      <c r="P31" s="892">
        <v>6.6822811699983609E-2</v>
      </c>
      <c r="Q31" s="887">
        <f t="shared" si="1"/>
        <v>6134</v>
      </c>
      <c r="R31" s="891">
        <f>[1]Cuadro2_ampl!P28</f>
        <v>7.0263066768801341E-2</v>
      </c>
      <c r="S31" s="890">
        <f>[1]Cuadro2_ampl!Q28</f>
        <v>6696</v>
      </c>
    </row>
    <row r="32" spans="2:21" x14ac:dyDescent="0.25">
      <c r="B32" s="886" t="s">
        <v>364</v>
      </c>
      <c r="C32" s="887">
        <v>166579</v>
      </c>
      <c r="D32" s="887">
        <v>170785</v>
      </c>
      <c r="E32" s="887">
        <v>156437</v>
      </c>
      <c r="F32" s="887">
        <v>169990</v>
      </c>
      <c r="G32" s="887">
        <v>175956</v>
      </c>
      <c r="H32" s="887">
        <v>179035</v>
      </c>
      <c r="I32" s="888"/>
      <c r="J32" s="889">
        <v>2.5249281121870082E-2</v>
      </c>
      <c r="K32" s="887">
        <v>4206</v>
      </c>
      <c r="L32" s="892">
        <v>-8.4012061949234385E-2</v>
      </c>
      <c r="M32" s="890">
        <v>-14348</v>
      </c>
      <c r="N32" s="892">
        <v>8.6635514616107523E-2</v>
      </c>
      <c r="O32" s="890">
        <v>13553</v>
      </c>
      <c r="P32" s="892">
        <v>3.5096182128360409E-2</v>
      </c>
      <c r="Q32" s="887">
        <f t="shared" si="1"/>
        <v>5966</v>
      </c>
      <c r="R32" s="891">
        <f>[1]Cuadro2_ampl!P29</f>
        <v>4.1973426142018155E-2</v>
      </c>
      <c r="S32" s="890">
        <f>[1]Cuadro2_ampl!Q29</f>
        <v>7212</v>
      </c>
      <c r="U32" s="922"/>
    </row>
    <row r="33" spans="2:23" x14ac:dyDescent="0.25">
      <c r="B33" s="886" t="s">
        <v>365</v>
      </c>
      <c r="C33" s="887">
        <v>132491</v>
      </c>
      <c r="D33" s="887">
        <v>151340</v>
      </c>
      <c r="E33" s="887">
        <v>154547</v>
      </c>
      <c r="F33" s="887">
        <v>170517</v>
      </c>
      <c r="G33" s="887">
        <v>187214</v>
      </c>
      <c r="H33" s="887">
        <v>199896</v>
      </c>
      <c r="I33" s="888"/>
      <c r="J33" s="889">
        <v>0.14226626714267376</v>
      </c>
      <c r="K33" s="887">
        <v>18849</v>
      </c>
      <c r="L33" s="892">
        <v>2.1190696445090529E-2</v>
      </c>
      <c r="M33" s="890">
        <v>3207</v>
      </c>
      <c r="N33" s="892">
        <v>0.10333426077503938</v>
      </c>
      <c r="O33" s="890">
        <v>15970</v>
      </c>
      <c r="P33" s="892">
        <v>9.7919855498278752E-2</v>
      </c>
      <c r="Q33" s="887">
        <f t="shared" si="1"/>
        <v>16697</v>
      </c>
      <c r="R33" s="891">
        <f>[1]Cuadro2_ampl!P30</f>
        <v>0.11194179293772111</v>
      </c>
      <c r="S33" s="890">
        <f>[1]Cuadro2_ampl!Q30</f>
        <v>20124</v>
      </c>
    </row>
    <row r="34" spans="2:23" x14ac:dyDescent="0.25">
      <c r="B34" s="923" t="s">
        <v>366</v>
      </c>
      <c r="C34" s="924">
        <v>7022</v>
      </c>
      <c r="D34" s="924">
        <v>9202</v>
      </c>
      <c r="E34" s="924">
        <v>11820</v>
      </c>
      <c r="F34" s="924">
        <v>15678</v>
      </c>
      <c r="G34" s="924">
        <v>19892</v>
      </c>
      <c r="H34" s="924">
        <v>21188</v>
      </c>
      <c r="I34" s="925"/>
      <c r="J34" s="926">
        <v>0.31045286243235548</v>
      </c>
      <c r="K34" s="924">
        <v>2180</v>
      </c>
      <c r="L34" s="927">
        <v>0.28450336883286242</v>
      </c>
      <c r="M34" s="928">
        <v>2618</v>
      </c>
      <c r="N34" s="927">
        <v>0.3263959390862945</v>
      </c>
      <c r="O34" s="928">
        <v>3858</v>
      </c>
      <c r="P34" s="927">
        <v>0.26878428370965679</v>
      </c>
      <c r="Q34" s="924">
        <f t="shared" si="1"/>
        <v>4214</v>
      </c>
      <c r="R34" s="929">
        <f>[1]Cuadro2_ampl!P31</f>
        <v>0.10388663123892883</v>
      </c>
      <c r="S34" s="928">
        <f>[1]Cuadro2_ampl!Q31</f>
        <v>1994</v>
      </c>
    </row>
    <row r="35" spans="2:23" x14ac:dyDescent="0.25">
      <c r="B35" s="923" t="s">
        <v>367</v>
      </c>
      <c r="C35" s="924">
        <v>171</v>
      </c>
      <c r="D35" s="924">
        <v>236</v>
      </c>
      <c r="E35" s="924">
        <v>293</v>
      </c>
      <c r="F35" s="924">
        <v>388</v>
      </c>
      <c r="G35" s="924">
        <v>233</v>
      </c>
      <c r="H35" s="924">
        <v>215</v>
      </c>
      <c r="I35" s="925"/>
      <c r="J35" s="926">
        <v>0.38011695906432741</v>
      </c>
      <c r="K35" s="924">
        <v>65</v>
      </c>
      <c r="L35" s="927">
        <v>0.24152542372881358</v>
      </c>
      <c r="M35" s="928">
        <v>57</v>
      </c>
      <c r="N35" s="927">
        <v>0.32423208191126274</v>
      </c>
      <c r="O35" s="928">
        <v>95</v>
      </c>
      <c r="P35" s="927">
        <v>-0.39948453608247425</v>
      </c>
      <c r="Q35" s="924">
        <f t="shared" si="1"/>
        <v>-155</v>
      </c>
      <c r="R35" s="929">
        <f>[1]Cuadro2_ampl!P32</f>
        <v>-0.51025056947608194</v>
      </c>
      <c r="S35" s="928">
        <f>[1]Cuadro2_ampl!Q32</f>
        <v>-224</v>
      </c>
    </row>
    <row r="36" spans="2:23" x14ac:dyDescent="0.25">
      <c r="B36" s="923" t="s">
        <v>368</v>
      </c>
      <c r="C36" s="924">
        <v>29845</v>
      </c>
      <c r="D36" s="924">
        <v>37073</v>
      </c>
      <c r="E36" s="924">
        <v>46805</v>
      </c>
      <c r="F36" s="924">
        <v>56289</v>
      </c>
      <c r="G36" s="924">
        <v>61732</v>
      </c>
      <c r="H36" s="924">
        <v>64240</v>
      </c>
      <c r="I36" s="925"/>
      <c r="J36" s="926">
        <v>0.24218462053945378</v>
      </c>
      <c r="K36" s="924">
        <v>7228</v>
      </c>
      <c r="L36" s="927">
        <v>0.26250910366034574</v>
      </c>
      <c r="M36" s="928">
        <v>9732</v>
      </c>
      <c r="N36" s="927">
        <v>0.20262792436705479</v>
      </c>
      <c r="O36" s="928">
        <v>9484</v>
      </c>
      <c r="P36" s="927">
        <v>9.6697400913144715E-2</v>
      </c>
      <c r="Q36" s="924">
        <f t="shared" si="1"/>
        <v>5443</v>
      </c>
      <c r="R36" s="929">
        <f>[1]Cuadro2_ampl!P33</f>
        <v>8.6052409129332208E-2</v>
      </c>
      <c r="S36" s="928">
        <f>[1]Cuadro2_ampl!Q33</f>
        <v>5090</v>
      </c>
    </row>
    <row r="37" spans="2:23" x14ac:dyDescent="0.25">
      <c r="B37" s="923" t="s">
        <v>369</v>
      </c>
      <c r="C37" s="924">
        <v>21423</v>
      </c>
      <c r="D37" s="924">
        <v>24365</v>
      </c>
      <c r="E37" s="924">
        <v>24374</v>
      </c>
      <c r="F37" s="924">
        <v>23330</v>
      </c>
      <c r="G37" s="924">
        <v>22270</v>
      </c>
      <c r="H37" s="924">
        <v>24874</v>
      </c>
      <c r="I37" s="925"/>
      <c r="J37" s="926">
        <v>0.13732903888344294</v>
      </c>
      <c r="K37" s="924">
        <v>2942</v>
      </c>
      <c r="L37" s="927">
        <v>3.6938231069161276E-4</v>
      </c>
      <c r="M37" s="928">
        <v>9</v>
      </c>
      <c r="N37" s="927">
        <v>-4.2832526462624143E-2</v>
      </c>
      <c r="O37" s="928">
        <v>-1044</v>
      </c>
      <c r="P37" s="927">
        <v>-4.5435062151735983E-2</v>
      </c>
      <c r="Q37" s="924">
        <f t="shared" si="1"/>
        <v>-1060</v>
      </c>
      <c r="R37" s="929">
        <f>[1]Cuadro2_ampl!P34</f>
        <v>0.14536998664640599</v>
      </c>
      <c r="S37" s="928">
        <f>[1]Cuadro2_ampl!Q34</f>
        <v>3157</v>
      </c>
    </row>
    <row r="38" spans="2:23" x14ac:dyDescent="0.25">
      <c r="B38" s="923" t="s">
        <v>370</v>
      </c>
      <c r="C38" s="924">
        <v>73552</v>
      </c>
      <c r="D38" s="924">
        <v>80417</v>
      </c>
      <c r="E38" s="924">
        <v>71239</v>
      </c>
      <c r="F38" s="924">
        <v>74832</v>
      </c>
      <c r="G38" s="924">
        <v>83087</v>
      </c>
      <c r="H38" s="924">
        <v>89379</v>
      </c>
      <c r="I38" s="925"/>
      <c r="J38" s="926">
        <v>9.333532738742667E-2</v>
      </c>
      <c r="K38" s="924">
        <v>6865</v>
      </c>
      <c r="L38" s="927">
        <v>-0.11413009687006481</v>
      </c>
      <c r="M38" s="928">
        <v>-9178</v>
      </c>
      <c r="N38" s="927">
        <v>5.0435856763851206E-2</v>
      </c>
      <c r="O38" s="928">
        <v>3593</v>
      </c>
      <c r="P38" s="927">
        <v>0.11031376951036997</v>
      </c>
      <c r="Q38" s="924">
        <f t="shared" si="1"/>
        <v>8255</v>
      </c>
      <c r="R38" s="929">
        <f>[1]Cuadro2_ampl!P35</f>
        <v>0.12749772933696635</v>
      </c>
      <c r="S38" s="928">
        <f>[1]Cuadro2_ampl!Q35</f>
        <v>10107</v>
      </c>
    </row>
    <row r="39" spans="2:23" x14ac:dyDescent="0.25">
      <c r="B39" s="923" t="s">
        <v>371</v>
      </c>
      <c r="C39" s="924">
        <v>478</v>
      </c>
      <c r="D39" s="924">
        <v>47</v>
      </c>
      <c r="E39" s="924">
        <v>16</v>
      </c>
      <c r="F39" s="924">
        <v>0</v>
      </c>
      <c r="G39" s="924">
        <v>0</v>
      </c>
      <c r="H39" s="924">
        <v>0</v>
      </c>
      <c r="I39" s="925"/>
      <c r="J39" s="926">
        <v>-0.90167364016736395</v>
      </c>
      <c r="K39" s="924">
        <v>-431</v>
      </c>
      <c r="L39" s="927">
        <v>-0.65957446808510634</v>
      </c>
      <c r="M39" s="928">
        <v>-31</v>
      </c>
      <c r="N39" s="927">
        <v>-1</v>
      </c>
      <c r="O39" s="928">
        <v>-16</v>
      </c>
      <c r="P39" s="927" t="s">
        <v>375</v>
      </c>
      <c r="Q39" s="924">
        <f t="shared" si="1"/>
        <v>0</v>
      </c>
      <c r="R39" s="929" t="str">
        <f>[1]Cuadro2_ampl!P36</f>
        <v>-</v>
      </c>
      <c r="S39" s="928">
        <f>[1]Cuadro2_ampl!Q36</f>
        <v>0</v>
      </c>
    </row>
    <row r="40" spans="2:23" x14ac:dyDescent="0.25">
      <c r="B40" s="886" t="s">
        <v>372</v>
      </c>
      <c r="C40" s="887">
        <v>406849</v>
      </c>
      <c r="D40" s="887">
        <v>426938</v>
      </c>
      <c r="E40" s="887">
        <v>450517</v>
      </c>
      <c r="F40" s="887">
        <v>482545</v>
      </c>
      <c r="G40" s="887">
        <v>517053</v>
      </c>
      <c r="H40" s="887">
        <v>539917</v>
      </c>
      <c r="I40" s="888"/>
      <c r="J40" s="889">
        <v>4.9377041605116467E-2</v>
      </c>
      <c r="K40" s="887">
        <v>20089</v>
      </c>
      <c r="L40" s="892">
        <v>5.5228159592259241E-2</v>
      </c>
      <c r="M40" s="890">
        <v>23579</v>
      </c>
      <c r="N40" s="892">
        <v>7.109165691860686E-2</v>
      </c>
      <c r="O40" s="890">
        <v>32028</v>
      </c>
      <c r="P40" s="892">
        <v>7.1512501424737529E-2</v>
      </c>
      <c r="Q40" s="887">
        <f t="shared" si="1"/>
        <v>34508</v>
      </c>
      <c r="R40" s="891">
        <f>[1]Cuadro2_ampl!P37</f>
        <v>7.3216546772600255E-2</v>
      </c>
      <c r="S40" s="890">
        <f>[1]Cuadro2_ampl!Q37</f>
        <v>36834</v>
      </c>
    </row>
    <row r="41" spans="2:23" x14ac:dyDescent="0.25">
      <c r="B41" s="902" t="s">
        <v>373</v>
      </c>
      <c r="C41" s="903">
        <v>7026</v>
      </c>
      <c r="D41" s="903">
        <v>7837</v>
      </c>
      <c r="E41" s="903">
        <v>7984</v>
      </c>
      <c r="F41" s="903">
        <v>8546</v>
      </c>
      <c r="G41" s="903">
        <v>9047</v>
      </c>
      <c r="H41" s="903">
        <v>9757</v>
      </c>
      <c r="I41" s="904"/>
      <c r="J41" s="906">
        <v>0.11542840876743532</v>
      </c>
      <c r="K41" s="903">
        <v>811</v>
      </c>
      <c r="L41" s="909">
        <v>1.8757177491387056E-2</v>
      </c>
      <c r="M41" s="907">
        <v>147</v>
      </c>
      <c r="N41" s="909">
        <v>7.039078156312617E-2</v>
      </c>
      <c r="O41" s="907">
        <v>562</v>
      </c>
      <c r="P41" s="909">
        <v>5.8623917622279365E-2</v>
      </c>
      <c r="Q41" s="903">
        <f t="shared" si="1"/>
        <v>501</v>
      </c>
      <c r="R41" s="908">
        <f>[1]Cuadro2_ampl!P38</f>
        <v>0.12706480304955536</v>
      </c>
      <c r="S41" s="907">
        <f>[1]Cuadro2_ampl!Q38</f>
        <v>1100</v>
      </c>
      <c r="U41" s="922"/>
      <c r="V41" s="922"/>
      <c r="W41" s="930"/>
    </row>
    <row r="42" spans="2:23" x14ac:dyDescent="0.25">
      <c r="B42" s="931" t="s">
        <v>374</v>
      </c>
      <c r="C42" s="932">
        <v>1.2526703184652961</v>
      </c>
      <c r="D42" s="932">
        <v>1.2652820209777229</v>
      </c>
      <c r="E42" s="932">
        <v>1.2694973448493636</v>
      </c>
      <c r="F42" s="932">
        <v>1.2839792757306434</v>
      </c>
      <c r="G42" s="932">
        <v>1.31519745522625</v>
      </c>
      <c r="H42" s="932">
        <v>1.3387713090554787</v>
      </c>
      <c r="I42" s="933"/>
      <c r="J42" s="935">
        <v>1.0067854507703089E-2</v>
      </c>
      <c r="K42" s="934">
        <v>1.2611702512426826E-2</v>
      </c>
      <c r="L42" s="935">
        <v>3.3315290992463886E-3</v>
      </c>
      <c r="M42" s="936">
        <v>4.2153238716406971E-3</v>
      </c>
      <c r="N42" s="935">
        <v>1.1407610216780828E-2</v>
      </c>
      <c r="O42" s="936">
        <v>1.4481930881279803E-2</v>
      </c>
      <c r="P42" s="935">
        <v>2.4313616337648503E-2</v>
      </c>
      <c r="Q42" s="934">
        <f>G42-F42</f>
        <v>3.1218179495606568E-2</v>
      </c>
      <c r="R42" s="937">
        <f>[1]Cuadro2_ampl!O39</f>
        <v>4.2153238716406971E-3</v>
      </c>
      <c r="S42" s="936">
        <f>[1]Cuadro2_ampl!P39</f>
        <v>3.937606333774557E-2</v>
      </c>
    </row>
  </sheetData>
  <mergeCells count="15">
    <mergeCell ref="B3:R3"/>
    <mergeCell ref="C5:I6"/>
    <mergeCell ref="J5:S5"/>
    <mergeCell ref="J6:K6"/>
    <mergeCell ref="L6:M6"/>
    <mergeCell ref="R6:S6"/>
    <mergeCell ref="N6:O6"/>
    <mergeCell ref="P6:Q6"/>
    <mergeCell ref="C24:I25"/>
    <mergeCell ref="J24:S24"/>
    <mergeCell ref="J25:K25"/>
    <mergeCell ref="L25:M25"/>
    <mergeCell ref="R25:S25"/>
    <mergeCell ref="N25:O25"/>
    <mergeCell ref="P25:Q25"/>
  </mergeCells>
  <pageMargins left="0.7" right="0.7" top="0.75" bottom="0.75" header="0.3" footer="0.3"/>
  <pageSetup paperSize="9" scale="66"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2" t="s">
        <v>430</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1" t="s">
        <v>55</v>
      </c>
      <c r="G6" s="1122"/>
      <c r="H6" s="1122"/>
      <c r="I6" s="1122"/>
      <c r="J6" s="1122"/>
      <c r="K6" s="1122"/>
      <c r="L6" s="1122"/>
      <c r="M6" s="1122"/>
      <c r="N6" s="1122"/>
      <c r="O6" s="1122"/>
      <c r="P6" s="1122"/>
      <c r="Q6" s="1122"/>
      <c r="R6" s="1122"/>
      <c r="S6" s="1122"/>
      <c r="T6" s="1122"/>
      <c r="U6" s="1122"/>
      <c r="V6" s="1122"/>
      <c r="W6" s="1123"/>
      <c r="X6" s="133"/>
      <c r="Y6" s="133"/>
    </row>
    <row r="7" spans="2:25" s="7" customFormat="1" ht="64.5" customHeight="1" x14ac:dyDescent="0.2">
      <c r="B7" s="1104" t="s">
        <v>15</v>
      </c>
      <c r="C7" s="194"/>
      <c r="D7" s="195" t="s">
        <v>259</v>
      </c>
      <c r="E7" s="194"/>
      <c r="F7" s="1124" t="s">
        <v>57</v>
      </c>
      <c r="G7" s="1125"/>
      <c r="H7" s="1124" t="s">
        <v>58</v>
      </c>
      <c r="I7" s="1125"/>
      <c r="J7" s="1124" t="s">
        <v>59</v>
      </c>
      <c r="K7" s="1125"/>
      <c r="L7" s="1124" t="s">
        <v>60</v>
      </c>
      <c r="M7" s="1125"/>
      <c r="N7" s="1124" t="s">
        <v>61</v>
      </c>
      <c r="O7" s="1125"/>
      <c r="P7" s="1124" t="s">
        <v>62</v>
      </c>
      <c r="Q7" s="1125"/>
      <c r="R7" s="1124" t="s">
        <v>63</v>
      </c>
      <c r="S7" s="1125"/>
      <c r="T7" s="1124" t="s">
        <v>64</v>
      </c>
      <c r="U7" s="1125"/>
      <c r="V7" s="1126" t="s">
        <v>3</v>
      </c>
      <c r="W7" s="1127"/>
      <c r="X7" s="51"/>
      <c r="Y7" s="195" t="s">
        <v>260</v>
      </c>
    </row>
    <row r="8" spans="2:25" s="124" customFormat="1" ht="20.25" customHeight="1" x14ac:dyDescent="0.2">
      <c r="B8" s="110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126711</v>
      </c>
      <c r="E10" s="125"/>
      <c r="F10" s="153">
        <v>49</v>
      </c>
      <c r="G10" s="75">
        <v>0.10980645769756742</v>
      </c>
      <c r="H10" s="153">
        <v>55642</v>
      </c>
      <c r="I10" s="75">
        <v>28.272131390500057</v>
      </c>
      <c r="J10" s="153">
        <v>67466</v>
      </c>
      <c r="K10" s="75">
        <v>32.258846830096402</v>
      </c>
      <c r="L10" s="153">
        <v>7891</v>
      </c>
      <c r="M10" s="75">
        <v>4.8732510121730224</v>
      </c>
      <c r="N10" s="153">
        <v>15170</v>
      </c>
      <c r="O10" s="75">
        <v>8.4901275236959641</v>
      </c>
      <c r="P10" s="153">
        <v>1900</v>
      </c>
      <c r="Q10" s="75">
        <v>1.0178991262639532</v>
      </c>
      <c r="R10" s="153">
        <v>37169</v>
      </c>
      <c r="S10" s="75">
        <v>24.976590341073678</v>
      </c>
      <c r="T10" s="153">
        <v>3</v>
      </c>
      <c r="U10" s="75">
        <v>1.3473184993566553E-3</v>
      </c>
      <c r="V10" s="153">
        <f>F10+H10+J10+L10+N10+P10+R10+T10</f>
        <v>185290</v>
      </c>
      <c r="W10" s="75">
        <f t="shared" ref="V10:W27" si="0">G10+I10+K10+M10+O10+Q10+S10+U10</f>
        <v>100</v>
      </c>
      <c r="X10" s="154"/>
      <c r="Y10" s="155">
        <f t="shared" ref="Y10:Y27" si="1">V10/D10</f>
        <v>1.4623039830796063</v>
      </c>
    </row>
    <row r="11" spans="2:25" s="125" customFormat="1" ht="18" customHeight="1" x14ac:dyDescent="0.2">
      <c r="B11" s="32" t="s">
        <v>10</v>
      </c>
      <c r="C11" s="28"/>
      <c r="D11" s="156">
        <v>14309</v>
      </c>
      <c r="F11" s="157">
        <v>958</v>
      </c>
      <c r="G11" s="181">
        <v>6.7192847663616684</v>
      </c>
      <c r="H11" s="157">
        <v>1207</v>
      </c>
      <c r="I11" s="181">
        <v>7.4806174477893412</v>
      </c>
      <c r="J11" s="157">
        <v>1530</v>
      </c>
      <c r="K11" s="181">
        <v>9.4083956136062028</v>
      </c>
      <c r="L11" s="157">
        <v>625</v>
      </c>
      <c r="M11" s="181">
        <v>4.4632255360759938</v>
      </c>
      <c r="N11" s="157">
        <v>1225</v>
      </c>
      <c r="O11" s="181">
        <v>7.9346231752462106</v>
      </c>
      <c r="P11" s="157">
        <v>3512</v>
      </c>
      <c r="Q11" s="181">
        <v>21.121743381993433</v>
      </c>
      <c r="R11" s="157">
        <v>7343</v>
      </c>
      <c r="S11" s="181">
        <v>42.87211007892715</v>
      </c>
      <c r="T11" s="157">
        <v>0</v>
      </c>
      <c r="U11" s="181">
        <v>0</v>
      </c>
      <c r="V11" s="157">
        <f t="shared" si="0"/>
        <v>16400</v>
      </c>
      <c r="W11" s="181">
        <f t="shared" si="0"/>
        <v>100</v>
      </c>
      <c r="X11" s="154"/>
      <c r="Y11" s="158">
        <f t="shared" si="1"/>
        <v>1.1461318051575931</v>
      </c>
    </row>
    <row r="12" spans="2:25" s="125" customFormat="1" ht="22.5" customHeight="1" x14ac:dyDescent="0.2">
      <c r="B12" s="32" t="s">
        <v>40</v>
      </c>
      <c r="C12" s="28"/>
      <c r="D12" s="156">
        <v>10173</v>
      </c>
      <c r="F12" s="126">
        <v>2743</v>
      </c>
      <c r="G12" s="181">
        <v>23.348325837081461</v>
      </c>
      <c r="H12" s="126">
        <v>736</v>
      </c>
      <c r="I12" s="181">
        <v>3.2783608195902048</v>
      </c>
      <c r="J12" s="126">
        <v>1844</v>
      </c>
      <c r="K12" s="181">
        <v>9.9050474762618688</v>
      </c>
      <c r="L12" s="126">
        <v>896</v>
      </c>
      <c r="M12" s="181">
        <v>9.3253373313343335</v>
      </c>
      <c r="N12" s="126">
        <v>1905</v>
      </c>
      <c r="O12" s="181">
        <v>15.282358820589705</v>
      </c>
      <c r="P12" s="126">
        <v>1454</v>
      </c>
      <c r="Q12" s="181">
        <v>7.6761619190404797</v>
      </c>
      <c r="R12" s="126">
        <v>4051</v>
      </c>
      <c r="S12" s="181">
        <v>31.174412793603199</v>
      </c>
      <c r="T12" s="126">
        <v>3</v>
      </c>
      <c r="U12" s="181">
        <v>9.9950024987506252E-3</v>
      </c>
      <c r="V12" s="157">
        <f t="shared" si="0"/>
        <v>13632</v>
      </c>
      <c r="W12" s="181">
        <f t="shared" si="0"/>
        <v>100</v>
      </c>
      <c r="X12" s="154"/>
      <c r="Y12" s="158">
        <f t="shared" si="1"/>
        <v>1.3400176938956061</v>
      </c>
    </row>
    <row r="13" spans="2:25" s="125" customFormat="1" ht="18" customHeight="1" x14ac:dyDescent="0.2">
      <c r="B13" s="32" t="s">
        <v>41</v>
      </c>
      <c r="C13" s="28"/>
      <c r="D13" s="156">
        <v>9505</v>
      </c>
      <c r="F13" s="157">
        <v>794</v>
      </c>
      <c r="G13" s="181">
        <v>4.3208578637510513</v>
      </c>
      <c r="H13" s="157">
        <v>4154</v>
      </c>
      <c r="I13" s="181">
        <v>17.29394449116905</v>
      </c>
      <c r="J13" s="157">
        <v>753</v>
      </c>
      <c r="K13" s="181">
        <v>2.6913372582001682</v>
      </c>
      <c r="L13" s="157">
        <v>896</v>
      </c>
      <c r="M13" s="181">
        <v>5.1198486122792266</v>
      </c>
      <c r="N13" s="157">
        <v>862</v>
      </c>
      <c r="O13" s="181">
        <v>9.8927670311185878</v>
      </c>
      <c r="P13" s="157">
        <v>372</v>
      </c>
      <c r="Q13" s="181">
        <v>3.4798149705634986</v>
      </c>
      <c r="R13" s="157">
        <v>7191</v>
      </c>
      <c r="S13" s="181">
        <v>57.201429772918416</v>
      </c>
      <c r="T13" s="157">
        <v>0</v>
      </c>
      <c r="U13" s="181">
        <v>0</v>
      </c>
      <c r="V13" s="157">
        <f t="shared" si="0"/>
        <v>15022</v>
      </c>
      <c r="W13" s="181">
        <f t="shared" si="0"/>
        <v>100</v>
      </c>
      <c r="X13" s="154"/>
      <c r="Y13" s="158">
        <f t="shared" si="1"/>
        <v>1.5804313519200421</v>
      </c>
    </row>
    <row r="14" spans="2:25" s="125" customFormat="1" ht="18" customHeight="1" x14ac:dyDescent="0.2">
      <c r="B14" s="32" t="s">
        <v>9</v>
      </c>
      <c r="C14" s="28"/>
      <c r="D14" s="156">
        <v>13596</v>
      </c>
      <c r="F14" s="157">
        <v>427</v>
      </c>
      <c r="G14" s="181">
        <v>0.42908762420957541</v>
      </c>
      <c r="H14" s="157">
        <v>817</v>
      </c>
      <c r="I14" s="181">
        <v>4.9683830171635046</v>
      </c>
      <c r="J14" s="157">
        <v>176</v>
      </c>
      <c r="K14" s="181">
        <v>4.5167118337850046E-2</v>
      </c>
      <c r="L14" s="157">
        <v>1914</v>
      </c>
      <c r="M14" s="181">
        <v>21.081752484191508</v>
      </c>
      <c r="N14" s="157">
        <v>1867</v>
      </c>
      <c r="O14" s="181">
        <v>16.700542005420054</v>
      </c>
      <c r="P14" s="157">
        <v>4195</v>
      </c>
      <c r="Q14" s="181">
        <v>17.626467931345982</v>
      </c>
      <c r="R14" s="157">
        <v>5849</v>
      </c>
      <c r="S14" s="181">
        <v>39.14859981933153</v>
      </c>
      <c r="T14" s="157">
        <v>0</v>
      </c>
      <c r="U14" s="181">
        <v>0</v>
      </c>
      <c r="V14" s="157">
        <f t="shared" si="0"/>
        <v>15245</v>
      </c>
      <c r="W14" s="181">
        <f t="shared" si="0"/>
        <v>100</v>
      </c>
      <c r="X14" s="154"/>
      <c r="Y14" s="158">
        <f t="shared" si="1"/>
        <v>1.1212856722565461</v>
      </c>
    </row>
    <row r="15" spans="2:25" s="125" customFormat="1" ht="18" customHeight="1" x14ac:dyDescent="0.2">
      <c r="B15" s="32" t="s">
        <v>8</v>
      </c>
      <c r="C15" s="28"/>
      <c r="D15" s="156">
        <v>7650</v>
      </c>
      <c r="F15" s="126">
        <v>3371</v>
      </c>
      <c r="G15" s="181">
        <v>0</v>
      </c>
      <c r="H15" s="126">
        <v>1346</v>
      </c>
      <c r="I15" s="181">
        <v>11.413246850442809</v>
      </c>
      <c r="J15" s="126">
        <v>562</v>
      </c>
      <c r="K15" s="181">
        <v>6.1619059498565552</v>
      </c>
      <c r="L15" s="126">
        <v>754</v>
      </c>
      <c r="M15" s="181">
        <v>9.0931769988773858</v>
      </c>
      <c r="N15" s="126">
        <v>2790</v>
      </c>
      <c r="O15" s="181">
        <v>28.888611700137208</v>
      </c>
      <c r="P15" s="126">
        <v>87</v>
      </c>
      <c r="Q15" s="181">
        <v>0</v>
      </c>
      <c r="R15" s="126">
        <v>3552</v>
      </c>
      <c r="S15" s="181">
        <v>44.443058500686043</v>
      </c>
      <c r="T15" s="126">
        <v>0</v>
      </c>
      <c r="U15" s="181">
        <v>0</v>
      </c>
      <c r="V15" s="157">
        <f t="shared" si="0"/>
        <v>12462</v>
      </c>
      <c r="W15" s="181">
        <f t="shared" si="0"/>
        <v>100</v>
      </c>
      <c r="X15" s="154"/>
      <c r="Y15" s="158">
        <f t="shared" si="1"/>
        <v>1.6290196078431372</v>
      </c>
    </row>
    <row r="16" spans="2:25" s="128" customFormat="1" ht="18" customHeight="1" x14ac:dyDescent="0.2">
      <c r="B16" s="127" t="s">
        <v>7</v>
      </c>
      <c r="C16" s="129"/>
      <c r="D16" s="159">
        <v>39142</v>
      </c>
      <c r="E16" s="160"/>
      <c r="F16" s="161">
        <v>4301</v>
      </c>
      <c r="G16" s="182">
        <v>10.020679338261175</v>
      </c>
      <c r="H16" s="161">
        <v>8232</v>
      </c>
      <c r="I16" s="182">
        <v>9.329901443153819</v>
      </c>
      <c r="J16" s="161">
        <v>7252</v>
      </c>
      <c r="K16" s="182">
        <v>17.52243928194298</v>
      </c>
      <c r="L16" s="161">
        <v>2429</v>
      </c>
      <c r="M16" s="182">
        <v>6.0366068285814851</v>
      </c>
      <c r="N16" s="161">
        <v>3005</v>
      </c>
      <c r="O16" s="182">
        <v>6.7053854276663145</v>
      </c>
      <c r="P16" s="161">
        <v>16435</v>
      </c>
      <c r="Q16" s="182">
        <v>27.28132699753608</v>
      </c>
      <c r="R16" s="161">
        <v>11770</v>
      </c>
      <c r="S16" s="182">
        <v>22.32268567405843</v>
      </c>
      <c r="T16" s="161">
        <v>713</v>
      </c>
      <c r="U16" s="182">
        <v>0.78097500879971837</v>
      </c>
      <c r="V16" s="161">
        <f t="shared" si="0"/>
        <v>54137</v>
      </c>
      <c r="W16" s="182">
        <f t="shared" si="0"/>
        <v>100</v>
      </c>
      <c r="X16" s="162"/>
      <c r="Y16" s="158">
        <f t="shared" si="1"/>
        <v>1.3830923304889888</v>
      </c>
    </row>
    <row r="17" spans="2:25" s="128" customFormat="1" ht="18" customHeight="1" x14ac:dyDescent="0.2">
      <c r="B17" s="127" t="s">
        <v>43</v>
      </c>
      <c r="C17" s="129"/>
      <c r="D17" s="159">
        <v>22777</v>
      </c>
      <c r="E17" s="160"/>
      <c r="F17" s="161">
        <v>2163</v>
      </c>
      <c r="G17" s="182">
        <v>6.2973598149477548</v>
      </c>
      <c r="H17" s="161">
        <v>7976</v>
      </c>
      <c r="I17" s="182">
        <v>14.552923346893197</v>
      </c>
      <c r="J17" s="161">
        <v>4555</v>
      </c>
      <c r="K17" s="182">
        <v>18.975831538645608</v>
      </c>
      <c r="L17" s="161">
        <v>1355</v>
      </c>
      <c r="M17" s="182">
        <v>5.4997208263539923</v>
      </c>
      <c r="N17" s="161">
        <v>4118</v>
      </c>
      <c r="O17" s="182">
        <v>17.08542713567839</v>
      </c>
      <c r="P17" s="161">
        <v>3495</v>
      </c>
      <c r="Q17" s="182">
        <v>12.363404323203318</v>
      </c>
      <c r="R17" s="161">
        <v>6640</v>
      </c>
      <c r="S17" s="182">
        <v>25.201403844619925</v>
      </c>
      <c r="T17" s="161">
        <v>5</v>
      </c>
      <c r="U17" s="182">
        <v>2.3929169657812874E-2</v>
      </c>
      <c r="V17" s="161">
        <f t="shared" si="0"/>
        <v>30307</v>
      </c>
      <c r="W17" s="182">
        <f t="shared" si="0"/>
        <v>99.999999999999986</v>
      </c>
      <c r="X17" s="162"/>
      <c r="Y17" s="158">
        <f t="shared" si="1"/>
        <v>1.3305966545199104</v>
      </c>
    </row>
    <row r="18" spans="2:25" s="128" customFormat="1" ht="18" customHeight="1" x14ac:dyDescent="0.2">
      <c r="B18" s="127" t="s">
        <v>44</v>
      </c>
      <c r="C18" s="129"/>
      <c r="D18" s="159">
        <v>81052</v>
      </c>
      <c r="E18" s="160"/>
      <c r="F18" s="161">
        <v>109</v>
      </c>
      <c r="G18" s="182">
        <v>0.42117310443490702</v>
      </c>
      <c r="H18" s="161">
        <v>9812</v>
      </c>
      <c r="I18" s="182">
        <v>9.6183118741058653</v>
      </c>
      <c r="J18" s="161">
        <v>12545</v>
      </c>
      <c r="K18" s="182">
        <v>13.866666666666667</v>
      </c>
      <c r="L18" s="161">
        <v>6830</v>
      </c>
      <c r="M18" s="182">
        <v>8.0606580829756798</v>
      </c>
      <c r="N18" s="161">
        <v>19804</v>
      </c>
      <c r="O18" s="182">
        <v>18.894420600858368</v>
      </c>
      <c r="P18" s="161">
        <v>10412</v>
      </c>
      <c r="Q18" s="182">
        <v>7.6623748211731044</v>
      </c>
      <c r="R18" s="161">
        <v>41010</v>
      </c>
      <c r="S18" s="182">
        <v>41.460371959942776</v>
      </c>
      <c r="T18" s="161">
        <v>21</v>
      </c>
      <c r="U18" s="182">
        <v>1.602288984263233E-2</v>
      </c>
      <c r="V18" s="161">
        <f t="shared" si="0"/>
        <v>100543</v>
      </c>
      <c r="W18" s="182">
        <f t="shared" si="0"/>
        <v>99.999999999999986</v>
      </c>
      <c r="X18" s="162"/>
      <c r="Y18" s="158">
        <f t="shared" si="1"/>
        <v>1.2404752504564971</v>
      </c>
    </row>
    <row r="19" spans="2:25" s="128" customFormat="1" ht="18" customHeight="1" x14ac:dyDescent="0.2">
      <c r="B19" s="127" t="s">
        <v>6</v>
      </c>
      <c r="C19" s="129"/>
      <c r="D19" s="159">
        <v>52629</v>
      </c>
      <c r="E19" s="160"/>
      <c r="F19" s="161">
        <v>283</v>
      </c>
      <c r="G19" s="182">
        <v>0.3575259206292456</v>
      </c>
      <c r="H19" s="161">
        <v>16495</v>
      </c>
      <c r="I19" s="182">
        <v>6.0600643546657134</v>
      </c>
      <c r="J19" s="161">
        <v>1612</v>
      </c>
      <c r="K19" s="182">
        <v>9.8319628173042545E-2</v>
      </c>
      <c r="L19" s="161">
        <v>4071</v>
      </c>
      <c r="M19" s="182">
        <v>10.001787629603147</v>
      </c>
      <c r="N19" s="161">
        <v>6440</v>
      </c>
      <c r="O19" s="182">
        <v>14.864140150160887</v>
      </c>
      <c r="P19" s="161">
        <v>7897</v>
      </c>
      <c r="Q19" s="182">
        <v>14.593016327017041</v>
      </c>
      <c r="R19" s="161">
        <v>35082</v>
      </c>
      <c r="S19" s="182">
        <v>54.019187224407105</v>
      </c>
      <c r="T19" s="161">
        <v>196</v>
      </c>
      <c r="U19" s="182">
        <v>5.9587653438207605E-3</v>
      </c>
      <c r="V19" s="161">
        <f t="shared" si="0"/>
        <v>72076</v>
      </c>
      <c r="W19" s="182">
        <f t="shared" si="0"/>
        <v>100</v>
      </c>
      <c r="X19" s="162"/>
      <c r="Y19" s="158">
        <f t="shared" si="1"/>
        <v>1.3695111060441962</v>
      </c>
    </row>
    <row r="20" spans="2:25" s="125" customFormat="1" ht="18" customHeight="1" x14ac:dyDescent="0.2">
      <c r="B20" s="127" t="s">
        <v>5</v>
      </c>
      <c r="C20" s="28"/>
      <c r="D20" s="156">
        <v>11532</v>
      </c>
      <c r="F20" s="157">
        <v>241</v>
      </c>
      <c r="G20" s="181">
        <v>1.8696778970751573</v>
      </c>
      <c r="H20" s="157">
        <v>1570</v>
      </c>
      <c r="I20" s="181">
        <v>6.5808959644576079</v>
      </c>
      <c r="J20" s="157">
        <v>307</v>
      </c>
      <c r="K20" s="181">
        <v>2.4157719363198815</v>
      </c>
      <c r="L20" s="157">
        <v>839</v>
      </c>
      <c r="M20" s="181">
        <v>7.2102924842650866</v>
      </c>
      <c r="N20" s="157">
        <v>1672</v>
      </c>
      <c r="O20" s="181">
        <v>12.865605331358756</v>
      </c>
      <c r="P20" s="157">
        <v>5996</v>
      </c>
      <c r="Q20" s="181">
        <v>43.169196593854132</v>
      </c>
      <c r="R20" s="157">
        <v>2536</v>
      </c>
      <c r="S20" s="181">
        <v>25.888559792669383</v>
      </c>
      <c r="T20" s="157">
        <v>0</v>
      </c>
      <c r="U20" s="181">
        <v>0</v>
      </c>
      <c r="V20" s="157">
        <f t="shared" si="0"/>
        <v>13161</v>
      </c>
      <c r="W20" s="181">
        <f t="shared" si="0"/>
        <v>100</v>
      </c>
      <c r="X20" s="154"/>
      <c r="Y20" s="158">
        <f t="shared" si="1"/>
        <v>1.1412591050988554</v>
      </c>
    </row>
    <row r="21" spans="2:25" s="125" customFormat="1" ht="18" customHeight="1" x14ac:dyDescent="0.2">
      <c r="B21" s="32" t="s">
        <v>38</v>
      </c>
      <c r="C21" s="28"/>
      <c r="D21" s="156">
        <v>25216</v>
      </c>
      <c r="F21" s="157">
        <v>2095</v>
      </c>
      <c r="G21" s="181">
        <v>6.8877841448142387</v>
      </c>
      <c r="H21" s="157">
        <v>3425</v>
      </c>
      <c r="I21" s="181">
        <v>7.9655421046639594</v>
      </c>
      <c r="J21" s="157">
        <v>8857</v>
      </c>
      <c r="K21" s="181">
        <v>32.791924405145913</v>
      </c>
      <c r="L21" s="157">
        <v>3111</v>
      </c>
      <c r="M21" s="181">
        <v>12.428370839816326</v>
      </c>
      <c r="N21" s="157">
        <v>2618</v>
      </c>
      <c r="O21" s="181">
        <v>10.219726006603166</v>
      </c>
      <c r="P21" s="157">
        <v>4478</v>
      </c>
      <c r="Q21" s="181">
        <v>11.248149975333005</v>
      </c>
      <c r="R21" s="157">
        <v>6296</v>
      </c>
      <c r="S21" s="181">
        <v>18.30670562786991</v>
      </c>
      <c r="T21" s="157">
        <v>43</v>
      </c>
      <c r="U21" s="181">
        <v>0.15179689575348185</v>
      </c>
      <c r="V21" s="157">
        <f t="shared" si="0"/>
        <v>30923</v>
      </c>
      <c r="W21" s="181">
        <f t="shared" si="0"/>
        <v>100</v>
      </c>
      <c r="X21" s="154"/>
      <c r="Y21" s="158">
        <f t="shared" si="1"/>
        <v>1.2263245558375635</v>
      </c>
    </row>
    <row r="22" spans="2:25" s="125" customFormat="1" ht="21" customHeight="1" x14ac:dyDescent="0.2">
      <c r="B22" s="32" t="s">
        <v>45</v>
      </c>
      <c r="C22" s="28"/>
      <c r="D22" s="156">
        <v>63254</v>
      </c>
      <c r="F22" s="157">
        <v>1991</v>
      </c>
      <c r="G22" s="181">
        <v>2.5204128338771832</v>
      </c>
      <c r="H22" s="157">
        <v>25662</v>
      </c>
      <c r="I22" s="181">
        <v>25.114060861990048</v>
      </c>
      <c r="J22" s="157">
        <v>18709</v>
      </c>
      <c r="K22" s="181">
        <v>22.629084412420454</v>
      </c>
      <c r="L22" s="157">
        <v>7317</v>
      </c>
      <c r="M22" s="181">
        <v>9.9753421825859707</v>
      </c>
      <c r="N22" s="157">
        <v>7688</v>
      </c>
      <c r="O22" s="181">
        <v>9.2193659840240976</v>
      </c>
      <c r="P22" s="157">
        <v>8627</v>
      </c>
      <c r="Q22" s="181">
        <v>9.4349373218952568</v>
      </c>
      <c r="R22" s="157">
        <v>17600</v>
      </c>
      <c r="S22" s="181">
        <v>21.083172147001935</v>
      </c>
      <c r="T22" s="157">
        <v>16</v>
      </c>
      <c r="U22" s="181">
        <v>2.3624256205058543E-2</v>
      </c>
      <c r="V22" s="157">
        <f t="shared" si="0"/>
        <v>87610</v>
      </c>
      <c r="W22" s="181">
        <f t="shared" si="0"/>
        <v>100</v>
      </c>
      <c r="X22" s="154"/>
      <c r="Y22" s="158">
        <f t="shared" si="1"/>
        <v>1.3850507477787966</v>
      </c>
    </row>
    <row r="23" spans="2:25" s="125" customFormat="1" ht="18" customHeight="1" x14ac:dyDescent="0.2">
      <c r="B23" s="32" t="s">
        <v>46</v>
      </c>
      <c r="C23" s="28"/>
      <c r="D23" s="156">
        <v>15796</v>
      </c>
      <c r="F23" s="157">
        <v>2084</v>
      </c>
      <c r="G23" s="181">
        <v>10.863942058975686</v>
      </c>
      <c r="H23" s="157">
        <v>2938</v>
      </c>
      <c r="I23" s="181">
        <v>12.81945162959131</v>
      </c>
      <c r="J23" s="157">
        <v>1020</v>
      </c>
      <c r="K23" s="181">
        <v>1.5468184169684429</v>
      </c>
      <c r="L23" s="157">
        <v>1964</v>
      </c>
      <c r="M23" s="181">
        <v>10.57941024314537</v>
      </c>
      <c r="N23" s="157">
        <v>2335</v>
      </c>
      <c r="O23" s="181">
        <v>11.810657009829281</v>
      </c>
      <c r="P23" s="157">
        <v>415</v>
      </c>
      <c r="Q23" s="181">
        <v>2.7728918779099843</v>
      </c>
      <c r="R23" s="157">
        <v>9356</v>
      </c>
      <c r="S23" s="181">
        <v>49.606828763579927</v>
      </c>
      <c r="T23" s="157">
        <v>0</v>
      </c>
      <c r="U23" s="181">
        <v>0</v>
      </c>
      <c r="V23" s="157">
        <f>F23+H23+J23+L23+N23+P23+R23+T23</f>
        <v>20112</v>
      </c>
      <c r="W23" s="181">
        <f t="shared" si="0"/>
        <v>100</v>
      </c>
      <c r="X23" s="154"/>
      <c r="Y23" s="158">
        <f t="shared" si="1"/>
        <v>1.2732337300582426</v>
      </c>
    </row>
    <row r="24" spans="2:25" s="125" customFormat="1" ht="22.5" customHeight="1" x14ac:dyDescent="0.2">
      <c r="B24" s="32" t="s">
        <v>47</v>
      </c>
      <c r="C24" s="28"/>
      <c r="D24" s="156">
        <v>5865</v>
      </c>
      <c r="F24" s="126">
        <v>445</v>
      </c>
      <c r="G24" s="183">
        <v>3.1306171360095867</v>
      </c>
      <c r="H24" s="126">
        <v>957</v>
      </c>
      <c r="I24" s="181">
        <v>11.593768723786699</v>
      </c>
      <c r="J24" s="126">
        <v>275</v>
      </c>
      <c r="K24" s="181">
        <v>5.0179748352306772</v>
      </c>
      <c r="L24" s="126">
        <v>223</v>
      </c>
      <c r="M24" s="181">
        <v>1.6776512881965249</v>
      </c>
      <c r="N24" s="126">
        <v>1329</v>
      </c>
      <c r="O24" s="181">
        <v>14.679448771719592</v>
      </c>
      <c r="P24" s="126">
        <v>1240</v>
      </c>
      <c r="Q24" s="181">
        <v>12.732174955062911</v>
      </c>
      <c r="R24" s="126">
        <v>3065</v>
      </c>
      <c r="S24" s="181">
        <v>51.078490113840623</v>
      </c>
      <c r="T24" s="126">
        <v>14</v>
      </c>
      <c r="U24" s="181">
        <v>8.9874176153385263E-2</v>
      </c>
      <c r="V24" s="126">
        <f t="shared" si="0"/>
        <v>7548</v>
      </c>
      <c r="W24" s="181">
        <f t="shared" si="0"/>
        <v>100</v>
      </c>
      <c r="X24" s="154"/>
      <c r="Y24" s="158">
        <f t="shared" si="1"/>
        <v>1.2869565217391303</v>
      </c>
    </row>
    <row r="25" spans="2:25" s="125" customFormat="1" ht="18" customHeight="1" x14ac:dyDescent="0.2">
      <c r="B25" s="32" t="s">
        <v>48</v>
      </c>
      <c r="C25" s="28"/>
      <c r="D25" s="156">
        <v>22805</v>
      </c>
      <c r="F25" s="126">
        <v>377</v>
      </c>
      <c r="G25" s="183">
        <v>0.32482446354747685</v>
      </c>
      <c r="H25" s="126">
        <v>7544</v>
      </c>
      <c r="I25" s="181">
        <v>17.120545967583176</v>
      </c>
      <c r="J25" s="126">
        <v>1799</v>
      </c>
      <c r="K25" s="181">
        <v>6.9394317212415517</v>
      </c>
      <c r="L25" s="126">
        <v>3177</v>
      </c>
      <c r="M25" s="181">
        <v>10.256578515650633</v>
      </c>
      <c r="N25" s="126">
        <v>4746</v>
      </c>
      <c r="O25" s="181">
        <v>14.54163659032745</v>
      </c>
      <c r="P25" s="126">
        <v>645</v>
      </c>
      <c r="Q25" s="181">
        <v>1.9030120086619857</v>
      </c>
      <c r="R25" s="126">
        <v>12286</v>
      </c>
      <c r="S25" s="181">
        <v>42.788240698208547</v>
      </c>
      <c r="T25" s="126">
        <v>2275</v>
      </c>
      <c r="U25" s="181">
        <v>6.1257300347791848</v>
      </c>
      <c r="V25" s="126">
        <f t="shared" si="0"/>
        <v>32849</v>
      </c>
      <c r="W25" s="181">
        <f t="shared" si="0"/>
        <v>100</v>
      </c>
      <c r="X25" s="154"/>
      <c r="Y25" s="158">
        <f t="shared" si="1"/>
        <v>1.4404297303222977</v>
      </c>
    </row>
    <row r="26" spans="2:25" s="125" customFormat="1" ht="18" customHeight="1" x14ac:dyDescent="0.2">
      <c r="B26" s="32" t="s">
        <v>49</v>
      </c>
      <c r="C26" s="28"/>
      <c r="D26" s="156">
        <v>3820</v>
      </c>
      <c r="F26" s="126">
        <v>512</v>
      </c>
      <c r="G26" s="183">
        <v>7.345642247369466</v>
      </c>
      <c r="H26" s="126">
        <v>1142</v>
      </c>
      <c r="I26" s="181">
        <v>16.100853682747669</v>
      </c>
      <c r="J26" s="126">
        <v>1386</v>
      </c>
      <c r="K26" s="181">
        <v>24.200913242009133</v>
      </c>
      <c r="L26" s="126">
        <v>608</v>
      </c>
      <c r="M26" s="181">
        <v>8.9537423069287279</v>
      </c>
      <c r="N26" s="126">
        <v>1141</v>
      </c>
      <c r="O26" s="181">
        <v>17.272185824895772</v>
      </c>
      <c r="P26" s="126">
        <v>474</v>
      </c>
      <c r="Q26" s="181">
        <v>6.9088743299583086</v>
      </c>
      <c r="R26" s="126">
        <v>733</v>
      </c>
      <c r="S26" s="181">
        <v>19.217788366090929</v>
      </c>
      <c r="T26" s="126">
        <v>0</v>
      </c>
      <c r="U26" s="181">
        <v>0</v>
      </c>
      <c r="V26" s="126">
        <f t="shared" si="0"/>
        <v>5996</v>
      </c>
      <c r="W26" s="181">
        <f t="shared" si="0"/>
        <v>100</v>
      </c>
      <c r="X26" s="154"/>
      <c r="Y26" s="158">
        <f t="shared" si="1"/>
        <v>1.5696335078534032</v>
      </c>
    </row>
    <row r="27" spans="2:25" s="125" customFormat="1" ht="18" customHeight="1" x14ac:dyDescent="0.2">
      <c r="B27" s="32" t="s">
        <v>4</v>
      </c>
      <c r="C27" s="28"/>
      <c r="D27" s="156">
        <v>1236</v>
      </c>
      <c r="F27" s="126">
        <v>203</v>
      </c>
      <c r="G27" s="183">
        <v>8.9026915113871627</v>
      </c>
      <c r="H27" s="126">
        <v>272</v>
      </c>
      <c r="I27" s="181">
        <v>14.699792960662526</v>
      </c>
      <c r="J27" s="126">
        <v>384</v>
      </c>
      <c r="K27" s="181">
        <v>20.496894409937887</v>
      </c>
      <c r="L27" s="126">
        <v>28</v>
      </c>
      <c r="M27" s="181">
        <v>2.8985507246376812</v>
      </c>
      <c r="N27" s="126">
        <v>107</v>
      </c>
      <c r="O27" s="181">
        <v>10.420979986197377</v>
      </c>
      <c r="P27" s="126">
        <v>1</v>
      </c>
      <c r="Q27" s="181">
        <v>0.34506556245686681</v>
      </c>
      <c r="R27" s="126">
        <v>655</v>
      </c>
      <c r="S27" s="181">
        <v>42.236024844720497</v>
      </c>
      <c r="T27" s="126">
        <v>0</v>
      </c>
      <c r="U27" s="181">
        <v>0</v>
      </c>
      <c r="V27" s="157">
        <f t="shared" si="0"/>
        <v>1650</v>
      </c>
      <c r="W27" s="181">
        <f t="shared" si="0"/>
        <v>100</v>
      </c>
      <c r="X27" s="154"/>
      <c r="Y27" s="158">
        <f t="shared" si="1"/>
        <v>1.3349514563106797</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527068</v>
      </c>
      <c r="E30" s="23"/>
      <c r="F30" s="65">
        <f>SUM(F10:F27)</f>
        <v>23146</v>
      </c>
      <c r="G30" s="67">
        <f>F30*100/$V30</f>
        <v>3.2373703254574013</v>
      </c>
      <c r="H30" s="65">
        <f>SUM(H10:H27)</f>
        <v>149927</v>
      </c>
      <c r="I30" s="67">
        <f>H30*100/$V30</f>
        <v>20.969896344286347</v>
      </c>
      <c r="J30" s="65">
        <f>SUM(J10:J27)</f>
        <v>131032</v>
      </c>
      <c r="K30" s="67">
        <f>J30*100/$V30</f>
        <v>18.327102241654462</v>
      </c>
      <c r="L30" s="65">
        <f>SUM(L10:L27)</f>
        <v>44928</v>
      </c>
      <c r="M30" s="67">
        <f>L30*100/$V30</f>
        <v>6.2839615476605086</v>
      </c>
      <c r="N30" s="65">
        <f>SUM(N10:N27)</f>
        <v>78822</v>
      </c>
      <c r="O30" s="67">
        <f>N30*100/$V30</f>
        <v>11.024626449200868</v>
      </c>
      <c r="P30" s="65">
        <f>SUM(P10:P27)</f>
        <v>71635</v>
      </c>
      <c r="Q30" s="67">
        <f>P30*100/$V30</f>
        <v>10.019399605294259</v>
      </c>
      <c r="R30" s="65">
        <f>SUM(R10:R27)</f>
        <v>212184</v>
      </c>
      <c r="S30" s="67">
        <f>R30*100/$V30</f>
        <v>29.677619681018459</v>
      </c>
      <c r="T30" s="65">
        <f>SUM(T10:T28)</f>
        <v>3289</v>
      </c>
      <c r="U30" s="67">
        <f>T30*100/$V30</f>
        <v>0.46002380542769344</v>
      </c>
      <c r="V30" s="65">
        <f>SUM(V10:V27)</f>
        <v>714963</v>
      </c>
      <c r="W30" s="67">
        <f>G30+I30+K30+M30+O30+Q30+S30+U30</f>
        <v>100</v>
      </c>
      <c r="X30" s="174"/>
      <c r="Y30" s="175">
        <f>(V30/D30)</f>
        <v>1.356491003058429</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5" customFormat="1" x14ac:dyDescent="0.2">
      <c r="T37" s="135"/>
      <c r="U37" s="135"/>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3" t="s">
        <v>429</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6" t="s">
        <v>55</v>
      </c>
      <c r="G6" s="1106"/>
      <c r="H6" s="1106"/>
      <c r="I6" s="1106"/>
      <c r="J6" s="1106"/>
      <c r="K6" s="1106"/>
      <c r="L6" s="1106"/>
      <c r="M6" s="1106"/>
      <c r="N6" s="1106"/>
      <c r="O6" s="1106"/>
      <c r="P6" s="1106"/>
      <c r="Q6" s="1106"/>
      <c r="R6" s="1106"/>
      <c r="S6" s="1106"/>
      <c r="T6" s="1106"/>
      <c r="U6" s="1106"/>
      <c r="V6" s="1106"/>
      <c r="W6" s="1106"/>
      <c r="X6" s="541"/>
      <c r="Y6" s="541"/>
    </row>
    <row r="7" spans="2:25" s="518" customFormat="1" ht="64.5" customHeight="1" x14ac:dyDescent="0.2">
      <c r="B7" s="1107" t="s">
        <v>15</v>
      </c>
      <c r="C7" s="542"/>
      <c r="D7" s="543" t="s">
        <v>56</v>
      </c>
      <c r="E7" s="542"/>
      <c r="F7" s="1108" t="s">
        <v>176</v>
      </c>
      <c r="G7" s="1108"/>
      <c r="H7" s="1108" t="s">
        <v>62</v>
      </c>
      <c r="I7" s="1108"/>
      <c r="J7" s="1108" t="s">
        <v>63</v>
      </c>
      <c r="K7" s="1108"/>
      <c r="L7" s="1108" t="s">
        <v>160</v>
      </c>
      <c r="M7" s="1108"/>
      <c r="N7" s="1108" t="s">
        <v>3</v>
      </c>
      <c r="O7" s="1108"/>
      <c r="P7" s="543"/>
      <c r="Q7" s="543" t="s">
        <v>65</v>
      </c>
    </row>
    <row r="8" spans="2:25" s="542" customFormat="1" ht="20.25" customHeight="1" x14ac:dyDescent="0.2">
      <c r="B8" s="110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'41bbenpreGII'!D10</f>
        <v>126711</v>
      </c>
      <c r="F10" s="551">
        <f>'41bbenpreGII'!F10+'41bbenpreGII'!H10+'41bbenpreGII'!J10+'41bbenpreGII'!L10+'41bbenpreGII'!N10</f>
        <v>146218</v>
      </c>
      <c r="G10" s="552">
        <f t="shared" ref="G10:G27" si="0">F10*100/$N10</f>
        <v>78.913055210750713</v>
      </c>
      <c r="H10" s="551">
        <f>'41bbenpreGII'!P10</f>
        <v>1900</v>
      </c>
      <c r="I10" s="552">
        <f t="shared" ref="I10:I27" si="1">H10*100/$N10</f>
        <v>1.0254196124993253</v>
      </c>
      <c r="J10" s="551">
        <f>'41bbenpreGII'!R10</f>
        <v>37169</v>
      </c>
      <c r="K10" s="552">
        <f t="shared" ref="K10:K27" si="2">J10*100/$N10</f>
        <v>20.059906093151277</v>
      </c>
      <c r="L10" s="551">
        <f>'41bbenpreGII'!T10</f>
        <v>3</v>
      </c>
      <c r="M10" s="552">
        <f t="shared" ref="M10:M27" si="3">L10*100/$N10</f>
        <v>1.6190835986831453E-3</v>
      </c>
      <c r="N10" s="551">
        <f>F10+H10+J10+L10</f>
        <v>185290</v>
      </c>
      <c r="O10" s="552">
        <f>G10+I10+K10+M10</f>
        <v>100</v>
      </c>
      <c r="P10" s="553"/>
      <c r="Q10" s="553">
        <f t="shared" ref="Q10:Q27" si="4">N10/D10</f>
        <v>1.4623039830796063</v>
      </c>
    </row>
    <row r="11" spans="2:25" s="549" customFormat="1" ht="18" customHeight="1" x14ac:dyDescent="0.2">
      <c r="B11" s="531" t="s">
        <v>10</v>
      </c>
      <c r="C11" s="546"/>
      <c r="D11" s="550">
        <f>'41bbenpreGII'!D11</f>
        <v>14309</v>
      </c>
      <c r="F11" s="551">
        <f>'41bbenpreGII'!F11+'41bbenpreGII'!H11+'41bbenpreGII'!J11+'41bbenpreGII'!L11+'41bbenpreGII'!N11</f>
        <v>5545</v>
      </c>
      <c r="G11" s="552">
        <f t="shared" si="0"/>
        <v>33.810975609756099</v>
      </c>
      <c r="H11" s="551">
        <f>'41bbenpreGII'!P11</f>
        <v>3512</v>
      </c>
      <c r="I11" s="552">
        <f t="shared" si="1"/>
        <v>21.414634146341463</v>
      </c>
      <c r="J11" s="551">
        <f>'41bbenpreGII'!R11</f>
        <v>7343</v>
      </c>
      <c r="K11" s="552">
        <f t="shared" si="2"/>
        <v>44.774390243902438</v>
      </c>
      <c r="L11" s="551">
        <f>'41bbenpreGII'!T11</f>
        <v>0</v>
      </c>
      <c r="M11" s="552">
        <f t="shared" si="3"/>
        <v>0</v>
      </c>
      <c r="N11" s="551">
        <f t="shared" ref="N11:O27" si="5">F11+H11+J11+L11</f>
        <v>16400</v>
      </c>
      <c r="O11" s="552">
        <f t="shared" si="5"/>
        <v>100</v>
      </c>
      <c r="P11" s="553"/>
      <c r="Q11" s="553">
        <f t="shared" si="4"/>
        <v>1.1461318051575931</v>
      </c>
    </row>
    <row r="12" spans="2:25" s="549" customFormat="1" ht="22.5" customHeight="1" x14ac:dyDescent="0.2">
      <c r="B12" s="531" t="s">
        <v>40</v>
      </c>
      <c r="C12" s="546"/>
      <c r="D12" s="550">
        <f>'41bbenpreGII'!D12</f>
        <v>10173</v>
      </c>
      <c r="F12" s="551">
        <f>'41bbenpreGII'!F12+'41bbenpreGII'!H12+'41bbenpreGII'!J12+'41bbenpreGII'!L12+'41bbenpreGII'!N12</f>
        <v>8124</v>
      </c>
      <c r="G12" s="552">
        <f t="shared" si="0"/>
        <v>59.595070422535208</v>
      </c>
      <c r="H12" s="551">
        <f>'41bbenpreGII'!P12</f>
        <v>1454</v>
      </c>
      <c r="I12" s="552">
        <f t="shared" si="1"/>
        <v>10.666079812206572</v>
      </c>
      <c r="J12" s="551">
        <f>'41bbenpreGII'!R12</f>
        <v>4051</v>
      </c>
      <c r="K12" s="552">
        <f t="shared" si="2"/>
        <v>29.716842723004696</v>
      </c>
      <c r="L12" s="551">
        <f>'41bbenpreGII'!T12</f>
        <v>3</v>
      </c>
      <c r="M12" s="552">
        <f t="shared" si="3"/>
        <v>2.2007042253521125E-2</v>
      </c>
      <c r="N12" s="551">
        <f t="shared" si="5"/>
        <v>13632</v>
      </c>
      <c r="O12" s="552">
        <f t="shared" si="5"/>
        <v>99.999999999999986</v>
      </c>
      <c r="P12" s="553"/>
      <c r="Q12" s="553">
        <f t="shared" si="4"/>
        <v>1.3400176938956061</v>
      </c>
    </row>
    <row r="13" spans="2:25" s="549" customFormat="1" ht="18" customHeight="1" x14ac:dyDescent="0.2">
      <c r="B13" s="531" t="s">
        <v>41</v>
      </c>
      <c r="C13" s="546"/>
      <c r="D13" s="550">
        <f>'41bbenpreGII'!D13</f>
        <v>9505</v>
      </c>
      <c r="F13" s="551">
        <f>'41bbenpreGII'!F13+'41bbenpreGII'!H13+'41bbenpreGII'!J13+'41bbenpreGII'!L13+'41bbenpreGII'!N13</f>
        <v>7459</v>
      </c>
      <c r="G13" s="552">
        <f t="shared" si="0"/>
        <v>49.65384103315138</v>
      </c>
      <c r="H13" s="551">
        <f>'41bbenpreGII'!P13</f>
        <v>372</v>
      </c>
      <c r="I13" s="552">
        <f t="shared" si="1"/>
        <v>2.4763679936093728</v>
      </c>
      <c r="J13" s="551">
        <f>'41bbenpreGII'!R13</f>
        <v>7191</v>
      </c>
      <c r="K13" s="552">
        <f t="shared" si="2"/>
        <v>47.869790973239247</v>
      </c>
      <c r="L13" s="551">
        <f>'41bbenpreGII'!T13</f>
        <v>0</v>
      </c>
      <c r="M13" s="552">
        <f t="shared" si="3"/>
        <v>0</v>
      </c>
      <c r="N13" s="551">
        <f t="shared" si="5"/>
        <v>15022</v>
      </c>
      <c r="O13" s="552">
        <f t="shared" si="5"/>
        <v>100</v>
      </c>
      <c r="P13" s="553"/>
      <c r="Q13" s="553">
        <f t="shared" si="4"/>
        <v>1.5804313519200421</v>
      </c>
    </row>
    <row r="14" spans="2:25" s="549" customFormat="1" ht="18" customHeight="1" x14ac:dyDescent="0.2">
      <c r="B14" s="531" t="s">
        <v>9</v>
      </c>
      <c r="C14" s="546"/>
      <c r="D14" s="550">
        <f>'41bbenpreGII'!D14</f>
        <v>13596</v>
      </c>
      <c r="F14" s="551">
        <f>'41bbenpreGII'!F14+'41bbenpreGII'!H14+'41bbenpreGII'!J14+'41bbenpreGII'!L14+'41bbenpreGII'!N14</f>
        <v>5201</v>
      </c>
      <c r="G14" s="552">
        <f t="shared" si="0"/>
        <v>34.116103640537879</v>
      </c>
      <c r="H14" s="551">
        <f>'41bbenpreGII'!P14</f>
        <v>4195</v>
      </c>
      <c r="I14" s="552">
        <f t="shared" si="1"/>
        <v>27.517218760249261</v>
      </c>
      <c r="J14" s="551">
        <f>'41bbenpreGII'!R14</f>
        <v>5849</v>
      </c>
      <c r="K14" s="552">
        <f t="shared" si="2"/>
        <v>38.366677599212856</v>
      </c>
      <c r="L14" s="551">
        <f>'41bbenpreGII'!T14</f>
        <v>0</v>
      </c>
      <c r="M14" s="552">
        <f t="shared" si="3"/>
        <v>0</v>
      </c>
      <c r="N14" s="551">
        <f t="shared" si="5"/>
        <v>15245</v>
      </c>
      <c r="O14" s="552">
        <f t="shared" si="5"/>
        <v>100</v>
      </c>
      <c r="P14" s="553"/>
      <c r="Q14" s="553">
        <f t="shared" si="4"/>
        <v>1.1212856722565461</v>
      </c>
    </row>
    <row r="15" spans="2:25" s="549" customFormat="1" ht="18" customHeight="1" x14ac:dyDescent="0.2">
      <c r="B15" s="531" t="s">
        <v>8</v>
      </c>
      <c r="C15" s="546"/>
      <c r="D15" s="550">
        <f>'41bbenpreGII'!D15</f>
        <v>7650</v>
      </c>
      <c r="F15" s="551">
        <f>'41bbenpreGII'!F15+'41bbenpreGII'!H15+'41bbenpreGII'!J15+'41bbenpreGII'!L15+'41bbenpreGII'!N15</f>
        <v>8823</v>
      </c>
      <c r="G15" s="552">
        <f t="shared" si="0"/>
        <v>70.799229658160812</v>
      </c>
      <c r="H15" s="551">
        <f>'41bbenpreGII'!P15</f>
        <v>87</v>
      </c>
      <c r="I15" s="552">
        <f t="shared" si="1"/>
        <v>0.6981222917669716</v>
      </c>
      <c r="J15" s="551">
        <f>'41bbenpreGII'!R15</f>
        <v>3552</v>
      </c>
      <c r="K15" s="552">
        <f t="shared" si="2"/>
        <v>28.502648050072221</v>
      </c>
      <c r="L15" s="551">
        <f>'41bbenpreGII'!T15</f>
        <v>0</v>
      </c>
      <c r="M15" s="552">
        <f t="shared" si="3"/>
        <v>0</v>
      </c>
      <c r="N15" s="551">
        <f t="shared" si="5"/>
        <v>12462</v>
      </c>
      <c r="O15" s="552">
        <f t="shared" si="5"/>
        <v>100.00000000000001</v>
      </c>
      <c r="P15" s="553"/>
      <c r="Q15" s="553">
        <f t="shared" si="4"/>
        <v>1.6290196078431372</v>
      </c>
    </row>
    <row r="16" spans="2:25" s="549" customFormat="1" ht="18" customHeight="1" x14ac:dyDescent="0.2">
      <c r="B16" s="531" t="s">
        <v>7</v>
      </c>
      <c r="C16" s="546"/>
      <c r="D16" s="550">
        <f>'41bbenpreGII'!D16</f>
        <v>39142</v>
      </c>
      <c r="F16" s="551">
        <f>'41bbenpreGII'!F16+'41bbenpreGII'!H16+'41bbenpreGII'!J16+'41bbenpreGII'!L16+'41bbenpreGII'!N16</f>
        <v>25219</v>
      </c>
      <c r="G16" s="552">
        <f t="shared" si="0"/>
        <v>46.583667362432351</v>
      </c>
      <c r="H16" s="551">
        <f>'41bbenpreGII'!P16</f>
        <v>16435</v>
      </c>
      <c r="I16" s="552">
        <f t="shared" si="1"/>
        <v>30.358165395201063</v>
      </c>
      <c r="J16" s="551">
        <f>'41bbenpreGII'!R16</f>
        <v>11770</v>
      </c>
      <c r="K16" s="552">
        <f t="shared" si="2"/>
        <v>21.741138223396199</v>
      </c>
      <c r="L16" s="551">
        <f>'41bbenpreGII'!T16</f>
        <v>713</v>
      </c>
      <c r="M16" s="552">
        <f t="shared" si="3"/>
        <v>1.3170290189703899</v>
      </c>
      <c r="N16" s="551">
        <f t="shared" si="5"/>
        <v>54137</v>
      </c>
      <c r="O16" s="552">
        <f t="shared" si="5"/>
        <v>100.00000000000001</v>
      </c>
      <c r="P16" s="553"/>
      <c r="Q16" s="553">
        <f t="shared" si="4"/>
        <v>1.3830923304889888</v>
      </c>
    </row>
    <row r="17" spans="2:25" s="549" customFormat="1" ht="18" customHeight="1" x14ac:dyDescent="0.2">
      <c r="B17" s="531" t="s">
        <v>43</v>
      </c>
      <c r="C17" s="546"/>
      <c r="D17" s="550">
        <f>'41bbenpreGII'!D17</f>
        <v>22777</v>
      </c>
      <c r="F17" s="551">
        <f>'41bbenpreGII'!F17+'41bbenpreGII'!H17+'41bbenpreGII'!J17+'41bbenpreGII'!L17+'41bbenpreGII'!N17</f>
        <v>20167</v>
      </c>
      <c r="G17" s="552">
        <f t="shared" si="0"/>
        <v>66.542382947833829</v>
      </c>
      <c r="H17" s="551">
        <f>'41bbenpreGII'!P17</f>
        <v>3495</v>
      </c>
      <c r="I17" s="552">
        <f t="shared" si="1"/>
        <v>11.531989309400469</v>
      </c>
      <c r="J17" s="551">
        <f>'41bbenpreGII'!R17</f>
        <v>6640</v>
      </c>
      <c r="K17" s="552">
        <f t="shared" si="2"/>
        <v>21.909129903982578</v>
      </c>
      <c r="L17" s="551">
        <f>'41bbenpreGII'!T17</f>
        <v>5</v>
      </c>
      <c r="M17" s="552">
        <f t="shared" si="3"/>
        <v>1.649783878311941E-2</v>
      </c>
      <c r="N17" s="551">
        <f t="shared" si="5"/>
        <v>30307</v>
      </c>
      <c r="O17" s="552">
        <f t="shared" si="5"/>
        <v>100</v>
      </c>
      <c r="P17" s="553"/>
      <c r="Q17" s="553">
        <f t="shared" si="4"/>
        <v>1.3305966545199104</v>
      </c>
    </row>
    <row r="18" spans="2:25" s="549" customFormat="1" ht="18" customHeight="1" x14ac:dyDescent="0.2">
      <c r="B18" s="531" t="s">
        <v>44</v>
      </c>
      <c r="C18" s="546"/>
      <c r="D18" s="550">
        <f>'41bbenpreGII'!D18</f>
        <v>81052</v>
      </c>
      <c r="F18" s="551">
        <f>'41bbenpreGII'!F18+'41bbenpreGII'!H18+'41bbenpreGII'!J18+'41bbenpreGII'!L18+'41bbenpreGII'!N18</f>
        <v>49100</v>
      </c>
      <c r="G18" s="552">
        <f t="shared" si="0"/>
        <v>48.834826889987369</v>
      </c>
      <c r="H18" s="551">
        <f>'41bbenpreGII'!P18</f>
        <v>10412</v>
      </c>
      <c r="I18" s="552">
        <f t="shared" si="1"/>
        <v>10.355768178789175</v>
      </c>
      <c r="J18" s="551">
        <f>'41bbenpreGII'!R18</f>
        <v>41010</v>
      </c>
      <c r="K18" s="552">
        <f t="shared" si="2"/>
        <v>40.78851834538456</v>
      </c>
      <c r="L18" s="551">
        <f>'41bbenpreGII'!T18</f>
        <v>21</v>
      </c>
      <c r="M18" s="552">
        <f t="shared" si="3"/>
        <v>2.08865858388948E-2</v>
      </c>
      <c r="N18" s="551">
        <f t="shared" si="5"/>
        <v>100543</v>
      </c>
      <c r="O18" s="552">
        <f t="shared" si="5"/>
        <v>100</v>
      </c>
      <c r="P18" s="553"/>
      <c r="Q18" s="553">
        <f t="shared" si="4"/>
        <v>1.2404752504564971</v>
      </c>
    </row>
    <row r="19" spans="2:25" s="549" customFormat="1" ht="18" customHeight="1" x14ac:dyDescent="0.2">
      <c r="B19" s="531" t="s">
        <v>6</v>
      </c>
      <c r="C19" s="546"/>
      <c r="D19" s="550">
        <f>'41bbenpreGII'!D19</f>
        <v>52629</v>
      </c>
      <c r="F19" s="551">
        <f>'41bbenpreGII'!F19+'41bbenpreGII'!H19+'41bbenpreGII'!J19+'41bbenpreGII'!L19+'41bbenpreGII'!N19</f>
        <v>28901</v>
      </c>
      <c r="G19" s="552">
        <f t="shared" si="0"/>
        <v>40.097952161607189</v>
      </c>
      <c r="H19" s="551">
        <f>'41bbenpreGII'!P19</f>
        <v>7897</v>
      </c>
      <c r="I19" s="552">
        <f>H19*100/$N19</f>
        <v>10.956490371274766</v>
      </c>
      <c r="J19" s="551">
        <f>'41bbenpreGII'!R19</f>
        <v>35082</v>
      </c>
      <c r="K19" s="552">
        <f>J19*100/$N19</f>
        <v>48.673622287585324</v>
      </c>
      <c r="L19" s="551">
        <f>'41bbenpreGII'!T19</f>
        <v>196</v>
      </c>
      <c r="M19" s="552">
        <f t="shared" si="3"/>
        <v>0.27193517953271545</v>
      </c>
      <c r="N19" s="551">
        <f t="shared" si="5"/>
        <v>72076</v>
      </c>
      <c r="O19" s="552">
        <f t="shared" si="5"/>
        <v>100</v>
      </c>
      <c r="P19" s="553"/>
      <c r="Q19" s="553">
        <f t="shared" si="4"/>
        <v>1.3695111060441962</v>
      </c>
    </row>
    <row r="20" spans="2:25" s="549" customFormat="1" ht="18" customHeight="1" x14ac:dyDescent="0.2">
      <c r="B20" s="531" t="s">
        <v>5</v>
      </c>
      <c r="C20" s="546"/>
      <c r="D20" s="550">
        <f>'41bbenpreGII'!D20</f>
        <v>11532</v>
      </c>
      <c r="F20" s="551">
        <f>'41bbenpreGII'!F20+'41bbenpreGII'!H20+'41bbenpreGII'!J20+'41bbenpreGII'!L20+'41bbenpreGII'!N20</f>
        <v>4629</v>
      </c>
      <c r="G20" s="552">
        <f t="shared" si="0"/>
        <v>35.172099384545248</v>
      </c>
      <c r="H20" s="551">
        <f>'41bbenpreGII'!P20</f>
        <v>5996</v>
      </c>
      <c r="I20" s="552">
        <f>H20*100/$N20</f>
        <v>45.558848111845606</v>
      </c>
      <c r="J20" s="551">
        <f>'41bbenpreGII'!R20</f>
        <v>2536</v>
      </c>
      <c r="K20" s="552">
        <f>J20*100/$N20</f>
        <v>19.269052503609149</v>
      </c>
      <c r="L20" s="551">
        <f>'41bbenpreGII'!T20</f>
        <v>0</v>
      </c>
      <c r="M20" s="552">
        <f t="shared" si="3"/>
        <v>0</v>
      </c>
      <c r="N20" s="551">
        <f t="shared" si="5"/>
        <v>13161</v>
      </c>
      <c r="O20" s="552">
        <f t="shared" si="5"/>
        <v>100</v>
      </c>
      <c r="P20" s="553"/>
      <c r="Q20" s="553">
        <f t="shared" si="4"/>
        <v>1.1412591050988554</v>
      </c>
    </row>
    <row r="21" spans="2:25" s="549" customFormat="1" ht="18" customHeight="1" x14ac:dyDescent="0.2">
      <c r="B21" s="531" t="s">
        <v>38</v>
      </c>
      <c r="C21" s="546"/>
      <c r="D21" s="550">
        <f>'41bbenpreGII'!D21</f>
        <v>25216</v>
      </c>
      <c r="F21" s="551">
        <f>'41bbenpreGII'!F21+'41bbenpreGII'!H21+'41bbenpreGII'!J21+'41bbenpreGII'!L21+'41bbenpreGII'!N21</f>
        <v>20106</v>
      </c>
      <c r="G21" s="552">
        <f t="shared" si="0"/>
        <v>65.019564725285392</v>
      </c>
      <c r="H21" s="551">
        <f>'41bbenpreGII'!P21</f>
        <v>4478</v>
      </c>
      <c r="I21" s="552">
        <f>H21*100/$N21</f>
        <v>14.481130550075996</v>
      </c>
      <c r="J21" s="551">
        <f>'41bbenpreGII'!R21</f>
        <v>6296</v>
      </c>
      <c r="K21" s="552">
        <f>J21*100/$N21</f>
        <v>20.36024965236232</v>
      </c>
      <c r="L21" s="551">
        <f>'41bbenpreGII'!T21</f>
        <v>43</v>
      </c>
      <c r="M21" s="552">
        <f t="shared" si="3"/>
        <v>0.13905507227629921</v>
      </c>
      <c r="N21" s="551">
        <f t="shared" si="5"/>
        <v>30923</v>
      </c>
      <c r="O21" s="552">
        <f t="shared" si="5"/>
        <v>99.999999999999986</v>
      </c>
      <c r="P21" s="553"/>
      <c r="Q21" s="553">
        <f t="shared" si="4"/>
        <v>1.2263245558375635</v>
      </c>
    </row>
    <row r="22" spans="2:25" s="549" customFormat="1" ht="21" customHeight="1" x14ac:dyDescent="0.2">
      <c r="B22" s="531" t="s">
        <v>45</v>
      </c>
      <c r="C22" s="546"/>
      <c r="D22" s="550">
        <f>'41bbenpreGII'!D22</f>
        <v>63254</v>
      </c>
      <c r="F22" s="551">
        <f>'41bbenpreGII'!F22+'41bbenpreGII'!H22+'41bbenpreGII'!J22+'41bbenpreGII'!L22+'41bbenpreGII'!N22</f>
        <v>61367</v>
      </c>
      <c r="G22" s="552">
        <f t="shared" si="0"/>
        <v>70.045656888483052</v>
      </c>
      <c r="H22" s="551">
        <f>'41bbenpreGII'!P22</f>
        <v>8627</v>
      </c>
      <c r="I22" s="552">
        <f>H22*100/$N22</f>
        <v>9.8470494235817831</v>
      </c>
      <c r="J22" s="551">
        <f>'41bbenpreGII'!R22</f>
        <v>17600</v>
      </c>
      <c r="K22" s="552">
        <f>J22*100/$N22</f>
        <v>20.089030932541949</v>
      </c>
      <c r="L22" s="551">
        <f>'41bbenpreGII'!T22</f>
        <v>16</v>
      </c>
      <c r="M22" s="552">
        <f t="shared" si="3"/>
        <v>1.8262755393219952E-2</v>
      </c>
      <c r="N22" s="551">
        <f t="shared" si="5"/>
        <v>87610</v>
      </c>
      <c r="O22" s="552">
        <f t="shared" si="5"/>
        <v>100</v>
      </c>
      <c r="P22" s="553"/>
      <c r="Q22" s="553">
        <f t="shared" si="4"/>
        <v>1.3850507477787966</v>
      </c>
    </row>
    <row r="23" spans="2:25" s="549" customFormat="1" ht="18" customHeight="1" x14ac:dyDescent="0.2">
      <c r="B23" s="531" t="s">
        <v>46</v>
      </c>
      <c r="C23" s="546"/>
      <c r="D23" s="550">
        <f>'41bbenpreGII'!D23</f>
        <v>15796</v>
      </c>
      <c r="F23" s="551">
        <f>'41bbenpreGII'!F23+'41bbenpreGII'!H23+'41bbenpreGII'!J23+'41bbenpreGII'!L23+'41bbenpreGII'!N23</f>
        <v>10341</v>
      </c>
      <c r="G23" s="552">
        <f t="shared" si="0"/>
        <v>51.417064439140809</v>
      </c>
      <c r="H23" s="551">
        <f>'41bbenpreGII'!P23</f>
        <v>415</v>
      </c>
      <c r="I23" s="552">
        <f>H23*100/$N23</f>
        <v>2.0634447096260939</v>
      </c>
      <c r="J23" s="551">
        <f>'41bbenpreGII'!R23</f>
        <v>9356</v>
      </c>
      <c r="K23" s="552">
        <f>J23*100/$N23</f>
        <v>46.519490851233094</v>
      </c>
      <c r="L23" s="551">
        <f>'41bbenpreGII'!T23</f>
        <v>0</v>
      </c>
      <c r="M23" s="552">
        <f t="shared" si="3"/>
        <v>0</v>
      </c>
      <c r="N23" s="551">
        <f t="shared" si="5"/>
        <v>20112</v>
      </c>
      <c r="O23" s="552">
        <f t="shared" si="5"/>
        <v>100</v>
      </c>
      <c r="P23" s="553"/>
      <c r="Q23" s="553">
        <f t="shared" si="4"/>
        <v>1.2732337300582426</v>
      </c>
    </row>
    <row r="24" spans="2:25" s="549" customFormat="1" ht="22.5" customHeight="1" x14ac:dyDescent="0.2">
      <c r="B24" s="531" t="s">
        <v>47</v>
      </c>
      <c r="C24" s="546"/>
      <c r="D24" s="550">
        <f>'41bbenpreGII'!D24</f>
        <v>5865</v>
      </c>
      <c r="F24" s="551">
        <f>'41bbenpreGII'!F24+'41bbenpreGII'!H24+'41bbenpreGII'!J24+'41bbenpreGII'!L24+'41bbenpreGII'!N24</f>
        <v>3229</v>
      </c>
      <c r="G24" s="554">
        <f t="shared" si="0"/>
        <v>42.779544250132489</v>
      </c>
      <c r="H24" s="551">
        <f>'41bbenpreGII'!P24</f>
        <v>1240</v>
      </c>
      <c r="I24" s="552">
        <f t="shared" si="1"/>
        <v>16.428192898781134</v>
      </c>
      <c r="J24" s="551">
        <f>'41bbenpreGII'!R24</f>
        <v>3065</v>
      </c>
      <c r="K24" s="552">
        <f t="shared" si="2"/>
        <v>40.606783253842075</v>
      </c>
      <c r="L24" s="551">
        <f>'41bbenpreGII'!T24</f>
        <v>14</v>
      </c>
      <c r="M24" s="552">
        <f t="shared" si="3"/>
        <v>0.18547959724430313</v>
      </c>
      <c r="N24" s="550">
        <f t="shared" si="5"/>
        <v>7548</v>
      </c>
      <c r="O24" s="552">
        <f t="shared" si="5"/>
        <v>100.00000000000001</v>
      </c>
      <c r="P24" s="553"/>
      <c r="Q24" s="553">
        <f t="shared" si="4"/>
        <v>1.2869565217391303</v>
      </c>
    </row>
    <row r="25" spans="2:25" s="549" customFormat="1" ht="18" customHeight="1" x14ac:dyDescent="0.2">
      <c r="B25" s="531" t="s">
        <v>48</v>
      </c>
      <c r="C25" s="546"/>
      <c r="D25" s="550">
        <f>'41bbenpreGII'!D25</f>
        <v>22805</v>
      </c>
      <c r="F25" s="551">
        <f>'41bbenpreGII'!F25+'41bbenpreGII'!H25+'41bbenpreGII'!J25+'41bbenpreGII'!L25+'41bbenpreGII'!N25</f>
        <v>17643</v>
      </c>
      <c r="G25" s="554">
        <f t="shared" si="0"/>
        <v>53.709397546348441</v>
      </c>
      <c r="H25" s="551">
        <f>'41bbenpreGII'!P25</f>
        <v>645</v>
      </c>
      <c r="I25" s="552">
        <f t="shared" si="1"/>
        <v>1.9635300922402508</v>
      </c>
      <c r="J25" s="551">
        <f>'41bbenpreGII'!R25</f>
        <v>12286</v>
      </c>
      <c r="K25" s="552">
        <f t="shared" si="2"/>
        <v>37.401442966300344</v>
      </c>
      <c r="L25" s="551">
        <f>'41bbenpreGII'!T25</f>
        <v>2275</v>
      </c>
      <c r="M25" s="552">
        <f t="shared" si="3"/>
        <v>6.9256293951109624</v>
      </c>
      <c r="N25" s="550">
        <f t="shared" si="5"/>
        <v>32849</v>
      </c>
      <c r="O25" s="552">
        <f t="shared" si="5"/>
        <v>99.999999999999986</v>
      </c>
      <c r="P25" s="553"/>
      <c r="Q25" s="553">
        <f t="shared" si="4"/>
        <v>1.4404297303222977</v>
      </c>
    </row>
    <row r="26" spans="2:25" s="549" customFormat="1" ht="18" customHeight="1" x14ac:dyDescent="0.2">
      <c r="B26" s="531" t="s">
        <v>49</v>
      </c>
      <c r="C26" s="546"/>
      <c r="D26" s="550">
        <f>'41bbenpreGII'!D26</f>
        <v>3820</v>
      </c>
      <c r="F26" s="551">
        <f>'41bbenpreGII'!F26+'41bbenpreGII'!H26+'41bbenpreGII'!J26+'41bbenpreGII'!L26+'41bbenpreGII'!N26</f>
        <v>4789</v>
      </c>
      <c r="G26" s="554">
        <f t="shared" si="0"/>
        <v>79.869913275517007</v>
      </c>
      <c r="H26" s="551">
        <f>'41bbenpreGII'!P26</f>
        <v>474</v>
      </c>
      <c r="I26" s="552">
        <f t="shared" si="1"/>
        <v>7.9052701801200804</v>
      </c>
      <c r="J26" s="551">
        <f>'41bbenpreGII'!R26</f>
        <v>733</v>
      </c>
      <c r="K26" s="552">
        <f t="shared" si="2"/>
        <v>12.224816544362909</v>
      </c>
      <c r="L26" s="551">
        <f>'41bbenpreGII'!T26</f>
        <v>0</v>
      </c>
      <c r="M26" s="552">
        <f t="shared" si="3"/>
        <v>0</v>
      </c>
      <c r="N26" s="550">
        <f t="shared" si="5"/>
        <v>5996</v>
      </c>
      <c r="O26" s="552">
        <f t="shared" si="5"/>
        <v>100</v>
      </c>
      <c r="P26" s="553"/>
      <c r="Q26" s="553">
        <f t="shared" si="4"/>
        <v>1.5696335078534032</v>
      </c>
    </row>
    <row r="27" spans="2:25" s="549" customFormat="1" ht="18" customHeight="1" x14ac:dyDescent="0.2">
      <c r="B27" s="531" t="s">
        <v>4</v>
      </c>
      <c r="C27" s="546"/>
      <c r="D27" s="550">
        <f>'41bbenpreGII'!D27</f>
        <v>1236</v>
      </c>
      <c r="F27" s="551">
        <f>'41bbenpreGII'!F27+'41bbenpreGII'!H27+'41bbenpreGII'!J27+'41bbenpreGII'!L27+'41bbenpreGII'!N27</f>
        <v>994</v>
      </c>
      <c r="G27" s="554">
        <f t="shared" si="0"/>
        <v>60.242424242424242</v>
      </c>
      <c r="H27" s="551">
        <f>'41bbenpreGII'!P27</f>
        <v>1</v>
      </c>
      <c r="I27" s="552">
        <f t="shared" si="1"/>
        <v>6.0606060606060608E-2</v>
      </c>
      <c r="J27" s="551">
        <f>'41bbenpreGII'!R27</f>
        <v>655</v>
      </c>
      <c r="K27" s="552">
        <f t="shared" si="2"/>
        <v>39.696969696969695</v>
      </c>
      <c r="L27" s="551">
        <f>'41bbenpreGII'!T27</f>
        <v>0</v>
      </c>
      <c r="M27" s="552">
        <f t="shared" si="3"/>
        <v>0</v>
      </c>
      <c r="N27" s="551">
        <f t="shared" si="5"/>
        <v>1650</v>
      </c>
      <c r="O27" s="552">
        <f t="shared" si="5"/>
        <v>100</v>
      </c>
      <c r="P27" s="553"/>
      <c r="Q27" s="553">
        <f t="shared" si="4"/>
        <v>1.3349514563106797</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527068</v>
      </c>
      <c r="E30" s="561"/>
      <c r="F30" s="532">
        <f>SUM(F10:F27)</f>
        <v>427855</v>
      </c>
      <c r="G30" s="562">
        <f>F30*100/$N30</f>
        <v>59.842956908259588</v>
      </c>
      <c r="H30" s="532">
        <f>SUM(H10:H27)</f>
        <v>71635</v>
      </c>
      <c r="I30" s="562">
        <f>H30*100/$N30</f>
        <v>10.019399605294259</v>
      </c>
      <c r="J30" s="532">
        <f>SUM(J10:J27)</f>
        <v>212184</v>
      </c>
      <c r="K30" s="562">
        <f>J30*100/$N30</f>
        <v>29.677619681018459</v>
      </c>
      <c r="L30" s="532">
        <f>SUM(L10:L28)</f>
        <v>3289</v>
      </c>
      <c r="M30" s="562">
        <f>L30*100/$N30</f>
        <v>0.46002380542769344</v>
      </c>
      <c r="N30" s="532">
        <f>F30+H30+J30+L30</f>
        <v>714963</v>
      </c>
      <c r="O30" s="562">
        <f>G30+I30+K30+M30</f>
        <v>100</v>
      </c>
      <c r="P30" s="563"/>
      <c r="Q30" s="563">
        <f>(N30/D30)</f>
        <v>1.356491003058429</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32" t="s">
        <v>428</v>
      </c>
      <c r="C3" s="1032"/>
      <c r="D3" s="1032"/>
      <c r="E3" s="1032"/>
      <c r="F3" s="1032"/>
      <c r="G3" s="1032"/>
      <c r="H3" s="1032"/>
      <c r="I3" s="1032"/>
      <c r="J3" s="1032"/>
      <c r="K3" s="1032"/>
      <c r="L3" s="1032"/>
      <c r="M3" s="1032"/>
      <c r="N3" s="1032"/>
      <c r="O3" s="1032"/>
      <c r="P3" s="1032"/>
      <c r="Q3" s="1032"/>
      <c r="R3" s="1032"/>
      <c r="S3" s="1032"/>
      <c r="T3" s="1032"/>
      <c r="U3" s="1032"/>
      <c r="V3" s="1032"/>
      <c r="W3" s="1032"/>
      <c r="X3" s="1032"/>
      <c r="Y3" s="13"/>
    </row>
    <row r="4" spans="2: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1" t="s">
        <v>55</v>
      </c>
      <c r="G6" s="1122"/>
      <c r="H6" s="1122"/>
      <c r="I6" s="1122"/>
      <c r="J6" s="1122"/>
      <c r="K6" s="1122"/>
      <c r="L6" s="1122"/>
      <c r="M6" s="1122"/>
      <c r="N6" s="1122"/>
      <c r="O6" s="1122"/>
      <c r="P6" s="1122"/>
      <c r="Q6" s="1122"/>
      <c r="R6" s="1122"/>
      <c r="S6" s="1122"/>
      <c r="T6" s="1122"/>
      <c r="U6" s="1122"/>
      <c r="V6" s="1122"/>
      <c r="W6" s="1123"/>
      <c r="X6" s="133"/>
      <c r="Y6" s="133"/>
    </row>
    <row r="7" spans="2:25" s="7" customFormat="1" ht="64.5" customHeight="1" x14ac:dyDescent="0.2">
      <c r="B7" s="1104" t="s">
        <v>15</v>
      </c>
      <c r="C7" s="194"/>
      <c r="D7" s="195" t="s">
        <v>261</v>
      </c>
      <c r="E7" s="194"/>
      <c r="F7" s="1124" t="s">
        <v>57</v>
      </c>
      <c r="G7" s="1125"/>
      <c r="H7" s="1124" t="s">
        <v>58</v>
      </c>
      <c r="I7" s="1125"/>
      <c r="J7" s="1124" t="s">
        <v>59</v>
      </c>
      <c r="K7" s="1125"/>
      <c r="L7" s="1124" t="s">
        <v>60</v>
      </c>
      <c r="M7" s="1125"/>
      <c r="N7" s="1124" t="s">
        <v>61</v>
      </c>
      <c r="O7" s="1125"/>
      <c r="P7" s="1124" t="s">
        <v>62</v>
      </c>
      <c r="Q7" s="1125"/>
      <c r="R7" s="1124" t="s">
        <v>63</v>
      </c>
      <c r="S7" s="1125"/>
      <c r="T7" s="1124" t="s">
        <v>64</v>
      </c>
      <c r="U7" s="1125"/>
      <c r="V7" s="1126" t="s">
        <v>3</v>
      </c>
      <c r="W7" s="1127"/>
      <c r="X7" s="51"/>
      <c r="Y7" s="195" t="s">
        <v>260</v>
      </c>
    </row>
    <row r="8" spans="2:25" s="124" customFormat="1" ht="20.25" customHeight="1" x14ac:dyDescent="0.2">
      <c r="B8" s="110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71036</v>
      </c>
      <c r="E10" s="125"/>
      <c r="F10" s="153">
        <v>655</v>
      </c>
      <c r="G10" s="75">
        <v>4.012173471975653</v>
      </c>
      <c r="H10" s="153">
        <v>42760</v>
      </c>
      <c r="I10" s="75">
        <v>61.699213796601569</v>
      </c>
      <c r="J10" s="153">
        <v>47972</v>
      </c>
      <c r="K10" s="75">
        <v>18.062389043875221</v>
      </c>
      <c r="L10" s="153">
        <v>361</v>
      </c>
      <c r="M10" s="75">
        <v>0.90540197818919599</v>
      </c>
      <c r="N10" s="153">
        <v>100</v>
      </c>
      <c r="O10" s="75">
        <v>0.39817397920365205</v>
      </c>
      <c r="P10" s="153">
        <v>68</v>
      </c>
      <c r="Q10" s="75">
        <v>2.5361399949277198E-3</v>
      </c>
      <c r="R10" s="153">
        <v>15197</v>
      </c>
      <c r="S10" s="75">
        <v>14.920111590159777</v>
      </c>
      <c r="T10" s="153">
        <v>0</v>
      </c>
      <c r="U10" s="75">
        <v>0</v>
      </c>
      <c r="V10" s="153">
        <f>F10+H10+J10+L10+N10+P10+R10+T10</f>
        <v>107113</v>
      </c>
      <c r="W10" s="75">
        <f t="shared" ref="V10:W27" si="0">G10+I10+K10+M10+O10+Q10+S10+U10</f>
        <v>99.999999999999986</v>
      </c>
      <c r="X10" s="154"/>
      <c r="Y10" s="155">
        <f t="shared" ref="Y10:Y27" si="1">V10/D10</f>
        <v>1.507869249394673</v>
      </c>
    </row>
    <row r="11" spans="2:25" s="125" customFormat="1" ht="18" customHeight="1" x14ac:dyDescent="0.2">
      <c r="B11" s="32" t="s">
        <v>10</v>
      </c>
      <c r="C11" s="28"/>
      <c r="D11" s="156">
        <v>12926</v>
      </c>
      <c r="F11" s="157">
        <v>947</v>
      </c>
      <c r="G11" s="181">
        <v>9.5502617241747672</v>
      </c>
      <c r="H11" s="157">
        <v>1498</v>
      </c>
      <c r="I11" s="181">
        <v>13.652387565431043</v>
      </c>
      <c r="J11" s="157">
        <v>3054</v>
      </c>
      <c r="K11" s="181">
        <v>21.664352099134707</v>
      </c>
      <c r="L11" s="157">
        <v>598</v>
      </c>
      <c r="M11" s="181">
        <v>5.0849268240572592</v>
      </c>
      <c r="N11" s="157">
        <v>113</v>
      </c>
      <c r="O11" s="181">
        <v>1.6023929067407328</v>
      </c>
      <c r="P11" s="157">
        <v>814</v>
      </c>
      <c r="Q11" s="181">
        <v>2.4676850763807288</v>
      </c>
      <c r="R11" s="157">
        <v>7803</v>
      </c>
      <c r="S11" s="181">
        <v>45.977993804080761</v>
      </c>
      <c r="T11" s="157">
        <v>0</v>
      </c>
      <c r="U11" s="181">
        <v>0</v>
      </c>
      <c r="V11" s="157">
        <f t="shared" si="0"/>
        <v>14827</v>
      </c>
      <c r="W11" s="181">
        <f t="shared" si="0"/>
        <v>100</v>
      </c>
      <c r="X11" s="154"/>
      <c r="Y11" s="158">
        <f t="shared" si="1"/>
        <v>1.1470679251121769</v>
      </c>
    </row>
    <row r="12" spans="2:25" s="125" customFormat="1" ht="22.5" customHeight="1" x14ac:dyDescent="0.2">
      <c r="B12" s="32" t="s">
        <v>40</v>
      </c>
      <c r="C12" s="28"/>
      <c r="D12" s="156">
        <v>12295</v>
      </c>
      <c r="F12" s="126">
        <v>2611</v>
      </c>
      <c r="G12" s="181">
        <v>22.562277580071175</v>
      </c>
      <c r="H12" s="126">
        <v>1633</v>
      </c>
      <c r="I12" s="181">
        <v>8.1748856126080334</v>
      </c>
      <c r="J12" s="126">
        <v>4235</v>
      </c>
      <c r="K12" s="181">
        <v>24.789018810371125</v>
      </c>
      <c r="L12" s="126">
        <v>813</v>
      </c>
      <c r="M12" s="181">
        <v>8.8764616166751402</v>
      </c>
      <c r="N12" s="126">
        <v>90</v>
      </c>
      <c r="O12" s="181">
        <v>1.4234875444839858</v>
      </c>
      <c r="P12" s="126">
        <v>1143</v>
      </c>
      <c r="Q12" s="181">
        <v>5.2567361464158617</v>
      </c>
      <c r="R12" s="126">
        <v>4194</v>
      </c>
      <c r="S12" s="181">
        <v>28.917132689374682</v>
      </c>
      <c r="T12" s="126">
        <v>7</v>
      </c>
      <c r="U12" s="181">
        <v>0</v>
      </c>
      <c r="V12" s="157">
        <f t="shared" si="0"/>
        <v>14726</v>
      </c>
      <c r="W12" s="181">
        <f t="shared" si="0"/>
        <v>100.00000000000001</v>
      </c>
      <c r="X12" s="154"/>
      <c r="Y12" s="158">
        <f t="shared" si="1"/>
        <v>1.1977226514843433</v>
      </c>
    </row>
    <row r="13" spans="2:25" s="125" customFormat="1" ht="18" customHeight="1" x14ac:dyDescent="0.2">
      <c r="B13" s="32" t="s">
        <v>41</v>
      </c>
      <c r="C13" s="28"/>
      <c r="D13" s="156">
        <v>10962</v>
      </c>
      <c r="F13" s="157">
        <v>3623</v>
      </c>
      <c r="G13" s="181">
        <v>21.067835441777071</v>
      </c>
      <c r="H13" s="157">
        <v>5905</v>
      </c>
      <c r="I13" s="181">
        <v>23.637812531128599</v>
      </c>
      <c r="J13" s="157">
        <v>894</v>
      </c>
      <c r="K13" s="181">
        <v>3.117840422352824</v>
      </c>
      <c r="L13" s="157">
        <v>178</v>
      </c>
      <c r="M13" s="181">
        <v>1.8926187867317461</v>
      </c>
      <c r="N13" s="157">
        <v>6</v>
      </c>
      <c r="O13" s="181">
        <v>0.28887339376431914</v>
      </c>
      <c r="P13" s="157">
        <v>44</v>
      </c>
      <c r="Q13" s="181">
        <v>0.29883454527343362</v>
      </c>
      <c r="R13" s="157">
        <v>9237</v>
      </c>
      <c r="S13" s="181">
        <v>49.696184878972012</v>
      </c>
      <c r="T13" s="157">
        <v>0</v>
      </c>
      <c r="U13" s="181">
        <v>0</v>
      </c>
      <c r="V13" s="157">
        <f t="shared" si="0"/>
        <v>19887</v>
      </c>
      <c r="W13" s="181">
        <f t="shared" si="0"/>
        <v>100</v>
      </c>
      <c r="X13" s="154"/>
      <c r="Y13" s="158">
        <f t="shared" si="1"/>
        <v>1.814176245210728</v>
      </c>
    </row>
    <row r="14" spans="2:25" s="125" customFormat="1" ht="18" customHeight="1" x14ac:dyDescent="0.2">
      <c r="B14" s="32" t="s">
        <v>9</v>
      </c>
      <c r="C14" s="28"/>
      <c r="D14" s="156">
        <v>12199</v>
      </c>
      <c r="F14" s="157">
        <v>480</v>
      </c>
      <c r="G14" s="181">
        <v>1.1223131063344112</v>
      </c>
      <c r="H14" s="157">
        <v>950</v>
      </c>
      <c r="I14" s="181">
        <v>5.0218755944455014</v>
      </c>
      <c r="J14" s="157">
        <v>230</v>
      </c>
      <c r="K14" s="181">
        <v>0</v>
      </c>
      <c r="L14" s="157">
        <v>2251</v>
      </c>
      <c r="M14" s="181">
        <v>29.922008750237779</v>
      </c>
      <c r="N14" s="157">
        <v>83</v>
      </c>
      <c r="O14" s="181">
        <v>2.4538710291040515</v>
      </c>
      <c r="P14" s="157">
        <v>5328</v>
      </c>
      <c r="Q14" s="181">
        <v>21.742438653224273</v>
      </c>
      <c r="R14" s="157">
        <v>4458</v>
      </c>
      <c r="S14" s="181">
        <v>39.737492866653987</v>
      </c>
      <c r="T14" s="157">
        <v>0</v>
      </c>
      <c r="U14" s="181">
        <v>0</v>
      </c>
      <c r="V14" s="157">
        <f t="shared" si="0"/>
        <v>13780</v>
      </c>
      <c r="W14" s="181">
        <f t="shared" si="0"/>
        <v>100</v>
      </c>
      <c r="X14" s="154"/>
      <c r="Y14" s="158">
        <f t="shared" si="1"/>
        <v>1.12960078694975</v>
      </c>
    </row>
    <row r="15" spans="2:25" s="125" customFormat="1" ht="18" customHeight="1" x14ac:dyDescent="0.2">
      <c r="B15" s="32" t="s">
        <v>8</v>
      </c>
      <c r="C15" s="28"/>
      <c r="D15" s="156">
        <v>4389</v>
      </c>
      <c r="F15" s="126">
        <v>616</v>
      </c>
      <c r="G15" s="181">
        <v>0</v>
      </c>
      <c r="H15" s="126">
        <v>1420</v>
      </c>
      <c r="I15" s="181">
        <v>19.530493707647629</v>
      </c>
      <c r="J15" s="126">
        <v>422</v>
      </c>
      <c r="K15" s="181">
        <v>7.5750242013552755</v>
      </c>
      <c r="L15" s="126">
        <v>487</v>
      </c>
      <c r="M15" s="181">
        <v>11.302032913843176</v>
      </c>
      <c r="N15" s="126">
        <v>49</v>
      </c>
      <c r="O15" s="181">
        <v>2.1539206195546949</v>
      </c>
      <c r="P15" s="126">
        <v>0</v>
      </c>
      <c r="Q15" s="181">
        <v>0</v>
      </c>
      <c r="R15" s="126">
        <v>3064</v>
      </c>
      <c r="S15" s="181">
        <v>59.438528557599227</v>
      </c>
      <c r="T15" s="126">
        <v>0</v>
      </c>
      <c r="U15" s="181">
        <v>0</v>
      </c>
      <c r="V15" s="157">
        <f t="shared" si="0"/>
        <v>6058</v>
      </c>
      <c r="W15" s="181">
        <f t="shared" si="0"/>
        <v>100</v>
      </c>
      <c r="X15" s="154"/>
      <c r="Y15" s="158">
        <f t="shared" si="1"/>
        <v>1.3802688539530645</v>
      </c>
    </row>
    <row r="16" spans="2:25" s="128" customFormat="1" ht="18" customHeight="1" x14ac:dyDescent="0.2">
      <c r="B16" s="127" t="s">
        <v>7</v>
      </c>
      <c r="C16" s="129"/>
      <c r="D16" s="159">
        <v>45532</v>
      </c>
      <c r="E16" s="160"/>
      <c r="F16" s="161">
        <v>3401</v>
      </c>
      <c r="G16" s="182">
        <v>7.7071171283070425</v>
      </c>
      <c r="H16" s="161">
        <v>14612</v>
      </c>
      <c r="I16" s="182">
        <v>15.824121227176748</v>
      </c>
      <c r="J16" s="161">
        <v>11665</v>
      </c>
      <c r="K16" s="182">
        <v>26.553637229329691</v>
      </c>
      <c r="L16" s="161">
        <v>3278</v>
      </c>
      <c r="M16" s="182">
        <v>6.8666418250320875</v>
      </c>
      <c r="N16" s="161">
        <v>356</v>
      </c>
      <c r="O16" s="182">
        <v>1.1427151906595454</v>
      </c>
      <c r="P16" s="161">
        <v>17936</v>
      </c>
      <c r="Q16" s="182">
        <v>25.539270483997846</v>
      </c>
      <c r="R16" s="161">
        <v>11055</v>
      </c>
      <c r="S16" s="182">
        <v>15.629528422970232</v>
      </c>
      <c r="T16" s="161">
        <v>889</v>
      </c>
      <c r="U16" s="182">
        <v>0.73696849252680829</v>
      </c>
      <c r="V16" s="161">
        <f t="shared" si="0"/>
        <v>63192</v>
      </c>
      <c r="W16" s="182">
        <f t="shared" si="0"/>
        <v>100</v>
      </c>
      <c r="X16" s="162"/>
      <c r="Y16" s="158">
        <f t="shared" si="1"/>
        <v>1.3878590881138539</v>
      </c>
    </row>
    <row r="17" spans="2:25" s="128" customFormat="1" ht="18" customHeight="1" x14ac:dyDescent="0.2">
      <c r="B17" s="127" t="s">
        <v>43</v>
      </c>
      <c r="C17" s="129"/>
      <c r="D17" s="159">
        <v>25030</v>
      </c>
      <c r="E17" s="160"/>
      <c r="F17" s="161">
        <v>3675</v>
      </c>
      <c r="G17" s="182">
        <v>13.305587605076644</v>
      </c>
      <c r="H17" s="161">
        <v>14083</v>
      </c>
      <c r="I17" s="182">
        <v>29.339047305093128</v>
      </c>
      <c r="J17" s="161">
        <v>8349</v>
      </c>
      <c r="K17" s="182">
        <v>36.084555793637712</v>
      </c>
      <c r="L17" s="161">
        <v>947</v>
      </c>
      <c r="M17" s="182">
        <v>3.7127080929619254</v>
      </c>
      <c r="N17" s="161">
        <v>1456</v>
      </c>
      <c r="O17" s="182">
        <v>5.6576561727377612</v>
      </c>
      <c r="P17" s="161">
        <v>2689</v>
      </c>
      <c r="Q17" s="182">
        <v>8.2330641173561894</v>
      </c>
      <c r="R17" s="161">
        <v>2197</v>
      </c>
      <c r="S17" s="182">
        <v>3.6302950387341353</v>
      </c>
      <c r="T17" s="161">
        <v>3</v>
      </c>
      <c r="U17" s="182">
        <v>3.708587440250536E-2</v>
      </c>
      <c r="V17" s="161">
        <f t="shared" si="0"/>
        <v>33399</v>
      </c>
      <c r="W17" s="182">
        <f t="shared" si="0"/>
        <v>100</v>
      </c>
      <c r="X17" s="162"/>
      <c r="Y17" s="158">
        <f t="shared" si="1"/>
        <v>1.3343587694766281</v>
      </c>
    </row>
    <row r="18" spans="2:25" s="128" customFormat="1" ht="18" customHeight="1" x14ac:dyDescent="0.2">
      <c r="B18" s="127" t="s">
        <v>44</v>
      </c>
      <c r="C18" s="129"/>
      <c r="D18" s="159">
        <v>72690</v>
      </c>
      <c r="E18" s="160"/>
      <c r="F18" s="161">
        <v>9</v>
      </c>
      <c r="G18" s="182">
        <v>0.11792867955081494</v>
      </c>
      <c r="H18" s="161">
        <v>12783</v>
      </c>
      <c r="I18" s="182">
        <v>17.203506178054706</v>
      </c>
      <c r="J18" s="161">
        <v>15444</v>
      </c>
      <c r="K18" s="182">
        <v>23.951842855634176</v>
      </c>
      <c r="L18" s="161">
        <v>3203</v>
      </c>
      <c r="M18" s="182">
        <v>4.6309008343014044</v>
      </c>
      <c r="N18" s="161">
        <v>3284</v>
      </c>
      <c r="O18" s="182">
        <v>4.7998732706727214</v>
      </c>
      <c r="P18" s="161">
        <v>7308</v>
      </c>
      <c r="Q18" s="182">
        <v>6.3575879184707995</v>
      </c>
      <c r="R18" s="161">
        <v>43491</v>
      </c>
      <c r="S18" s="182">
        <v>42.934840004224313</v>
      </c>
      <c r="T18" s="161">
        <v>8</v>
      </c>
      <c r="U18" s="182">
        <v>3.5202590910691028E-3</v>
      </c>
      <c r="V18" s="161">
        <f t="shared" si="0"/>
        <v>85530</v>
      </c>
      <c r="W18" s="182">
        <f t="shared" si="0"/>
        <v>100.00000000000001</v>
      </c>
      <c r="X18" s="162"/>
      <c r="Y18" s="158">
        <f t="shared" si="1"/>
        <v>1.1766405282707388</v>
      </c>
    </row>
    <row r="19" spans="2:25" s="128" customFormat="1" ht="18" customHeight="1" x14ac:dyDescent="0.2">
      <c r="B19" s="127" t="s">
        <v>6</v>
      </c>
      <c r="C19" s="129"/>
      <c r="D19" s="159">
        <v>44522</v>
      </c>
      <c r="E19" s="160"/>
      <c r="F19" s="161">
        <v>1069</v>
      </c>
      <c r="G19" s="182">
        <v>2.6363906960921888</v>
      </c>
      <c r="H19" s="161">
        <v>17446</v>
      </c>
      <c r="I19" s="182">
        <v>2.1814006888633752</v>
      </c>
      <c r="J19" s="161">
        <v>2394</v>
      </c>
      <c r="K19" s="182">
        <v>0.29340477101671131</v>
      </c>
      <c r="L19" s="161">
        <v>2071</v>
      </c>
      <c r="M19" s="182">
        <v>6.7525619764425731</v>
      </c>
      <c r="N19" s="161">
        <v>977</v>
      </c>
      <c r="O19" s="182">
        <v>4.8262958710719905</v>
      </c>
      <c r="P19" s="161">
        <v>6167</v>
      </c>
      <c r="Q19" s="182">
        <v>19.628353956712164</v>
      </c>
      <c r="R19" s="161">
        <v>32527</v>
      </c>
      <c r="S19" s="182">
        <v>63.673087553684567</v>
      </c>
      <c r="T19" s="161">
        <v>74</v>
      </c>
      <c r="U19" s="182">
        <v>8.5044861164264157E-3</v>
      </c>
      <c r="V19" s="161">
        <f t="shared" si="0"/>
        <v>62725</v>
      </c>
      <c r="W19" s="182">
        <f t="shared" si="0"/>
        <v>99.999999999999986</v>
      </c>
      <c r="X19" s="162"/>
      <c r="Y19" s="158">
        <f t="shared" si="1"/>
        <v>1.4088540496833026</v>
      </c>
    </row>
    <row r="20" spans="2:25" s="125" customFormat="1" ht="18" customHeight="1" x14ac:dyDescent="0.2">
      <c r="B20" s="127" t="s">
        <v>5</v>
      </c>
      <c r="C20" s="28"/>
      <c r="D20" s="156">
        <v>11022</v>
      </c>
      <c r="F20" s="157">
        <v>797</v>
      </c>
      <c r="G20" s="181">
        <v>8.8888888888888893</v>
      </c>
      <c r="H20" s="157">
        <v>2503</v>
      </c>
      <c r="I20" s="181">
        <v>7.0230607966457024</v>
      </c>
      <c r="J20" s="157">
        <v>474</v>
      </c>
      <c r="K20" s="181">
        <v>5.2725366876310273</v>
      </c>
      <c r="L20" s="157">
        <v>656</v>
      </c>
      <c r="M20" s="181">
        <v>6.6876310272536692</v>
      </c>
      <c r="N20" s="157">
        <v>43</v>
      </c>
      <c r="O20" s="181">
        <v>1.519916142557652</v>
      </c>
      <c r="P20" s="157">
        <v>6618</v>
      </c>
      <c r="Q20" s="181">
        <v>53.574423480083858</v>
      </c>
      <c r="R20" s="157">
        <v>1883</v>
      </c>
      <c r="S20" s="181">
        <v>17.033542976939202</v>
      </c>
      <c r="T20" s="157">
        <v>0</v>
      </c>
      <c r="U20" s="181">
        <v>0</v>
      </c>
      <c r="V20" s="157">
        <f t="shared" si="0"/>
        <v>12974</v>
      </c>
      <c r="W20" s="181">
        <f t="shared" si="0"/>
        <v>100</v>
      </c>
      <c r="X20" s="154"/>
      <c r="Y20" s="158">
        <f t="shared" si="1"/>
        <v>1.1771003447650155</v>
      </c>
    </row>
    <row r="21" spans="2:25" s="125" customFormat="1" ht="18" customHeight="1" x14ac:dyDescent="0.2">
      <c r="B21" s="32" t="s">
        <v>38</v>
      </c>
      <c r="C21" s="28"/>
      <c r="D21" s="156">
        <v>21162</v>
      </c>
      <c r="F21" s="157">
        <v>2148</v>
      </c>
      <c r="G21" s="181">
        <v>9.48509485094851</v>
      </c>
      <c r="H21" s="157">
        <v>3946</v>
      </c>
      <c r="I21" s="181">
        <v>13.467175488081411</v>
      </c>
      <c r="J21" s="157">
        <v>7533</v>
      </c>
      <c r="K21" s="181">
        <v>37.735744704385816</v>
      </c>
      <c r="L21" s="157">
        <v>3511</v>
      </c>
      <c r="M21" s="181">
        <v>10.646535036778939</v>
      </c>
      <c r="N21" s="157">
        <v>175</v>
      </c>
      <c r="O21" s="181">
        <v>5.0992754825507438</v>
      </c>
      <c r="P21" s="157">
        <v>3940</v>
      </c>
      <c r="Q21" s="181">
        <v>7.2838891654222664</v>
      </c>
      <c r="R21" s="157">
        <v>5757</v>
      </c>
      <c r="S21" s="181">
        <v>16.276754604280736</v>
      </c>
      <c r="T21" s="157">
        <v>3</v>
      </c>
      <c r="U21" s="181">
        <v>5.5306675515734748E-3</v>
      </c>
      <c r="V21" s="157">
        <f t="shared" si="0"/>
        <v>27013</v>
      </c>
      <c r="W21" s="181">
        <f t="shared" si="0"/>
        <v>99.999999999999986</v>
      </c>
      <c r="X21" s="154"/>
      <c r="Y21" s="158">
        <f t="shared" si="1"/>
        <v>1.2764861544277479</v>
      </c>
    </row>
    <row r="22" spans="2:25" s="125" customFormat="1" ht="21" customHeight="1" x14ac:dyDescent="0.2">
      <c r="B22" s="32" t="s">
        <v>45</v>
      </c>
      <c r="C22" s="28"/>
      <c r="D22" s="156">
        <v>48983</v>
      </c>
      <c r="F22" s="157">
        <v>711</v>
      </c>
      <c r="G22" s="181">
        <v>0.68948988809615985</v>
      </c>
      <c r="H22" s="157">
        <v>28555</v>
      </c>
      <c r="I22" s="181">
        <v>38.969083568386701</v>
      </c>
      <c r="J22" s="157">
        <v>17584</v>
      </c>
      <c r="K22" s="181">
        <v>31.722065519974926</v>
      </c>
      <c r="L22" s="157">
        <v>3232</v>
      </c>
      <c r="M22" s="181">
        <v>6.2533414449790756</v>
      </c>
      <c r="N22" s="157">
        <v>1402</v>
      </c>
      <c r="O22" s="181">
        <v>2.9736555868960051</v>
      </c>
      <c r="P22" s="157">
        <v>4593</v>
      </c>
      <c r="Q22" s="181">
        <v>4.5664878417491659</v>
      </c>
      <c r="R22" s="157">
        <v>11406</v>
      </c>
      <c r="S22" s="181">
        <v>14.824032594067438</v>
      </c>
      <c r="T22" s="157">
        <v>0</v>
      </c>
      <c r="U22" s="181">
        <v>1.8435558505244917E-3</v>
      </c>
      <c r="V22" s="157">
        <f t="shared" si="0"/>
        <v>67483</v>
      </c>
      <c r="W22" s="181">
        <f t="shared" si="0"/>
        <v>99.999999999999986</v>
      </c>
      <c r="X22" s="154"/>
      <c r="Y22" s="158">
        <f t="shared" si="1"/>
        <v>1.3776820529571483</v>
      </c>
    </row>
    <row r="23" spans="2:25" s="125" customFormat="1" ht="18" customHeight="1" x14ac:dyDescent="0.2">
      <c r="B23" s="32" t="s">
        <v>46</v>
      </c>
      <c r="C23" s="28"/>
      <c r="D23" s="156">
        <v>10597</v>
      </c>
      <c r="F23" s="157">
        <v>579</v>
      </c>
      <c r="G23" s="181">
        <v>5.7716568544995797</v>
      </c>
      <c r="H23" s="157">
        <v>3625</v>
      </c>
      <c r="I23" s="181">
        <v>26.377207737594617</v>
      </c>
      <c r="J23" s="157">
        <v>1754</v>
      </c>
      <c r="K23" s="181">
        <v>6.8544995794785537</v>
      </c>
      <c r="L23" s="157">
        <v>619</v>
      </c>
      <c r="M23" s="181">
        <v>5.6244743481917574</v>
      </c>
      <c r="N23" s="157">
        <v>27</v>
      </c>
      <c r="O23" s="181">
        <v>0.48359966358284273</v>
      </c>
      <c r="P23" s="157">
        <v>130</v>
      </c>
      <c r="Q23" s="181">
        <v>7.0962994112699747</v>
      </c>
      <c r="R23" s="157">
        <v>6616</v>
      </c>
      <c r="S23" s="181">
        <v>47.792262405382672</v>
      </c>
      <c r="T23" s="157">
        <v>1</v>
      </c>
      <c r="U23" s="181">
        <v>0</v>
      </c>
      <c r="V23" s="157">
        <f>F23+H23+J23+L23+N23+P23+R23+T23</f>
        <v>13351</v>
      </c>
      <c r="W23" s="181">
        <f t="shared" si="0"/>
        <v>100</v>
      </c>
      <c r="X23" s="154"/>
      <c r="Y23" s="158">
        <f t="shared" si="1"/>
        <v>1.259884873077286</v>
      </c>
    </row>
    <row r="24" spans="2:25" s="125" customFormat="1" ht="22.5" customHeight="1" x14ac:dyDescent="0.2">
      <c r="B24" s="32" t="s">
        <v>47</v>
      </c>
      <c r="C24" s="28"/>
      <c r="D24" s="156">
        <v>6388</v>
      </c>
      <c r="F24" s="126">
        <v>1204</v>
      </c>
      <c r="G24" s="183">
        <v>7.9028995279838163</v>
      </c>
      <c r="H24" s="126">
        <v>1746</v>
      </c>
      <c r="I24" s="181">
        <v>17.80175320296696</v>
      </c>
      <c r="J24" s="126">
        <v>586</v>
      </c>
      <c r="K24" s="181">
        <v>7.026298044504383</v>
      </c>
      <c r="L24" s="126">
        <v>208</v>
      </c>
      <c r="M24" s="181">
        <v>1.2946729602157789</v>
      </c>
      <c r="N24" s="126">
        <v>97</v>
      </c>
      <c r="O24" s="181">
        <v>2.4679703304113283</v>
      </c>
      <c r="P24" s="126">
        <v>729</v>
      </c>
      <c r="Q24" s="181">
        <v>3.236682400539447</v>
      </c>
      <c r="R24" s="126">
        <v>5030</v>
      </c>
      <c r="S24" s="181">
        <v>60.229265003371545</v>
      </c>
      <c r="T24" s="126">
        <v>10</v>
      </c>
      <c r="U24" s="181">
        <v>4.0458530006743092E-2</v>
      </c>
      <c r="V24" s="126">
        <f t="shared" si="0"/>
        <v>9610</v>
      </c>
      <c r="W24" s="181">
        <f t="shared" si="0"/>
        <v>99.999999999999986</v>
      </c>
      <c r="X24" s="154"/>
      <c r="Y24" s="158">
        <f t="shared" si="1"/>
        <v>1.5043832185347528</v>
      </c>
    </row>
    <row r="25" spans="2:25" s="125" customFormat="1" ht="18" customHeight="1" x14ac:dyDescent="0.2">
      <c r="B25" s="32" t="s">
        <v>48</v>
      </c>
      <c r="C25" s="28"/>
      <c r="D25" s="156">
        <v>27078</v>
      </c>
      <c r="F25" s="126">
        <v>290</v>
      </c>
      <c r="G25" s="183">
        <v>0.14814347853495555</v>
      </c>
      <c r="H25" s="126">
        <v>11710</v>
      </c>
      <c r="I25" s="181">
        <v>26.640610225052008</v>
      </c>
      <c r="J25" s="126">
        <v>2562</v>
      </c>
      <c r="K25" s="181">
        <v>10.29754775263191</v>
      </c>
      <c r="L25" s="126">
        <v>2513</v>
      </c>
      <c r="M25" s="181">
        <v>7.0888230473428733</v>
      </c>
      <c r="N25" s="126">
        <v>2282</v>
      </c>
      <c r="O25" s="181">
        <v>6.2819138876631158</v>
      </c>
      <c r="P25" s="126">
        <v>40</v>
      </c>
      <c r="Q25" s="181">
        <v>0.15444745634495366</v>
      </c>
      <c r="R25" s="126">
        <v>15012</v>
      </c>
      <c r="S25" s="181">
        <v>42.274475193847316</v>
      </c>
      <c r="T25" s="126">
        <v>2397</v>
      </c>
      <c r="U25" s="181">
        <v>7.1140389585828654</v>
      </c>
      <c r="V25" s="126">
        <f t="shared" si="0"/>
        <v>36806</v>
      </c>
      <c r="W25" s="181">
        <f t="shared" si="0"/>
        <v>100</v>
      </c>
      <c r="X25" s="154"/>
      <c r="Y25" s="158">
        <f t="shared" si="1"/>
        <v>1.359258438584829</v>
      </c>
    </row>
    <row r="26" spans="2:25" s="125" customFormat="1" ht="18" customHeight="1" x14ac:dyDescent="0.2">
      <c r="B26" s="32" t="s">
        <v>49</v>
      </c>
      <c r="C26" s="28"/>
      <c r="D26" s="156">
        <v>2748</v>
      </c>
      <c r="F26" s="126">
        <v>167</v>
      </c>
      <c r="G26" s="183">
        <v>4.0505508749189891</v>
      </c>
      <c r="H26" s="126">
        <v>1697</v>
      </c>
      <c r="I26" s="181">
        <v>34.348671419313028</v>
      </c>
      <c r="J26" s="126">
        <v>1691</v>
      </c>
      <c r="K26" s="181">
        <v>46.953985742060922</v>
      </c>
      <c r="L26" s="126">
        <v>243</v>
      </c>
      <c r="M26" s="181">
        <v>6.675307841866494</v>
      </c>
      <c r="N26" s="126">
        <v>98</v>
      </c>
      <c r="O26" s="181">
        <v>3.6292935839274141</v>
      </c>
      <c r="P26" s="126">
        <v>47</v>
      </c>
      <c r="Q26" s="181">
        <v>4.2125729099157487</v>
      </c>
      <c r="R26" s="126">
        <v>5</v>
      </c>
      <c r="S26" s="181">
        <v>0.12961762799740764</v>
      </c>
      <c r="T26" s="126">
        <v>0</v>
      </c>
      <c r="U26" s="181">
        <v>0</v>
      </c>
      <c r="V26" s="126">
        <f t="shared" si="0"/>
        <v>3948</v>
      </c>
      <c r="W26" s="181">
        <f t="shared" si="0"/>
        <v>100.00000000000001</v>
      </c>
      <c r="X26" s="154"/>
      <c r="Y26" s="158">
        <f t="shared" si="1"/>
        <v>1.4366812227074235</v>
      </c>
    </row>
    <row r="27" spans="2:25" s="125" customFormat="1" ht="18" customHeight="1" x14ac:dyDescent="0.2">
      <c r="B27" s="32" t="s">
        <v>4</v>
      </c>
      <c r="C27" s="28"/>
      <c r="D27" s="156">
        <v>930</v>
      </c>
      <c r="F27" s="126">
        <v>195</v>
      </c>
      <c r="G27" s="183">
        <v>16.482582837723026</v>
      </c>
      <c r="H27" s="126">
        <v>278</v>
      </c>
      <c r="I27" s="181">
        <v>25.06372132540357</v>
      </c>
      <c r="J27" s="126">
        <v>418</v>
      </c>
      <c r="K27" s="181">
        <v>33.389974511469838</v>
      </c>
      <c r="L27" s="126">
        <v>18</v>
      </c>
      <c r="M27" s="181">
        <v>2.2090059473237043</v>
      </c>
      <c r="N27" s="126">
        <v>0</v>
      </c>
      <c r="O27" s="181">
        <v>0.16992353440951571</v>
      </c>
      <c r="P27" s="126">
        <v>1</v>
      </c>
      <c r="Q27" s="181">
        <v>8.4961767204757857E-2</v>
      </c>
      <c r="R27" s="126">
        <v>376</v>
      </c>
      <c r="S27" s="181">
        <v>22.59983007646559</v>
      </c>
      <c r="T27" s="126">
        <v>0</v>
      </c>
      <c r="U27" s="181">
        <v>0</v>
      </c>
      <c r="V27" s="157">
        <f t="shared" si="0"/>
        <v>1286</v>
      </c>
      <c r="W27" s="181">
        <f t="shared" si="0"/>
        <v>100</v>
      </c>
      <c r="X27" s="154"/>
      <c r="Y27" s="158">
        <f t="shared" si="1"/>
        <v>1.3827956989247312</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440489</v>
      </c>
      <c r="E30" s="23"/>
      <c r="F30" s="65">
        <f>SUM(F10:F27)</f>
        <v>23177</v>
      </c>
      <c r="G30" s="67">
        <f>F30*100/$V30</f>
        <v>3.9037708772662656</v>
      </c>
      <c r="H30" s="65">
        <f>SUM(H10:H27)</f>
        <v>167150</v>
      </c>
      <c r="I30" s="67">
        <f>H30*100/$V30</f>
        <v>28.15357044203548</v>
      </c>
      <c r="J30" s="65">
        <f>SUM(J10:J27)</f>
        <v>127261</v>
      </c>
      <c r="K30" s="67">
        <f>J30*100/$V30</f>
        <v>21.43494781946681</v>
      </c>
      <c r="L30" s="65">
        <f>SUM(L10:L27)</f>
        <v>25187</v>
      </c>
      <c r="M30" s="67">
        <f>L30*100/$V30</f>
        <v>4.2423211410322921</v>
      </c>
      <c r="N30" s="65">
        <f>SUM(N10:N27)</f>
        <v>10638</v>
      </c>
      <c r="O30" s="67">
        <f>N30*100/$V30</f>
        <v>1.7917899034542233</v>
      </c>
      <c r="P30" s="65">
        <f>SUM(P10:P27)</f>
        <v>57595</v>
      </c>
      <c r="Q30" s="67">
        <f>P30*100/$V30</f>
        <v>9.7008967371165618</v>
      </c>
      <c r="R30" s="65">
        <f>SUM(R10:R27)</f>
        <v>179308</v>
      </c>
      <c r="S30" s="67">
        <f>R30*100/$V30</f>
        <v>30.20137845540232</v>
      </c>
      <c r="T30" s="65">
        <f>SUM(T10:T28)</f>
        <v>3392</v>
      </c>
      <c r="U30" s="67">
        <f>T30*100/$V30</f>
        <v>0.57132462422605057</v>
      </c>
      <c r="V30" s="65">
        <f>SUM(V10:V27)</f>
        <v>593708</v>
      </c>
      <c r="W30" s="67">
        <f>G30+I30+K30+M30+O30+Q30+S30+U30</f>
        <v>100</v>
      </c>
      <c r="X30" s="174"/>
      <c r="Y30" s="175">
        <f>(V30/D30)</f>
        <v>1.3478384250230993</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7" customFormat="1" x14ac:dyDescent="0.2">
      <c r="T38" s="536"/>
      <c r="U38" s="536"/>
    </row>
    <row r="39" spans="1:25" s="987" customFormat="1" x14ac:dyDescent="0.2">
      <c r="T39" s="536"/>
      <c r="U39" s="536"/>
    </row>
    <row r="40" spans="1:25" s="987" customFormat="1" x14ac:dyDescent="0.2">
      <c r="T40" s="536"/>
      <c r="U40" s="536"/>
    </row>
    <row r="41" spans="1:25" s="985" customFormat="1" x14ac:dyDescent="0.2">
      <c r="T41" s="135"/>
      <c r="U41" s="135"/>
    </row>
    <row r="42" spans="1:25" s="985" customFormat="1" x14ac:dyDescent="0.2">
      <c r="T42" s="135"/>
      <c r="U42" s="135"/>
    </row>
    <row r="43" spans="1:25" s="985"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topLeftCell="A7"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3" t="s">
        <v>427</v>
      </c>
      <c r="C3" s="1033"/>
      <c r="D3" s="1033"/>
      <c r="E3" s="1033"/>
      <c r="F3" s="1033"/>
      <c r="G3" s="1033"/>
      <c r="H3" s="1033"/>
      <c r="I3" s="1033"/>
      <c r="J3" s="1033"/>
      <c r="K3" s="1033"/>
      <c r="L3" s="1033"/>
      <c r="M3" s="1033"/>
      <c r="N3" s="1033"/>
      <c r="O3" s="1033"/>
      <c r="P3" s="1033"/>
      <c r="Q3" s="1033"/>
      <c r="R3" s="1033"/>
      <c r="S3" s="1033"/>
      <c r="T3" s="1033"/>
      <c r="U3" s="1033"/>
      <c r="V3" s="1033"/>
      <c r="W3" s="1033"/>
      <c r="X3" s="1033"/>
      <c r="Y3" s="13"/>
    </row>
    <row r="4" spans="2:25" s="7" customFormat="1" ht="14.25" customHeight="1" x14ac:dyDescent="0.2">
      <c r="B4" s="1036" t="str">
        <f>porsaad!B6</f>
        <v>Situación a 31 de julio de 2023</v>
      </c>
      <c r="C4" s="1036"/>
      <c r="D4" s="1036"/>
      <c r="E4" s="1036"/>
      <c r="F4" s="1036"/>
      <c r="G4" s="1036"/>
      <c r="H4" s="1036"/>
      <c r="I4" s="1036"/>
      <c r="J4" s="1036"/>
      <c r="K4" s="1036"/>
      <c r="L4" s="1036"/>
      <c r="M4" s="1036"/>
      <c r="N4" s="1036"/>
      <c r="O4" s="1036"/>
      <c r="P4" s="1036"/>
      <c r="Q4" s="1036"/>
      <c r="R4" s="1036"/>
      <c r="S4" s="1036"/>
      <c r="T4" s="1036"/>
      <c r="U4" s="1036"/>
      <c r="V4" s="1036"/>
      <c r="W4" s="1036"/>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6" t="s">
        <v>55</v>
      </c>
      <c r="G6" s="1106"/>
      <c r="H6" s="1106"/>
      <c r="I6" s="1106"/>
      <c r="J6" s="1106"/>
      <c r="K6" s="1106"/>
      <c r="L6" s="1106"/>
      <c r="M6" s="1106"/>
      <c r="N6" s="1106"/>
      <c r="O6" s="1106"/>
      <c r="P6" s="1106"/>
      <c r="Q6" s="1106"/>
      <c r="R6" s="1106"/>
      <c r="S6" s="1106"/>
      <c r="T6" s="1106"/>
      <c r="U6" s="1106"/>
      <c r="V6" s="1106"/>
      <c r="W6" s="1106"/>
      <c r="X6" s="541"/>
      <c r="Y6" s="541"/>
    </row>
    <row r="7" spans="2:25" s="518" customFormat="1" ht="64.5" customHeight="1" x14ac:dyDescent="0.2">
      <c r="B7" s="1107" t="s">
        <v>15</v>
      </c>
      <c r="C7" s="542"/>
      <c r="D7" s="543" t="s">
        <v>56</v>
      </c>
      <c r="E7" s="542"/>
      <c r="F7" s="1108" t="s">
        <v>176</v>
      </c>
      <c r="G7" s="1108"/>
      <c r="H7" s="1108" t="s">
        <v>62</v>
      </c>
      <c r="I7" s="1108"/>
      <c r="J7" s="1108" t="s">
        <v>63</v>
      </c>
      <c r="K7" s="1108"/>
      <c r="L7" s="1108" t="s">
        <v>160</v>
      </c>
      <c r="M7" s="1108"/>
      <c r="N7" s="1108" t="s">
        <v>3</v>
      </c>
      <c r="O7" s="1108"/>
      <c r="P7" s="543"/>
      <c r="Q7" s="543" t="s">
        <v>65</v>
      </c>
    </row>
    <row r="8" spans="2:25" s="542" customFormat="1" ht="20.25" customHeight="1" x14ac:dyDescent="0.2">
      <c r="B8" s="110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'41cbenpreGI'!D10</f>
        <v>71036</v>
      </c>
      <c r="F10" s="551">
        <f>'41cbenpreGI'!F10+'41cbenpreGI'!H10+'41cbenpreGI'!J10+'41cbenpreGI'!L10+'41cbenpreGI'!N10</f>
        <v>91848</v>
      </c>
      <c r="G10" s="552">
        <f t="shared" ref="G10:G27" si="0">F10*100/$N10</f>
        <v>85.748695303091125</v>
      </c>
      <c r="H10" s="551">
        <f>'41cbenpreGI'!P10</f>
        <v>68</v>
      </c>
      <c r="I10" s="552">
        <f t="shared" ref="I10:I27" si="1">H10*100/$N10</f>
        <v>6.3484357640995956E-2</v>
      </c>
      <c r="J10" s="551">
        <f>'41cbenpreGI'!R10</f>
        <v>15197</v>
      </c>
      <c r="K10" s="552">
        <f t="shared" ref="K10:K27" si="2">J10*100/$N10</f>
        <v>14.187820339267876</v>
      </c>
      <c r="L10" s="551">
        <f>'41cbenpreGI'!T10</f>
        <v>0</v>
      </c>
      <c r="M10" s="552">
        <f t="shared" ref="M10:M27" si="3">L10*100/$N10</f>
        <v>0</v>
      </c>
      <c r="N10" s="551">
        <f>F10+H10+J10+L10</f>
        <v>107113</v>
      </c>
      <c r="O10" s="552">
        <f>G10+I10+K10+M10</f>
        <v>100</v>
      </c>
      <c r="P10" s="553"/>
      <c r="Q10" s="553">
        <f t="shared" ref="Q10:Q27" si="4">N10/D10</f>
        <v>1.507869249394673</v>
      </c>
    </row>
    <row r="11" spans="2:25" s="549" customFormat="1" ht="18" customHeight="1" x14ac:dyDescent="0.2">
      <c r="B11" s="531" t="s">
        <v>10</v>
      </c>
      <c r="C11" s="546"/>
      <c r="D11" s="550">
        <f>'41cbenpreGI'!D11</f>
        <v>12926</v>
      </c>
      <c r="F11" s="551">
        <f>'41cbenpreGI'!F11+'41cbenpreGI'!H11+'41cbenpreGI'!J11+'41cbenpreGI'!L11+'41cbenpreGI'!N11</f>
        <v>6210</v>
      </c>
      <c r="G11" s="552">
        <f t="shared" si="0"/>
        <v>41.883051190395896</v>
      </c>
      <c r="H11" s="551">
        <f>'41cbenpreGI'!P11</f>
        <v>814</v>
      </c>
      <c r="I11" s="552">
        <f t="shared" si="1"/>
        <v>5.489984487758818</v>
      </c>
      <c r="J11" s="551">
        <f>'41cbenpreGI'!R11</f>
        <v>7803</v>
      </c>
      <c r="K11" s="552">
        <f t="shared" si="2"/>
        <v>52.626964321845286</v>
      </c>
      <c r="L11" s="551">
        <f>'41cbenpreGI'!T11</f>
        <v>0</v>
      </c>
      <c r="M11" s="552">
        <f t="shared" si="3"/>
        <v>0</v>
      </c>
      <c r="N11" s="551">
        <f t="shared" ref="N11:O27" si="5">F11+H11+J11+L11</f>
        <v>14827</v>
      </c>
      <c r="O11" s="552">
        <f t="shared" si="5"/>
        <v>100</v>
      </c>
      <c r="P11" s="553"/>
      <c r="Q11" s="553">
        <f t="shared" si="4"/>
        <v>1.1470679251121769</v>
      </c>
    </row>
    <row r="12" spans="2:25" s="549" customFormat="1" ht="22.5" customHeight="1" x14ac:dyDescent="0.2">
      <c r="B12" s="531" t="s">
        <v>40</v>
      </c>
      <c r="C12" s="546"/>
      <c r="D12" s="550">
        <f>'41cbenpreGI'!D12</f>
        <v>12295</v>
      </c>
      <c r="F12" s="551">
        <f>'41cbenpreGI'!F12+'41cbenpreGI'!H12+'41cbenpreGI'!J12+'41cbenpreGI'!L12+'41cbenpreGI'!N12</f>
        <v>9382</v>
      </c>
      <c r="G12" s="552">
        <f t="shared" si="0"/>
        <v>63.710444112454162</v>
      </c>
      <c r="H12" s="551">
        <f>'41cbenpreGI'!P12</f>
        <v>1143</v>
      </c>
      <c r="I12" s="552">
        <f t="shared" si="1"/>
        <v>7.7617818823848976</v>
      </c>
      <c r="J12" s="551">
        <f>'41cbenpreGI'!R12</f>
        <v>4194</v>
      </c>
      <c r="K12" s="552">
        <f t="shared" si="2"/>
        <v>28.480239033002853</v>
      </c>
      <c r="L12" s="551">
        <f>'41cbenpreGI'!T12</f>
        <v>7</v>
      </c>
      <c r="M12" s="552">
        <f t="shared" si="3"/>
        <v>4.7534972158087739E-2</v>
      </c>
      <c r="N12" s="551">
        <f t="shared" si="5"/>
        <v>14726</v>
      </c>
      <c r="O12" s="552">
        <f t="shared" si="5"/>
        <v>100.00000000000001</v>
      </c>
      <c r="P12" s="553"/>
      <c r="Q12" s="553">
        <f t="shared" si="4"/>
        <v>1.1977226514843433</v>
      </c>
    </row>
    <row r="13" spans="2:25" s="549" customFormat="1" ht="18" customHeight="1" x14ac:dyDescent="0.2">
      <c r="B13" s="531" t="s">
        <v>41</v>
      </c>
      <c r="C13" s="546"/>
      <c r="D13" s="550">
        <f>'41cbenpreGI'!D13</f>
        <v>10962</v>
      </c>
      <c r="F13" s="551">
        <f>'41cbenpreGI'!F13+'41cbenpreGI'!H13+'41cbenpreGI'!J13+'41cbenpreGI'!L13+'41cbenpreGI'!N13</f>
        <v>10606</v>
      </c>
      <c r="G13" s="552">
        <f t="shared" si="0"/>
        <v>53.331321969125561</v>
      </c>
      <c r="H13" s="551">
        <f>'41cbenpreGI'!P13</f>
        <v>44</v>
      </c>
      <c r="I13" s="552">
        <f t="shared" si="1"/>
        <v>0.22125006285513149</v>
      </c>
      <c r="J13" s="551">
        <f>'41cbenpreGI'!R13</f>
        <v>9237</v>
      </c>
      <c r="K13" s="552">
        <f t="shared" si="2"/>
        <v>46.447427968019312</v>
      </c>
      <c r="L13" s="551">
        <f>'41cbenpreGI'!T13</f>
        <v>0</v>
      </c>
      <c r="M13" s="552">
        <f t="shared" si="3"/>
        <v>0</v>
      </c>
      <c r="N13" s="551">
        <f t="shared" si="5"/>
        <v>19887</v>
      </c>
      <c r="O13" s="552">
        <f t="shared" si="5"/>
        <v>100</v>
      </c>
      <c r="P13" s="553"/>
      <c r="Q13" s="553">
        <f t="shared" si="4"/>
        <v>1.814176245210728</v>
      </c>
    </row>
    <row r="14" spans="2:25" s="549" customFormat="1" ht="18" customHeight="1" x14ac:dyDescent="0.2">
      <c r="B14" s="531" t="s">
        <v>9</v>
      </c>
      <c r="C14" s="546"/>
      <c r="D14" s="550">
        <f>'41cbenpreGI'!D14</f>
        <v>12199</v>
      </c>
      <c r="F14" s="551">
        <f>'41cbenpreGI'!F14+'41cbenpreGI'!H14+'41cbenpreGI'!J14+'41cbenpreGI'!L14+'41cbenpreGI'!N14</f>
        <v>3994</v>
      </c>
      <c r="G14" s="552">
        <f t="shared" si="0"/>
        <v>28.984034833091435</v>
      </c>
      <c r="H14" s="551">
        <f>'41cbenpreGI'!P14</f>
        <v>5328</v>
      </c>
      <c r="I14" s="552">
        <f t="shared" si="1"/>
        <v>38.664731494920176</v>
      </c>
      <c r="J14" s="551">
        <f>'41cbenpreGI'!R14</f>
        <v>4458</v>
      </c>
      <c r="K14" s="552">
        <f t="shared" si="2"/>
        <v>32.351233671988389</v>
      </c>
      <c r="L14" s="551">
        <f>'41cbenpreGI'!T14</f>
        <v>0</v>
      </c>
      <c r="M14" s="552">
        <f t="shared" si="3"/>
        <v>0</v>
      </c>
      <c r="N14" s="551">
        <f t="shared" si="5"/>
        <v>13780</v>
      </c>
      <c r="O14" s="552">
        <f t="shared" si="5"/>
        <v>100</v>
      </c>
      <c r="P14" s="553"/>
      <c r="Q14" s="553">
        <f t="shared" si="4"/>
        <v>1.12960078694975</v>
      </c>
    </row>
    <row r="15" spans="2:25" s="549" customFormat="1" ht="18" customHeight="1" x14ac:dyDescent="0.2">
      <c r="B15" s="531" t="s">
        <v>8</v>
      </c>
      <c r="C15" s="546"/>
      <c r="D15" s="550">
        <f>'41cbenpreGI'!D15</f>
        <v>4389</v>
      </c>
      <c r="F15" s="551">
        <f>'41cbenpreGI'!F15+'41cbenpreGI'!H15+'41cbenpreGI'!J15+'41cbenpreGI'!L15+'41cbenpreGI'!N15</f>
        <v>2994</v>
      </c>
      <c r="G15" s="552">
        <f t="shared" si="0"/>
        <v>49.422251568174318</v>
      </c>
      <c r="H15" s="551">
        <f>'41cbenpreGI'!P15</f>
        <v>0</v>
      </c>
      <c r="I15" s="552">
        <f t="shared" si="1"/>
        <v>0</v>
      </c>
      <c r="J15" s="551">
        <f>'41cbenpreGI'!R15</f>
        <v>3064</v>
      </c>
      <c r="K15" s="552">
        <f t="shared" si="2"/>
        <v>50.577748431825682</v>
      </c>
      <c r="L15" s="551">
        <f>'41cbenpreGI'!T15</f>
        <v>0</v>
      </c>
      <c r="M15" s="552">
        <f t="shared" si="3"/>
        <v>0</v>
      </c>
      <c r="N15" s="551">
        <f t="shared" si="5"/>
        <v>6058</v>
      </c>
      <c r="O15" s="552">
        <f t="shared" si="5"/>
        <v>100</v>
      </c>
      <c r="P15" s="553"/>
      <c r="Q15" s="553">
        <f t="shared" si="4"/>
        <v>1.3802688539530645</v>
      </c>
    </row>
    <row r="16" spans="2:25" s="549" customFormat="1" ht="18" customHeight="1" x14ac:dyDescent="0.2">
      <c r="B16" s="531" t="s">
        <v>7</v>
      </c>
      <c r="C16" s="546"/>
      <c r="D16" s="550">
        <f>'41cbenpreGI'!D16</f>
        <v>45532</v>
      </c>
      <c r="F16" s="551">
        <f>'41cbenpreGI'!F16+'41cbenpreGI'!H16+'41cbenpreGI'!J16+'41cbenpreGI'!L16+'41cbenpreGI'!N16</f>
        <v>33312</v>
      </c>
      <c r="G16" s="552">
        <f t="shared" si="0"/>
        <v>52.715533611849601</v>
      </c>
      <c r="H16" s="551">
        <f>'41cbenpreGI'!P16</f>
        <v>17936</v>
      </c>
      <c r="I16" s="552">
        <f t="shared" si="1"/>
        <v>28.383339663248513</v>
      </c>
      <c r="J16" s="551">
        <f>'41cbenpreGI'!R16</f>
        <v>11055</v>
      </c>
      <c r="K16" s="552">
        <f t="shared" si="2"/>
        <v>17.494303076338777</v>
      </c>
      <c r="L16" s="551">
        <f>'41cbenpreGI'!T16</f>
        <v>889</v>
      </c>
      <c r="M16" s="552">
        <f t="shared" si="3"/>
        <v>1.4068236485631092</v>
      </c>
      <c r="N16" s="551">
        <f t="shared" si="5"/>
        <v>63192</v>
      </c>
      <c r="O16" s="552">
        <f t="shared" si="5"/>
        <v>100</v>
      </c>
      <c r="P16" s="553"/>
      <c r="Q16" s="553">
        <f t="shared" si="4"/>
        <v>1.3878590881138539</v>
      </c>
    </row>
    <row r="17" spans="2:25" s="549" customFormat="1" ht="18" customHeight="1" x14ac:dyDescent="0.2">
      <c r="B17" s="531" t="s">
        <v>43</v>
      </c>
      <c r="C17" s="546"/>
      <c r="D17" s="550">
        <f>'41cbenpreGI'!D17</f>
        <v>25030</v>
      </c>
      <c r="F17" s="551">
        <f>'41cbenpreGI'!F17+'41cbenpreGI'!H17+'41cbenpreGI'!J17+'41cbenpreGI'!L17+'41cbenpreGI'!N17</f>
        <v>28510</v>
      </c>
      <c r="G17" s="552">
        <f t="shared" si="0"/>
        <v>85.361837180753909</v>
      </c>
      <c r="H17" s="551">
        <f>'41cbenpreGI'!P17</f>
        <v>2689</v>
      </c>
      <c r="I17" s="552">
        <f t="shared" si="1"/>
        <v>8.051139255666337</v>
      </c>
      <c r="J17" s="551">
        <f>'41cbenpreGI'!R17</f>
        <v>2197</v>
      </c>
      <c r="K17" s="552">
        <f t="shared" si="2"/>
        <v>6.5780412587203205</v>
      </c>
      <c r="L17" s="551">
        <f>'41cbenpreGI'!T17</f>
        <v>3</v>
      </c>
      <c r="M17" s="552">
        <f t="shared" si="3"/>
        <v>8.9823048594269289E-3</v>
      </c>
      <c r="N17" s="551">
        <f t="shared" si="5"/>
        <v>33399</v>
      </c>
      <c r="O17" s="552">
        <f t="shared" si="5"/>
        <v>100</v>
      </c>
      <c r="P17" s="553"/>
      <c r="Q17" s="553">
        <f t="shared" si="4"/>
        <v>1.3343587694766281</v>
      </c>
    </row>
    <row r="18" spans="2:25" s="549" customFormat="1" ht="18" customHeight="1" x14ac:dyDescent="0.2">
      <c r="B18" s="531" t="s">
        <v>44</v>
      </c>
      <c r="C18" s="546"/>
      <c r="D18" s="550">
        <f>'41cbenpreGI'!D18</f>
        <v>72690</v>
      </c>
      <c r="F18" s="551">
        <f>'41cbenpreGI'!F18+'41cbenpreGI'!H18+'41cbenpreGI'!J18+'41cbenpreGI'!L18+'41cbenpreGI'!N18</f>
        <v>34723</v>
      </c>
      <c r="G18" s="552">
        <f t="shared" si="0"/>
        <v>40.597451186718111</v>
      </c>
      <c r="H18" s="551">
        <f>'41cbenpreGI'!P18</f>
        <v>7308</v>
      </c>
      <c r="I18" s="552">
        <f t="shared" si="1"/>
        <v>8.5443703963521571</v>
      </c>
      <c r="J18" s="551">
        <f>'41cbenpreGI'!R18</f>
        <v>43491</v>
      </c>
      <c r="K18" s="552">
        <f t="shared" si="2"/>
        <v>50.848824973693439</v>
      </c>
      <c r="L18" s="551">
        <f>'41cbenpreGI'!T18</f>
        <v>8</v>
      </c>
      <c r="M18" s="552">
        <f t="shared" si="3"/>
        <v>9.3534432362913592E-3</v>
      </c>
      <c r="N18" s="551">
        <f t="shared" si="5"/>
        <v>85530</v>
      </c>
      <c r="O18" s="552">
        <f t="shared" si="5"/>
        <v>100</v>
      </c>
      <c r="P18" s="553"/>
      <c r="Q18" s="553">
        <f t="shared" si="4"/>
        <v>1.1766405282707388</v>
      </c>
    </row>
    <row r="19" spans="2:25" s="549" customFormat="1" ht="18" customHeight="1" x14ac:dyDescent="0.2">
      <c r="B19" s="531" t="s">
        <v>6</v>
      </c>
      <c r="C19" s="546"/>
      <c r="D19" s="550">
        <f>'41cbenpreGI'!D19</f>
        <v>44522</v>
      </c>
      <c r="F19" s="551">
        <f>'41cbenpreGI'!F19+'41cbenpreGI'!H19+'41cbenpreGI'!J19+'41cbenpreGI'!L19+'41cbenpreGI'!N19</f>
        <v>23957</v>
      </c>
      <c r="G19" s="552">
        <f t="shared" si="0"/>
        <v>38.193702670386607</v>
      </c>
      <c r="H19" s="551">
        <f>'41cbenpreGI'!P19</f>
        <v>6167</v>
      </c>
      <c r="I19" s="552">
        <f>H19*100/$N19</f>
        <v>9.8318055001992821</v>
      </c>
      <c r="J19" s="551">
        <f>'41cbenpreGI'!R19</f>
        <v>32527</v>
      </c>
      <c r="K19" s="552">
        <f>J19*100/$N19</f>
        <v>51.856516540454365</v>
      </c>
      <c r="L19" s="551">
        <f>'41cbenpreGI'!T19</f>
        <v>74</v>
      </c>
      <c r="M19" s="552">
        <f t="shared" si="3"/>
        <v>0.11797528895974492</v>
      </c>
      <c r="N19" s="551">
        <f t="shared" si="5"/>
        <v>62725</v>
      </c>
      <c r="O19" s="552">
        <f t="shared" si="5"/>
        <v>100</v>
      </c>
      <c r="P19" s="553"/>
      <c r="Q19" s="553">
        <f t="shared" si="4"/>
        <v>1.4088540496833026</v>
      </c>
    </row>
    <row r="20" spans="2:25" s="549" customFormat="1" ht="18" customHeight="1" x14ac:dyDescent="0.2">
      <c r="B20" s="531" t="s">
        <v>5</v>
      </c>
      <c r="C20" s="546"/>
      <c r="D20" s="550">
        <f>'41cbenpreGI'!D20</f>
        <v>11022</v>
      </c>
      <c r="F20" s="551">
        <f>'41cbenpreGI'!F20+'41cbenpreGI'!H20+'41cbenpreGI'!J20+'41cbenpreGI'!L20+'41cbenpreGI'!N20</f>
        <v>4473</v>
      </c>
      <c r="G20" s="552">
        <f t="shared" si="0"/>
        <v>34.476645598890087</v>
      </c>
      <c r="H20" s="551">
        <f>'41cbenpreGI'!P20</f>
        <v>6618</v>
      </c>
      <c r="I20" s="552">
        <f>H20*100/$N20</f>
        <v>51.009711731154617</v>
      </c>
      <c r="J20" s="551">
        <f>'41cbenpreGI'!R20</f>
        <v>1883</v>
      </c>
      <c r="K20" s="552">
        <f>J20*100/$N20</f>
        <v>14.513642669955296</v>
      </c>
      <c r="L20" s="551">
        <f>'41cbenpreGI'!T20</f>
        <v>0</v>
      </c>
      <c r="M20" s="552">
        <f t="shared" si="3"/>
        <v>0</v>
      </c>
      <c r="N20" s="551">
        <f t="shared" si="5"/>
        <v>12974</v>
      </c>
      <c r="O20" s="552">
        <f t="shared" si="5"/>
        <v>100</v>
      </c>
      <c r="P20" s="553"/>
      <c r="Q20" s="553">
        <f t="shared" si="4"/>
        <v>1.1771003447650155</v>
      </c>
    </row>
    <row r="21" spans="2:25" s="549" customFormat="1" ht="18" customHeight="1" x14ac:dyDescent="0.2">
      <c r="B21" s="531" t="s">
        <v>38</v>
      </c>
      <c r="C21" s="546"/>
      <c r="D21" s="550">
        <f>'41cbenpreGI'!D21</f>
        <v>21162</v>
      </c>
      <c r="F21" s="551">
        <f>'41cbenpreGI'!F21+'41cbenpreGI'!H21+'41cbenpreGI'!J21+'41cbenpreGI'!L21+'41cbenpreGI'!N21</f>
        <v>17313</v>
      </c>
      <c r="G21" s="552">
        <f t="shared" si="0"/>
        <v>64.091363417613735</v>
      </c>
      <c r="H21" s="551">
        <f>'41cbenpreGI'!P21</f>
        <v>3940</v>
      </c>
      <c r="I21" s="552">
        <f>H21*100/$N21</f>
        <v>14.585569910783697</v>
      </c>
      <c r="J21" s="551">
        <f>'41cbenpreGI'!R21</f>
        <v>5757</v>
      </c>
      <c r="K21" s="552">
        <f>J21*100/$N21</f>
        <v>21.311960907711104</v>
      </c>
      <c r="L21" s="551">
        <f>'41cbenpreGI'!T21</f>
        <v>3</v>
      </c>
      <c r="M21" s="552">
        <f t="shared" si="3"/>
        <v>1.1105763891459668E-2</v>
      </c>
      <c r="N21" s="551">
        <f t="shared" si="5"/>
        <v>27013</v>
      </c>
      <c r="O21" s="552">
        <f t="shared" si="5"/>
        <v>100</v>
      </c>
      <c r="P21" s="553"/>
      <c r="Q21" s="553">
        <f t="shared" si="4"/>
        <v>1.2764861544277479</v>
      </c>
    </row>
    <row r="22" spans="2:25" s="549" customFormat="1" ht="21" customHeight="1" x14ac:dyDescent="0.2">
      <c r="B22" s="531" t="s">
        <v>45</v>
      </c>
      <c r="C22" s="546"/>
      <c r="D22" s="550">
        <f>'41cbenpreGI'!D22</f>
        <v>48983</v>
      </c>
      <c r="F22" s="551">
        <f>'41cbenpreGI'!F22+'41cbenpreGI'!H22+'41cbenpreGI'!J22+'41cbenpreGI'!L22+'41cbenpreGI'!N22</f>
        <v>51484</v>
      </c>
      <c r="G22" s="552">
        <f t="shared" si="0"/>
        <v>76.291806825422697</v>
      </c>
      <c r="H22" s="551">
        <f>'41cbenpreGI'!P22</f>
        <v>4593</v>
      </c>
      <c r="I22" s="552">
        <f>H22*100/$N22</f>
        <v>6.8061585880888522</v>
      </c>
      <c r="J22" s="551">
        <f>'41cbenpreGI'!R22</f>
        <v>11406</v>
      </c>
      <c r="K22" s="552">
        <f>J22*100/$N22</f>
        <v>16.902034586488448</v>
      </c>
      <c r="L22" s="551">
        <f>'41cbenpreGI'!T22</f>
        <v>0</v>
      </c>
      <c r="M22" s="552">
        <f t="shared" si="3"/>
        <v>0</v>
      </c>
      <c r="N22" s="551">
        <f t="shared" si="5"/>
        <v>67483</v>
      </c>
      <c r="O22" s="552">
        <f t="shared" si="5"/>
        <v>100</v>
      </c>
      <c r="P22" s="553"/>
      <c r="Q22" s="553">
        <f t="shared" si="4"/>
        <v>1.3776820529571483</v>
      </c>
    </row>
    <row r="23" spans="2:25" s="549" customFormat="1" ht="18" customHeight="1" x14ac:dyDescent="0.2">
      <c r="B23" s="531" t="s">
        <v>46</v>
      </c>
      <c r="C23" s="546"/>
      <c r="D23" s="550">
        <f>'41cbenpreGI'!D23</f>
        <v>10597</v>
      </c>
      <c r="F23" s="551">
        <f>'41cbenpreGI'!F23+'41cbenpreGI'!H23+'41cbenpreGI'!J23+'41cbenpreGI'!L23+'41cbenpreGI'!N23</f>
        <v>6604</v>
      </c>
      <c r="G23" s="552">
        <f t="shared" si="0"/>
        <v>49.464459591041873</v>
      </c>
      <c r="H23" s="551">
        <f>'41cbenpreGI'!P23</f>
        <v>130</v>
      </c>
      <c r="I23" s="552">
        <f>H23*100/$N23</f>
        <v>0.97370983446932813</v>
      </c>
      <c r="J23" s="551">
        <f>'41cbenpreGI'!R23</f>
        <v>6616</v>
      </c>
      <c r="K23" s="552">
        <f>J23*100/$N23</f>
        <v>49.554340498839039</v>
      </c>
      <c r="L23" s="551">
        <f>'41cbenpreGI'!T23</f>
        <v>1</v>
      </c>
      <c r="M23" s="552">
        <f t="shared" si="3"/>
        <v>7.4900756497640626E-3</v>
      </c>
      <c r="N23" s="551">
        <f t="shared" si="5"/>
        <v>13351</v>
      </c>
      <c r="O23" s="552">
        <f t="shared" si="5"/>
        <v>100</v>
      </c>
      <c r="P23" s="553"/>
      <c r="Q23" s="553">
        <f t="shared" si="4"/>
        <v>1.259884873077286</v>
      </c>
    </row>
    <row r="24" spans="2:25" s="549" customFormat="1" ht="22.5" customHeight="1" x14ac:dyDescent="0.2">
      <c r="B24" s="531" t="s">
        <v>47</v>
      </c>
      <c r="C24" s="546"/>
      <c r="D24" s="550">
        <f>'41cbenpreGI'!D24</f>
        <v>6388</v>
      </c>
      <c r="F24" s="551">
        <f>'41cbenpreGI'!F24+'41cbenpreGI'!H24+'41cbenpreGI'!J24+'41cbenpreGI'!L24+'41cbenpreGI'!N24</f>
        <v>3841</v>
      </c>
      <c r="G24" s="554">
        <f t="shared" si="0"/>
        <v>39.968782518210197</v>
      </c>
      <c r="H24" s="551">
        <f>'41cbenpreGI'!P24</f>
        <v>729</v>
      </c>
      <c r="I24" s="552">
        <f t="shared" si="1"/>
        <v>7.5858480749219561</v>
      </c>
      <c r="J24" s="551">
        <f>'41cbenpreGI'!R24</f>
        <v>5030</v>
      </c>
      <c r="K24" s="552">
        <f t="shared" si="2"/>
        <v>52.34131113423517</v>
      </c>
      <c r="L24" s="551">
        <f>'41cbenpreGI'!T24</f>
        <v>10</v>
      </c>
      <c r="M24" s="552">
        <f t="shared" si="3"/>
        <v>0.1040582726326743</v>
      </c>
      <c r="N24" s="550">
        <f t="shared" si="5"/>
        <v>9610</v>
      </c>
      <c r="O24" s="552">
        <f t="shared" si="5"/>
        <v>100</v>
      </c>
      <c r="P24" s="553"/>
      <c r="Q24" s="553">
        <f t="shared" si="4"/>
        <v>1.5043832185347528</v>
      </c>
    </row>
    <row r="25" spans="2:25" s="549" customFormat="1" ht="18" customHeight="1" x14ac:dyDescent="0.2">
      <c r="B25" s="531" t="s">
        <v>48</v>
      </c>
      <c r="C25" s="546"/>
      <c r="D25" s="550">
        <f>'41cbenpreGI'!D25</f>
        <v>27078</v>
      </c>
      <c r="F25" s="551">
        <f>'41cbenpreGI'!F25+'41cbenpreGI'!H25+'41cbenpreGI'!J25+'41cbenpreGI'!L25+'41cbenpreGI'!N25</f>
        <v>19357</v>
      </c>
      <c r="G25" s="554">
        <f t="shared" si="0"/>
        <v>52.591968700755309</v>
      </c>
      <c r="H25" s="551">
        <f>'41cbenpreGI'!P25</f>
        <v>40</v>
      </c>
      <c r="I25" s="552">
        <f t="shared" si="1"/>
        <v>0.10867793294571537</v>
      </c>
      <c r="J25" s="551">
        <f>'41cbenpreGI'!R25</f>
        <v>15012</v>
      </c>
      <c r="K25" s="552">
        <f t="shared" si="2"/>
        <v>40.786828234526979</v>
      </c>
      <c r="L25" s="551">
        <f>'41cbenpreGI'!T25</f>
        <v>2397</v>
      </c>
      <c r="M25" s="552">
        <f t="shared" si="3"/>
        <v>6.5125251317719934</v>
      </c>
      <c r="N25" s="550">
        <f t="shared" si="5"/>
        <v>36806</v>
      </c>
      <c r="O25" s="552">
        <f t="shared" si="5"/>
        <v>100</v>
      </c>
      <c r="P25" s="553"/>
      <c r="Q25" s="553">
        <f t="shared" si="4"/>
        <v>1.359258438584829</v>
      </c>
    </row>
    <row r="26" spans="2:25" s="549" customFormat="1" ht="18" customHeight="1" x14ac:dyDescent="0.2">
      <c r="B26" s="531" t="s">
        <v>49</v>
      </c>
      <c r="C26" s="546"/>
      <c r="D26" s="550">
        <f>'41cbenpreGI'!D26</f>
        <v>2748</v>
      </c>
      <c r="F26" s="551">
        <f>'41cbenpreGI'!F26+'41cbenpreGI'!H26+'41cbenpreGI'!J26+'41cbenpreGI'!L26+'41cbenpreGI'!N26</f>
        <v>3896</v>
      </c>
      <c r="G26" s="554">
        <f t="shared" si="0"/>
        <v>98.682877406281662</v>
      </c>
      <c r="H26" s="551">
        <f>'41cbenpreGI'!P26</f>
        <v>47</v>
      </c>
      <c r="I26" s="552">
        <f t="shared" si="1"/>
        <v>1.1904761904761905</v>
      </c>
      <c r="J26" s="551">
        <f>'41cbenpreGI'!R26</f>
        <v>5</v>
      </c>
      <c r="K26" s="552">
        <f t="shared" si="2"/>
        <v>0.12664640324214793</v>
      </c>
      <c r="L26" s="551">
        <f>'41cbenpreGI'!T26</f>
        <v>0</v>
      </c>
      <c r="M26" s="552">
        <f t="shared" si="3"/>
        <v>0</v>
      </c>
      <c r="N26" s="550">
        <f t="shared" si="5"/>
        <v>3948</v>
      </c>
      <c r="O26" s="552">
        <f t="shared" si="5"/>
        <v>100</v>
      </c>
      <c r="P26" s="553"/>
      <c r="Q26" s="553">
        <f t="shared" si="4"/>
        <v>1.4366812227074235</v>
      </c>
    </row>
    <row r="27" spans="2:25" s="549" customFormat="1" ht="18" customHeight="1" x14ac:dyDescent="0.2">
      <c r="B27" s="531" t="s">
        <v>4</v>
      </c>
      <c r="C27" s="546"/>
      <c r="D27" s="550">
        <f>'41cbenpreGI'!D27</f>
        <v>930</v>
      </c>
      <c r="F27" s="551">
        <f>'41cbenpreGI'!F27+'41cbenpreGI'!H27+'41cbenpreGI'!J27+'41cbenpreGI'!L27+'41cbenpreGI'!N27</f>
        <v>909</v>
      </c>
      <c r="G27" s="554">
        <f t="shared" si="0"/>
        <v>70.684292379471231</v>
      </c>
      <c r="H27" s="551">
        <f>'41cbenpreGI'!P27</f>
        <v>1</v>
      </c>
      <c r="I27" s="552">
        <f t="shared" si="1"/>
        <v>7.7760497667185069E-2</v>
      </c>
      <c r="J27" s="551">
        <f>'41cbenpreGI'!R27</f>
        <v>376</v>
      </c>
      <c r="K27" s="552">
        <f t="shared" si="2"/>
        <v>29.237947122861588</v>
      </c>
      <c r="L27" s="551">
        <f>'41cbenpreGI'!T27</f>
        <v>0</v>
      </c>
      <c r="M27" s="552">
        <f t="shared" si="3"/>
        <v>0</v>
      </c>
      <c r="N27" s="551">
        <f t="shared" si="5"/>
        <v>1286</v>
      </c>
      <c r="O27" s="552">
        <f t="shared" si="5"/>
        <v>100</v>
      </c>
      <c r="P27" s="553"/>
      <c r="Q27" s="553">
        <f t="shared" si="4"/>
        <v>1.3827956989247312</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440489</v>
      </c>
      <c r="E30" s="561"/>
      <c r="F30" s="532">
        <f>SUM(F10:F27)</f>
        <v>353413</v>
      </c>
      <c r="G30" s="562">
        <f>F30*100/$N30</f>
        <v>59.52640018325507</v>
      </c>
      <c r="H30" s="532">
        <f>SUM(H10:H27)</f>
        <v>57595</v>
      </c>
      <c r="I30" s="562">
        <f>H30*100/$N30</f>
        <v>9.7008967371165618</v>
      </c>
      <c r="J30" s="532">
        <f>SUM(J10:J27)</f>
        <v>179308</v>
      </c>
      <c r="K30" s="562">
        <f>J30*100/$N30</f>
        <v>30.20137845540232</v>
      </c>
      <c r="L30" s="532">
        <f>SUM(L10:L28)</f>
        <v>3392</v>
      </c>
      <c r="M30" s="562">
        <f>L30*100/$N30</f>
        <v>0.57132462422605057</v>
      </c>
      <c r="N30" s="532">
        <f>F30+H30+J30+L30</f>
        <v>593708</v>
      </c>
      <c r="O30" s="562">
        <f>G30+I30+K30+M30</f>
        <v>100</v>
      </c>
      <c r="P30" s="563"/>
      <c r="Q30" s="563">
        <f>(N30/D30)</f>
        <v>1.3478384250230993</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7.28515625" style="261" customWidth="1"/>
    <col min="8" max="8" width="0.7109375" style="261" customWidth="1"/>
    <col min="9" max="9" width="10.5703125" style="261" customWidth="1"/>
    <col min="10" max="10" width="8.5703125" style="261" customWidth="1"/>
    <col min="11" max="11" width="9.85546875" style="261" customWidth="1"/>
    <col min="12" max="17" width="11.42578125" style="261"/>
    <col min="18" max="18" width="7.5703125" style="261" customWidth="1"/>
    <col min="19" max="19" width="2.28515625" style="261" customWidth="1"/>
    <col min="20" max="16384" width="11.42578125" style="261"/>
  </cols>
  <sheetData>
    <row r="1" spans="1:259" s="2" customFormat="1" ht="9" customHeight="1" x14ac:dyDescent="0.2">
      <c r="A1" s="201"/>
      <c r="B1" s="202"/>
      <c r="C1" s="202"/>
      <c r="D1" s="202"/>
      <c r="E1" s="203"/>
      <c r="F1" s="201"/>
      <c r="G1" s="201"/>
      <c r="H1" s="203"/>
      <c r="I1" s="201"/>
      <c r="J1" s="201"/>
      <c r="K1" s="264"/>
      <c r="L1" s="264"/>
      <c r="M1" s="264"/>
      <c r="N1" s="264"/>
      <c r="O1" s="201"/>
      <c r="P1" s="201"/>
      <c r="Q1" s="201"/>
      <c r="R1" s="264"/>
      <c r="S1" s="264"/>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row>
    <row r="2" spans="1:259" s="44" customFormat="1" ht="49.5" customHeight="1" x14ac:dyDescent="0.2">
      <c r="A2" s="205"/>
      <c r="B2" s="265"/>
      <c r="C2" s="265"/>
      <c r="D2" s="265"/>
      <c r="E2" s="265"/>
      <c r="F2" s="265"/>
      <c r="G2" s="265"/>
      <c r="H2" s="265"/>
      <c r="I2" s="205"/>
      <c r="J2" s="205"/>
      <c r="K2" s="264"/>
      <c r="L2" s="264"/>
      <c r="M2" s="264"/>
      <c r="N2" s="264"/>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row>
    <row r="3" spans="1:259" s="7" customFormat="1" ht="6.95" customHeight="1" x14ac:dyDescent="0.2">
      <c r="A3" s="208"/>
      <c r="B3" s="1035"/>
      <c r="C3" s="1035"/>
      <c r="D3" s="1035"/>
      <c r="E3" s="1035"/>
      <c r="F3" s="1035"/>
      <c r="G3" s="1035"/>
      <c r="H3" s="1035"/>
      <c r="I3" s="208"/>
      <c r="J3" s="208"/>
      <c r="K3" s="264"/>
      <c r="L3" s="264"/>
      <c r="M3" s="264"/>
      <c r="N3" s="264"/>
      <c r="O3" s="208"/>
      <c r="P3" s="208"/>
      <c r="Q3" s="208"/>
      <c r="R3" s="205"/>
      <c r="S3" s="205"/>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row>
    <row r="4" spans="1:259" s="7" customFormat="1" ht="41.25" customHeight="1" x14ac:dyDescent="0.2">
      <c r="A4" s="1111" t="s">
        <v>432</v>
      </c>
      <c r="B4" s="1111"/>
      <c r="C4" s="1111"/>
      <c r="D4" s="1111"/>
      <c r="E4" s="1111"/>
      <c r="F4" s="1111"/>
      <c r="G4" s="1111"/>
      <c r="H4" s="1111"/>
      <c r="I4" s="1111"/>
      <c r="J4" s="1111"/>
      <c r="K4" s="1111"/>
      <c r="L4" s="1111"/>
      <c r="M4" s="1111"/>
      <c r="N4" s="1111"/>
      <c r="O4" s="1111"/>
      <c r="P4" s="1111"/>
      <c r="Q4" s="1111"/>
      <c r="R4" s="266"/>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row>
    <row r="5" spans="1:259" s="7" customFormat="1" ht="12" customHeight="1" x14ac:dyDescent="0.2">
      <c r="A5" s="208"/>
      <c r="B5" s="1036" t="str">
        <f>porsaad!B6</f>
        <v>Situación a 31 de julio de 2023</v>
      </c>
      <c r="C5" s="1036"/>
      <c r="D5" s="1036"/>
      <c r="E5" s="1036"/>
      <c r="F5" s="1036"/>
      <c r="G5" s="1036"/>
      <c r="H5" s="1036"/>
      <c r="I5" s="1036"/>
      <c r="J5" s="1036"/>
      <c r="K5" s="1036"/>
      <c r="L5" s="1036"/>
      <c r="M5" s="1036"/>
      <c r="N5" s="1036"/>
      <c r="O5" s="1036"/>
      <c r="P5" s="1036"/>
      <c r="Q5" s="1036"/>
      <c r="R5" s="91"/>
      <c r="S5" s="91"/>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row>
    <row r="6" spans="1:259" s="7" customFormat="1" ht="6.95" customHeight="1" x14ac:dyDescent="0.2">
      <c r="A6" s="208"/>
      <c r="B6" s="208"/>
      <c r="C6" s="208"/>
      <c r="D6" s="208"/>
      <c r="E6" s="208"/>
      <c r="F6" s="208"/>
      <c r="G6" s="208"/>
      <c r="H6" s="208"/>
      <c r="I6" s="208"/>
      <c r="J6" s="208"/>
      <c r="K6" s="208"/>
      <c r="L6" s="267"/>
      <c r="M6" s="267"/>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row>
    <row r="7" spans="1:259" s="7" customFormat="1" ht="4.5" customHeight="1" x14ac:dyDescent="0.2">
      <c r="A7" s="208"/>
      <c r="B7" s="208"/>
      <c r="C7" s="208"/>
      <c r="D7" s="208"/>
      <c r="E7" s="208"/>
      <c r="F7" s="208"/>
      <c r="G7" s="208"/>
      <c r="H7" s="208"/>
      <c r="I7" s="208"/>
      <c r="J7" s="208"/>
      <c r="K7" s="208"/>
      <c r="L7" s="268"/>
      <c r="M7" s="268"/>
      <c r="N7" s="213"/>
      <c r="O7" s="213"/>
      <c r="P7" s="213"/>
      <c r="Q7" s="213"/>
      <c r="R7" s="211"/>
      <c r="S7" s="211"/>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row>
    <row r="8" spans="1:259" s="7" customFormat="1" ht="52.5" customHeight="1" x14ac:dyDescent="0.2">
      <c r="A8" s="208"/>
      <c r="B8" s="210" t="s">
        <v>15</v>
      </c>
      <c r="C8" s="1046" t="s">
        <v>115</v>
      </c>
      <c r="D8" s="1045"/>
      <c r="E8" s="211"/>
      <c r="F8" s="1046" t="s">
        <v>116</v>
      </c>
      <c r="G8" s="1045"/>
      <c r="H8" s="211"/>
      <c r="I8" s="1046" t="s">
        <v>262</v>
      </c>
      <c r="J8" s="1044"/>
      <c r="K8" s="1045"/>
      <c r="L8" s="269"/>
      <c r="M8" s="269"/>
      <c r="N8" s="219"/>
      <c r="O8" s="219"/>
      <c r="P8" s="219"/>
      <c r="Q8" s="219"/>
      <c r="R8" s="216"/>
      <c r="S8" s="216"/>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row>
    <row r="9" spans="1:259" s="124" customFormat="1" ht="30.75" customHeight="1" x14ac:dyDescent="0.2">
      <c r="A9" s="270"/>
      <c r="B9" s="215"/>
      <c r="C9" s="217" t="s">
        <v>12</v>
      </c>
      <c r="D9" s="218" t="s">
        <v>13</v>
      </c>
      <c r="E9" s="216"/>
      <c r="F9" s="217" t="s">
        <v>12</v>
      </c>
      <c r="G9" s="271" t="s">
        <v>13</v>
      </c>
      <c r="H9" s="216"/>
      <c r="I9" s="217" t="s">
        <v>12</v>
      </c>
      <c r="J9" s="408" t="s">
        <v>119</v>
      </c>
      <c r="K9" s="218" t="s">
        <v>118</v>
      </c>
      <c r="L9" s="272"/>
      <c r="M9" s="272"/>
      <c r="N9" s="223"/>
      <c r="O9" s="223"/>
      <c r="P9" s="223"/>
      <c r="Q9" s="223"/>
      <c r="R9" s="223"/>
      <c r="S9" s="223"/>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row>
    <row r="10" spans="1:259" s="39" customFormat="1" ht="7.5" customHeight="1" x14ac:dyDescent="0.2">
      <c r="A10" s="216"/>
      <c r="B10" s="219"/>
      <c r="C10" s="221"/>
      <c r="D10" s="221"/>
      <c r="E10" s="219"/>
      <c r="F10" s="219"/>
      <c r="G10" s="219"/>
      <c r="H10" s="219"/>
      <c r="I10" s="219"/>
      <c r="J10" s="219"/>
      <c r="K10" s="219"/>
      <c r="L10" s="273"/>
      <c r="M10" s="274"/>
      <c r="N10" s="232"/>
      <c r="O10" s="232"/>
      <c r="P10" s="232"/>
      <c r="Q10" s="232"/>
      <c r="R10" s="275"/>
      <c r="S10" s="27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row>
    <row r="11" spans="1:259" s="27" customFormat="1" ht="18" customHeight="1" x14ac:dyDescent="0.2">
      <c r="A11" s="222"/>
      <c r="B11" s="225" t="s">
        <v>11</v>
      </c>
      <c r="C11" s="404">
        <v>8500187</v>
      </c>
      <c r="D11" s="185">
        <v>17.904395579860061</v>
      </c>
      <c r="E11" s="276"/>
      <c r="F11" s="227">
        <v>1055830</v>
      </c>
      <c r="G11" s="228">
        <v>16.278233638280728</v>
      </c>
      <c r="H11" s="276"/>
      <c r="I11" s="277">
        <v>275501</v>
      </c>
      <c r="J11" s="412">
        <f>I11*100/C11</f>
        <v>3.2411169307216419</v>
      </c>
      <c r="K11" s="228">
        <f>I11*100/F11</f>
        <v>26.093310476118315</v>
      </c>
      <c r="L11" s="278"/>
      <c r="M11" s="278">
        <f>_xlfn.RANK.EQ(K11,K$11:K$31,0)</f>
        <v>2</v>
      </c>
      <c r="N11" s="278">
        <v>1</v>
      </c>
      <c r="O11" s="278">
        <f>MATCH(N11,M$11:M$31,0)</f>
        <v>7</v>
      </c>
      <c r="P11" s="279" t="str">
        <f t="shared" ref="P11:P29" si="0">INDEX(B$11:B$31,O11,1)</f>
        <v>Castilla y León</v>
      </c>
      <c r="Q11" s="280">
        <f>INDEX(K$11:K$31,O11,1)</f>
        <v>28.207028596133654</v>
      </c>
      <c r="R11" s="310"/>
      <c r="S11" s="275"/>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row>
    <row r="12" spans="1:259" s="125" customFormat="1" ht="18" customHeight="1" x14ac:dyDescent="0.2">
      <c r="A12" s="281"/>
      <c r="B12" s="233" t="s">
        <v>10</v>
      </c>
      <c r="C12" s="405">
        <v>1326315</v>
      </c>
      <c r="D12" s="186">
        <v>2.793687765163531</v>
      </c>
      <c r="E12" s="276"/>
      <c r="F12" s="234">
        <v>194402</v>
      </c>
      <c r="G12" s="235">
        <v>2.9971881607352038</v>
      </c>
      <c r="H12" s="276"/>
      <c r="I12" s="282">
        <v>39213</v>
      </c>
      <c r="J12" s="413">
        <f t="shared" ref="J12:J28" si="1">I12*100/C12</f>
        <v>2.956537474129449</v>
      </c>
      <c r="K12" s="235">
        <f t="shared" ref="K12:K28" si="2">I12*100/F12</f>
        <v>20.171088774806844</v>
      </c>
      <c r="L12" s="278"/>
      <c r="M12" s="278">
        <f t="shared" ref="M12:M31" si="3">_xlfn.RANK.EQ(K12,K$11:K$31,0)</f>
        <v>9</v>
      </c>
      <c r="N12" s="278">
        <v>2</v>
      </c>
      <c r="O12" s="278">
        <f t="shared" ref="O12:O29" si="4">MATCH(N12,M$11:M$31,0)</f>
        <v>1</v>
      </c>
      <c r="P12" s="279" t="str">
        <f t="shared" si="0"/>
        <v>Andalucía</v>
      </c>
      <c r="Q12" s="280">
        <f t="shared" ref="Q12:Q29" si="5">INDEX(K$11:K$31,O12,1)</f>
        <v>26.093310476118315</v>
      </c>
      <c r="R12" s="310"/>
      <c r="S12" s="275"/>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row>
    <row r="13" spans="1:259" s="125" customFormat="1" ht="18" customHeight="1" x14ac:dyDescent="0.2">
      <c r="A13" s="281"/>
      <c r="B13" s="233" t="s">
        <v>40</v>
      </c>
      <c r="C13" s="405">
        <v>1004686</v>
      </c>
      <c r="D13" s="186">
        <v>2.1162235110294971</v>
      </c>
      <c r="E13" s="276"/>
      <c r="F13" s="234">
        <v>193502</v>
      </c>
      <c r="G13" s="235">
        <v>2.9833124323750959</v>
      </c>
      <c r="H13" s="276"/>
      <c r="I13" s="282">
        <v>29908</v>
      </c>
      <c r="J13" s="413">
        <f t="shared" si="1"/>
        <v>2.9768504786570134</v>
      </c>
      <c r="K13" s="235">
        <f t="shared" si="2"/>
        <v>15.456170995648623</v>
      </c>
      <c r="L13" s="278"/>
      <c r="M13" s="278">
        <f t="shared" si="3"/>
        <v>17</v>
      </c>
      <c r="N13" s="278">
        <v>3</v>
      </c>
      <c r="O13" s="278">
        <f>MATCH(N13,M$11:M$31,0)</f>
        <v>8</v>
      </c>
      <c r="P13" s="279" t="str">
        <f t="shared" si="0"/>
        <v>Castilla - La Mancha</v>
      </c>
      <c r="Q13" s="280">
        <f t="shared" si="5"/>
        <v>23.965026643902945</v>
      </c>
      <c r="R13" s="310"/>
      <c r="S13" s="275"/>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row>
    <row r="14" spans="1:259" s="125" customFormat="1" ht="18" customHeight="1" x14ac:dyDescent="0.2">
      <c r="A14" s="281"/>
      <c r="B14" s="233" t="s">
        <v>41</v>
      </c>
      <c r="C14" s="405">
        <v>1176659</v>
      </c>
      <c r="D14" s="186">
        <v>2.4784593796115968</v>
      </c>
      <c r="E14" s="276"/>
      <c r="F14" s="234">
        <v>122308</v>
      </c>
      <c r="G14" s="235">
        <v>1.8856806491867435</v>
      </c>
      <c r="H14" s="276"/>
      <c r="I14" s="282">
        <v>27809</v>
      </c>
      <c r="J14" s="413">
        <f t="shared" si="1"/>
        <v>2.3633865036514403</v>
      </c>
      <c r="K14" s="235">
        <f t="shared" si="2"/>
        <v>22.736861039343296</v>
      </c>
      <c r="L14" s="278"/>
      <c r="M14" s="278">
        <f t="shared" si="3"/>
        <v>4</v>
      </c>
      <c r="N14" s="278">
        <v>4</v>
      </c>
      <c r="O14" s="278">
        <f t="shared" si="4"/>
        <v>4</v>
      </c>
      <c r="P14" s="279" t="str">
        <f t="shared" si="0"/>
        <v>Balears, Illes</v>
      </c>
      <c r="Q14" s="280">
        <f t="shared" si="5"/>
        <v>22.736861039343296</v>
      </c>
      <c r="R14" s="310"/>
      <c r="S14" s="275"/>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row>
    <row r="15" spans="1:259" s="125" customFormat="1" ht="18" customHeight="1" x14ac:dyDescent="0.2">
      <c r="A15" s="281"/>
      <c r="B15" s="233" t="s">
        <v>9</v>
      </c>
      <c r="C15" s="405">
        <v>2177701</v>
      </c>
      <c r="D15" s="186">
        <v>4.5870073397981521</v>
      </c>
      <c r="E15" s="276"/>
      <c r="F15" s="234">
        <v>246866</v>
      </c>
      <c r="G15" s="235">
        <v>3.8060506192737567</v>
      </c>
      <c r="H15" s="276"/>
      <c r="I15" s="282">
        <v>38957</v>
      </c>
      <c r="J15" s="413">
        <f t="shared" si="1"/>
        <v>1.7889049047596526</v>
      </c>
      <c r="K15" s="235">
        <f t="shared" si="2"/>
        <v>15.780625926616059</v>
      </c>
      <c r="L15" s="278"/>
      <c r="M15" s="278">
        <f t="shared" si="3"/>
        <v>16</v>
      </c>
      <c r="N15" s="278">
        <v>5</v>
      </c>
      <c r="O15" s="278">
        <f t="shared" si="4"/>
        <v>11</v>
      </c>
      <c r="P15" s="279" t="str">
        <f t="shared" si="0"/>
        <v>Extremadura</v>
      </c>
      <c r="Q15" s="280">
        <f t="shared" si="5"/>
        <v>21.614929415009655</v>
      </c>
      <c r="R15" s="310"/>
      <c r="S15" s="275"/>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row>
    <row r="16" spans="1:259" s="125" customFormat="1" ht="18" customHeight="1" x14ac:dyDescent="0.2">
      <c r="A16" s="281"/>
      <c r="B16" s="233" t="s">
        <v>8</v>
      </c>
      <c r="C16" s="406">
        <v>585402</v>
      </c>
      <c r="D16" s="186">
        <v>1.2330633409878207</v>
      </c>
      <c r="E16" s="276"/>
      <c r="F16" s="238">
        <v>99678</v>
      </c>
      <c r="G16" s="235">
        <v>1.5367831683098099</v>
      </c>
      <c r="H16" s="276"/>
      <c r="I16" s="282">
        <v>17653</v>
      </c>
      <c r="J16" s="413">
        <f t="shared" si="1"/>
        <v>3.0155346240702969</v>
      </c>
      <c r="K16" s="235">
        <f t="shared" si="2"/>
        <v>17.71002628463653</v>
      </c>
      <c r="L16" s="278"/>
      <c r="M16" s="278">
        <f t="shared" si="3"/>
        <v>15</v>
      </c>
      <c r="N16" s="278">
        <v>6</v>
      </c>
      <c r="O16" s="278">
        <f t="shared" si="4"/>
        <v>10</v>
      </c>
      <c r="P16" s="279" t="str">
        <f t="shared" si="0"/>
        <v>Comunitat Valenciana</v>
      </c>
      <c r="Q16" s="283">
        <f t="shared" si="5"/>
        <v>21.234649921449655</v>
      </c>
      <c r="R16" s="310"/>
      <c r="S16" s="275"/>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row>
    <row r="17" spans="1:259" s="128" customFormat="1" ht="18" customHeight="1" x14ac:dyDescent="0.2">
      <c r="A17" s="284"/>
      <c r="B17" s="285" t="s">
        <v>7</v>
      </c>
      <c r="C17" s="405">
        <v>2372640</v>
      </c>
      <c r="D17" s="186">
        <v>4.9976177145984177</v>
      </c>
      <c r="E17" s="276"/>
      <c r="F17" s="286">
        <v>420966</v>
      </c>
      <c r="G17" s="287">
        <v>6.4902331831568389</v>
      </c>
      <c r="H17" s="276"/>
      <c r="I17" s="288">
        <v>118742</v>
      </c>
      <c r="J17" s="414">
        <f t="shared" si="1"/>
        <v>5.0046361858520463</v>
      </c>
      <c r="K17" s="287">
        <f t="shared" si="2"/>
        <v>28.207028596133654</v>
      </c>
      <c r="L17" s="278"/>
      <c r="M17" s="278">
        <f t="shared" si="3"/>
        <v>1</v>
      </c>
      <c r="N17" s="278">
        <v>7</v>
      </c>
      <c r="O17" s="278">
        <f t="shared" si="4"/>
        <v>21</v>
      </c>
      <c r="P17" s="279" t="str">
        <f t="shared" si="0"/>
        <v>TOTAL</v>
      </c>
      <c r="Q17" s="280">
        <f t="shared" si="5"/>
        <v>21.045317203775554</v>
      </c>
      <c r="R17" s="310"/>
      <c r="S17" s="289"/>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s="128" customFormat="1" ht="18" customHeight="1" x14ac:dyDescent="0.2">
      <c r="A18" s="284"/>
      <c r="B18" s="285" t="s">
        <v>43</v>
      </c>
      <c r="C18" s="405">
        <v>2053328</v>
      </c>
      <c r="D18" s="186">
        <v>4.3250338806902606</v>
      </c>
      <c r="E18" s="276"/>
      <c r="F18" s="286">
        <v>289935</v>
      </c>
      <c r="G18" s="287">
        <v>4.4700658912087397</v>
      </c>
      <c r="H18" s="276"/>
      <c r="I18" s="288">
        <v>69483</v>
      </c>
      <c r="J18" s="414">
        <f t="shared" si="1"/>
        <v>3.3839211270678624</v>
      </c>
      <c r="K18" s="287">
        <f t="shared" si="2"/>
        <v>23.965026643902945</v>
      </c>
      <c r="L18" s="278"/>
      <c r="M18" s="278">
        <f t="shared" si="3"/>
        <v>3</v>
      </c>
      <c r="N18" s="278">
        <v>8</v>
      </c>
      <c r="O18" s="278">
        <f t="shared" si="4"/>
        <v>13</v>
      </c>
      <c r="P18" s="279" t="str">
        <f t="shared" si="0"/>
        <v>Madrid, Comunidad de</v>
      </c>
      <c r="Q18" s="280">
        <f t="shared" si="5"/>
        <v>21.021383140632448</v>
      </c>
      <c r="R18" s="310"/>
      <c r="S18" s="289"/>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s="128" customFormat="1" ht="18" customHeight="1" x14ac:dyDescent="0.2">
      <c r="A19" s="284"/>
      <c r="B19" s="285" t="s">
        <v>44</v>
      </c>
      <c r="C19" s="405">
        <v>7792611</v>
      </c>
      <c r="D19" s="186">
        <v>16.413990650319683</v>
      </c>
      <c r="E19" s="276"/>
      <c r="F19" s="286">
        <v>1069708</v>
      </c>
      <c r="G19" s="287">
        <v>16.492197369593594</v>
      </c>
      <c r="H19" s="276"/>
      <c r="I19" s="288">
        <v>198202</v>
      </c>
      <c r="J19" s="414">
        <f t="shared" si="1"/>
        <v>2.5434607219582754</v>
      </c>
      <c r="K19" s="287">
        <f t="shared" si="2"/>
        <v>18.528607806990319</v>
      </c>
      <c r="L19" s="278"/>
      <c r="M19" s="278">
        <f t="shared" si="3"/>
        <v>14</v>
      </c>
      <c r="N19" s="278">
        <v>9</v>
      </c>
      <c r="O19" s="278">
        <f>MATCH(N19,M$11:M$31,0)</f>
        <v>2</v>
      </c>
      <c r="P19" s="279" t="str">
        <f t="shared" si="0"/>
        <v>Aragón</v>
      </c>
      <c r="Q19" s="280">
        <f t="shared" si="5"/>
        <v>20.171088774806844</v>
      </c>
      <c r="R19" s="310"/>
      <c r="S19" s="289"/>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s="128" customFormat="1" ht="18" customHeight="1" x14ac:dyDescent="0.2">
      <c r="A20" s="284"/>
      <c r="B20" s="285" t="s">
        <v>6</v>
      </c>
      <c r="C20" s="405">
        <v>5097967</v>
      </c>
      <c r="D20" s="186">
        <v>10.738118799159649</v>
      </c>
      <c r="E20" s="276"/>
      <c r="F20" s="286">
        <v>656267</v>
      </c>
      <c r="G20" s="287">
        <v>10.11798069300321</v>
      </c>
      <c r="H20" s="276"/>
      <c r="I20" s="288">
        <v>139356</v>
      </c>
      <c r="J20" s="414">
        <f t="shared" si="1"/>
        <v>2.7335602603939964</v>
      </c>
      <c r="K20" s="287">
        <f>I20*100/F20</f>
        <v>21.234649921449655</v>
      </c>
      <c r="L20" s="278"/>
      <c r="M20" s="278">
        <f t="shared" si="3"/>
        <v>6</v>
      </c>
      <c r="N20" s="278">
        <v>10</v>
      </c>
      <c r="O20" s="278">
        <f t="shared" si="4"/>
        <v>17</v>
      </c>
      <c r="P20" s="279" t="str">
        <f t="shared" si="0"/>
        <v>Rioja, La</v>
      </c>
      <c r="Q20" s="280">
        <f t="shared" si="5"/>
        <v>19.977399126985887</v>
      </c>
      <c r="R20" s="310"/>
      <c r="S20" s="289"/>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s="125" customFormat="1" ht="18" customHeight="1" x14ac:dyDescent="0.2">
      <c r="A21" s="281"/>
      <c r="B21" s="233" t="s">
        <v>5</v>
      </c>
      <c r="C21" s="405">
        <v>1054776</v>
      </c>
      <c r="D21" s="186">
        <v>2.221730739822839</v>
      </c>
      <c r="E21" s="276"/>
      <c r="F21" s="234">
        <v>159524</v>
      </c>
      <c r="G21" s="235">
        <v>2.4594574343531583</v>
      </c>
      <c r="H21" s="276"/>
      <c r="I21" s="282">
        <v>34481</v>
      </c>
      <c r="J21" s="413">
        <f t="shared" si="1"/>
        <v>3.2690353212435626</v>
      </c>
      <c r="K21" s="235">
        <f t="shared" si="2"/>
        <v>21.614929415009655</v>
      </c>
      <c r="L21" s="278"/>
      <c r="M21" s="278">
        <f t="shared" si="3"/>
        <v>5</v>
      </c>
      <c r="N21" s="278">
        <v>11</v>
      </c>
      <c r="O21" s="278">
        <f t="shared" si="4"/>
        <v>16</v>
      </c>
      <c r="P21" s="279" t="str">
        <f t="shared" si="0"/>
        <v>País Vasco</v>
      </c>
      <c r="Q21" s="280">
        <f t="shared" si="5"/>
        <v>19.876951778881573</v>
      </c>
      <c r="R21" s="310"/>
      <c r="S21" s="275"/>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row>
    <row r="22" spans="1:259" s="125" customFormat="1" ht="18" customHeight="1" x14ac:dyDescent="0.2">
      <c r="A22" s="281"/>
      <c r="B22" s="233" t="s">
        <v>38</v>
      </c>
      <c r="C22" s="405">
        <v>2690464</v>
      </c>
      <c r="D22" s="186">
        <v>5.6670672950339354</v>
      </c>
      <c r="E22" s="276"/>
      <c r="F22" s="234">
        <v>485558</v>
      </c>
      <c r="G22" s="235">
        <v>7.4860787900858226</v>
      </c>
      <c r="H22" s="276"/>
      <c r="I22" s="282">
        <v>72568</v>
      </c>
      <c r="J22" s="413">
        <f t="shared" si="1"/>
        <v>2.6972299201922048</v>
      </c>
      <c r="K22" s="235">
        <f t="shared" si="2"/>
        <v>14.945279451682394</v>
      </c>
      <c r="L22" s="278"/>
      <c r="M22" s="278">
        <f t="shared" si="3"/>
        <v>18</v>
      </c>
      <c r="N22" s="278">
        <v>12</v>
      </c>
      <c r="O22" s="278">
        <f t="shared" si="4"/>
        <v>14</v>
      </c>
      <c r="P22" s="279" t="str">
        <f t="shared" si="0"/>
        <v>Murcia, Región de</v>
      </c>
      <c r="Q22" s="280">
        <f t="shared" si="5"/>
        <v>19.57125055232024</v>
      </c>
      <c r="R22" s="310"/>
      <c r="S22" s="275"/>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row>
    <row r="23" spans="1:259" s="125" customFormat="1" ht="18" customHeight="1" x14ac:dyDescent="0.2">
      <c r="A23" s="281"/>
      <c r="B23" s="233" t="s">
        <v>45</v>
      </c>
      <c r="C23" s="405">
        <v>6750336</v>
      </c>
      <c r="D23" s="186">
        <v>14.218591431102663</v>
      </c>
      <c r="E23" s="276"/>
      <c r="F23" s="234">
        <v>803577</v>
      </c>
      <c r="G23" s="235">
        <v>12.389129076033749</v>
      </c>
      <c r="H23" s="276"/>
      <c r="I23" s="282">
        <v>168923</v>
      </c>
      <c r="J23" s="413">
        <f t="shared" si="1"/>
        <v>2.5024383971405277</v>
      </c>
      <c r="K23" s="235">
        <f t="shared" si="2"/>
        <v>21.021383140632448</v>
      </c>
      <c r="L23" s="278"/>
      <c r="M23" s="278">
        <f t="shared" si="3"/>
        <v>8</v>
      </c>
      <c r="N23" s="278">
        <v>13</v>
      </c>
      <c r="O23" s="278">
        <f t="shared" si="4"/>
        <v>15</v>
      </c>
      <c r="P23" s="279" t="str">
        <f t="shared" si="0"/>
        <v>Navarra, Comunidad Foral de</v>
      </c>
      <c r="Q23" s="280">
        <f t="shared" si="5"/>
        <v>18.87676640470799</v>
      </c>
      <c r="R23" s="310"/>
      <c r="S23" s="275"/>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row>
    <row r="24" spans="1:259" s="125" customFormat="1" ht="18" customHeight="1" x14ac:dyDescent="0.2">
      <c r="A24" s="281"/>
      <c r="B24" s="233" t="s">
        <v>46</v>
      </c>
      <c r="C24" s="405">
        <v>1531878</v>
      </c>
      <c r="D24" s="186">
        <v>3.2266760357254345</v>
      </c>
      <c r="E24" s="276"/>
      <c r="F24" s="234">
        <v>201423</v>
      </c>
      <c r="G24" s="235">
        <v>3.1054342594200008</v>
      </c>
      <c r="H24" s="276"/>
      <c r="I24" s="282">
        <v>39421</v>
      </c>
      <c r="J24" s="413">
        <f t="shared" si="1"/>
        <v>2.5733772532799608</v>
      </c>
      <c r="K24" s="235">
        <f>I24*100/F24</f>
        <v>19.57125055232024</v>
      </c>
      <c r="L24" s="278"/>
      <c r="M24" s="278">
        <f t="shared" si="3"/>
        <v>12</v>
      </c>
      <c r="N24" s="278">
        <v>14</v>
      </c>
      <c r="O24" s="278">
        <f t="shared" si="4"/>
        <v>9</v>
      </c>
      <c r="P24" s="279" t="str">
        <f t="shared" si="0"/>
        <v>Cataluña</v>
      </c>
      <c r="Q24" s="280">
        <f t="shared" si="5"/>
        <v>18.528607806990319</v>
      </c>
      <c r="R24" s="310"/>
      <c r="S24" s="275"/>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row>
    <row r="25" spans="1:259" s="125" customFormat="1" ht="18" customHeight="1" x14ac:dyDescent="0.2">
      <c r="A25" s="281"/>
      <c r="B25" s="233" t="s">
        <v>47</v>
      </c>
      <c r="C25" s="406">
        <v>664117</v>
      </c>
      <c r="D25" s="186">
        <v>1.3988649284198011</v>
      </c>
      <c r="E25" s="276"/>
      <c r="F25" s="238">
        <v>82583</v>
      </c>
      <c r="G25" s="235">
        <v>1.2732214168475393</v>
      </c>
      <c r="H25" s="276"/>
      <c r="I25" s="282">
        <v>15589</v>
      </c>
      <c r="J25" s="413">
        <f t="shared" si="1"/>
        <v>2.3473273534633203</v>
      </c>
      <c r="K25" s="235">
        <f t="shared" si="2"/>
        <v>18.87676640470799</v>
      </c>
      <c r="L25" s="278"/>
      <c r="M25" s="278">
        <f t="shared" si="3"/>
        <v>13</v>
      </c>
      <c r="N25" s="278">
        <v>15</v>
      </c>
      <c r="O25" s="278">
        <f t="shared" si="4"/>
        <v>6</v>
      </c>
      <c r="P25" s="279" t="str">
        <f t="shared" si="0"/>
        <v>Cantabria</v>
      </c>
      <c r="Q25" s="283">
        <f t="shared" si="5"/>
        <v>17.71002628463653</v>
      </c>
      <c r="R25" s="310"/>
      <c r="S25" s="275"/>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row>
    <row r="26" spans="1:259" s="125" customFormat="1" ht="18" customHeight="1" x14ac:dyDescent="0.2">
      <c r="A26" s="281"/>
      <c r="B26" s="233" t="s">
        <v>48</v>
      </c>
      <c r="C26" s="406">
        <v>2208174</v>
      </c>
      <c r="D26" s="186">
        <v>4.6511942390399073</v>
      </c>
      <c r="E26" s="276"/>
      <c r="F26" s="238">
        <v>336616</v>
      </c>
      <c r="G26" s="235">
        <v>5.1897690862956214</v>
      </c>
      <c r="H26" s="276"/>
      <c r="I26" s="282">
        <v>66909</v>
      </c>
      <c r="J26" s="413">
        <f t="shared" si="1"/>
        <v>3.0300601311309707</v>
      </c>
      <c r="K26" s="235">
        <f t="shared" si="2"/>
        <v>19.876951778881573</v>
      </c>
      <c r="L26" s="278"/>
      <c r="M26" s="278">
        <f t="shared" si="3"/>
        <v>11</v>
      </c>
      <c r="N26" s="278">
        <v>16</v>
      </c>
      <c r="O26" s="278">
        <f t="shared" si="4"/>
        <v>5</v>
      </c>
      <c r="P26" s="279" t="str">
        <f t="shared" si="0"/>
        <v>Canarias</v>
      </c>
      <c r="Q26" s="280">
        <f t="shared" si="5"/>
        <v>15.780625926616059</v>
      </c>
      <c r="R26" s="310"/>
      <c r="S26" s="275"/>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row>
    <row r="27" spans="1:259" s="125" customFormat="1" ht="18" customHeight="1" x14ac:dyDescent="0.2">
      <c r="A27" s="281"/>
      <c r="B27" s="233" t="s">
        <v>49</v>
      </c>
      <c r="C27" s="406">
        <v>319892</v>
      </c>
      <c r="D27" s="187">
        <v>0.67380551872948147</v>
      </c>
      <c r="E27" s="276"/>
      <c r="F27" s="238">
        <v>45131</v>
      </c>
      <c r="G27" s="242">
        <v>0.69580610735558523</v>
      </c>
      <c r="H27" s="276"/>
      <c r="I27" s="282">
        <v>9016</v>
      </c>
      <c r="J27" s="413">
        <f t="shared" si="1"/>
        <v>2.8184512272892102</v>
      </c>
      <c r="K27" s="242">
        <f t="shared" si="2"/>
        <v>19.977399126985887</v>
      </c>
      <c r="L27" s="278"/>
      <c r="M27" s="278">
        <f t="shared" si="3"/>
        <v>10</v>
      </c>
      <c r="N27" s="278">
        <v>17</v>
      </c>
      <c r="O27" s="278">
        <f t="shared" si="4"/>
        <v>3</v>
      </c>
      <c r="P27" s="279" t="str">
        <f t="shared" si="0"/>
        <v>Asturias, Principado de</v>
      </c>
      <c r="Q27" s="280">
        <f t="shared" si="5"/>
        <v>15.456170995648623</v>
      </c>
      <c r="R27" s="310"/>
      <c r="S27" s="275"/>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row>
    <row r="28" spans="1:259" s="125" customFormat="1" ht="18" customHeight="1" x14ac:dyDescent="0.2">
      <c r="A28" s="281"/>
      <c r="B28" s="233" t="s">
        <v>4</v>
      </c>
      <c r="C28" s="238">
        <v>168287</v>
      </c>
      <c r="D28" s="242">
        <v>0.35447185090726951</v>
      </c>
      <c r="E28" s="276"/>
      <c r="F28" s="238">
        <v>22272</v>
      </c>
      <c r="G28" s="242">
        <v>0.34337802448480192</v>
      </c>
      <c r="H28" s="276"/>
      <c r="I28" s="282">
        <v>3299</v>
      </c>
      <c r="J28" s="413">
        <f t="shared" si="1"/>
        <v>1.960341559359903</v>
      </c>
      <c r="K28" s="242">
        <f t="shared" si="2"/>
        <v>14.81232040229885</v>
      </c>
      <c r="L28" s="278"/>
      <c r="M28" s="278">
        <f t="shared" si="3"/>
        <v>19</v>
      </c>
      <c r="N28" s="278">
        <v>18</v>
      </c>
      <c r="O28" s="278">
        <f t="shared" si="4"/>
        <v>12</v>
      </c>
      <c r="P28" s="279" t="str">
        <f t="shared" si="0"/>
        <v>Galicia</v>
      </c>
      <c r="Q28" s="280">
        <f t="shared" si="5"/>
        <v>14.945279451682394</v>
      </c>
      <c r="R28" s="311"/>
      <c r="S28" s="223"/>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row>
    <row r="29" spans="1:259" s="125" customFormat="1" ht="6" customHeight="1" x14ac:dyDescent="0.2">
      <c r="A29" s="281"/>
      <c r="B29" s="290"/>
      <c r="C29" s="291"/>
      <c r="D29" s="292"/>
      <c r="E29" s="232"/>
      <c r="F29" s="291"/>
      <c r="G29" s="292"/>
      <c r="H29" s="232"/>
      <c r="I29" s="291"/>
      <c r="J29" s="411"/>
      <c r="K29" s="292"/>
      <c r="L29" s="278"/>
      <c r="M29" s="278"/>
      <c r="N29" s="278">
        <v>19</v>
      </c>
      <c r="O29" s="278">
        <f t="shared" si="4"/>
        <v>18</v>
      </c>
      <c r="P29" s="279" t="str">
        <f t="shared" si="0"/>
        <v>Ceuta y Melilla</v>
      </c>
      <c r="Q29" s="280">
        <f t="shared" si="5"/>
        <v>14.81232040229885</v>
      </c>
      <c r="R29" s="312"/>
      <c r="S29" s="212"/>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row>
    <row r="30" spans="1:259" s="125" customFormat="1" ht="5.25" customHeight="1" x14ac:dyDescent="0.2">
      <c r="A30" s="281"/>
      <c r="B30" s="293"/>
      <c r="C30" s="221"/>
      <c r="D30" s="249"/>
      <c r="E30" s="293"/>
      <c r="F30" s="293"/>
      <c r="G30" s="294"/>
      <c r="H30" s="293"/>
      <c r="I30" s="256"/>
      <c r="J30" s="256"/>
      <c r="K30" s="295"/>
      <c r="L30" s="296"/>
      <c r="M30" s="278"/>
      <c r="N30" s="297"/>
      <c r="O30" s="297"/>
      <c r="P30" s="297"/>
      <c r="Q30" s="297"/>
      <c r="R30" s="313"/>
      <c r="S30" s="256"/>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row>
    <row r="31" spans="1:259" s="27" customFormat="1" ht="15.75" customHeight="1" x14ac:dyDescent="0.2">
      <c r="A31" s="222"/>
      <c r="B31" s="298" t="s">
        <v>3</v>
      </c>
      <c r="C31" s="253">
        <f>SUM(C11:C28)</f>
        <v>47475420</v>
      </c>
      <c r="D31" s="254">
        <f>SUM(D11:D28)</f>
        <v>100</v>
      </c>
      <c r="E31" s="299"/>
      <c r="F31" s="253">
        <f>SUM(F11:F28)</f>
        <v>6486146</v>
      </c>
      <c r="G31" s="254">
        <f>SUM(G11:G28)</f>
        <v>99.999999999999986</v>
      </c>
      <c r="H31" s="211"/>
      <c r="I31" s="253">
        <f>SUM(I11:I30)</f>
        <v>1365030</v>
      </c>
      <c r="J31" s="409">
        <f>I31*100/C31</f>
        <v>2.8752352269869332</v>
      </c>
      <c r="K31" s="254">
        <f>I31*100/F31</f>
        <v>21.045317203775554</v>
      </c>
      <c r="L31" s="297"/>
      <c r="M31" s="278">
        <f t="shared" si="3"/>
        <v>7</v>
      </c>
      <c r="N31" s="297"/>
      <c r="O31" s="297"/>
      <c r="P31" s="297"/>
      <c r="Q31" s="297"/>
      <c r="R31" s="261"/>
      <c r="S31" s="26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row>
    <row r="32" spans="1:259" s="27" customFormat="1" ht="9.75" customHeight="1" x14ac:dyDescent="0.2">
      <c r="A32" s="222"/>
      <c r="B32" s="300"/>
      <c r="C32" s="300"/>
      <c r="D32" s="300"/>
      <c r="E32" s="299"/>
      <c r="F32" s="301"/>
      <c r="G32" s="302"/>
      <c r="H32" s="211"/>
      <c r="I32" s="301"/>
      <c r="J32" s="301"/>
      <c r="K32" s="302"/>
      <c r="L32" s="297"/>
      <c r="M32" s="297"/>
      <c r="N32" s="297"/>
      <c r="O32" s="297"/>
      <c r="P32" s="297"/>
      <c r="Q32" s="297"/>
      <c r="R32" s="261"/>
      <c r="S32" s="261"/>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row>
    <row r="33" spans="1:259" s="20" customFormat="1" ht="18.75" customHeight="1" x14ac:dyDescent="0.2">
      <c r="A33" s="251"/>
      <c r="B33" s="1058" t="str">
        <f>'22solcasaadpot'!B32:M32</f>
        <v>(1) Cifras INE de población referidas al 01/01/2022. Real Decreto 1037/2022, de 20 de diciembre BOE 21.12.22.</v>
      </c>
      <c r="C33" s="1072"/>
      <c r="D33" s="1072"/>
      <c r="E33" s="1072"/>
      <c r="F33" s="1072"/>
      <c r="G33" s="1072"/>
      <c r="H33" s="1072"/>
      <c r="I33" s="1072"/>
      <c r="J33" s="1072"/>
      <c r="K33" s="1072"/>
      <c r="L33" s="1072"/>
      <c r="M33" s="1072"/>
      <c r="N33" s="1072"/>
      <c r="O33" s="1072"/>
      <c r="P33" s="251"/>
      <c r="Q33" s="261"/>
      <c r="R33" s="264"/>
      <c r="S33" s="264"/>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row>
    <row r="34" spans="1:259" ht="24" customHeight="1" x14ac:dyDescent="0.2">
      <c r="B34" s="1065" t="str">
        <f>'22solcasaadpot'!B33:Q33</f>
        <v>(2) Cifras de Población Potencialmente Dependiente calculadas según lo explicado en la metodología</v>
      </c>
      <c r="C34" s="1109"/>
      <c r="D34" s="1109"/>
      <c r="E34" s="1109"/>
      <c r="F34" s="1109"/>
      <c r="G34" s="1109"/>
      <c r="H34" s="1109"/>
      <c r="I34" s="1109"/>
      <c r="J34" s="1109"/>
      <c r="K34" s="1109"/>
      <c r="L34" s="1109"/>
      <c r="M34" s="1109"/>
      <c r="N34" s="1109"/>
      <c r="O34" s="1109"/>
      <c r="P34" s="1109"/>
    </row>
    <row r="35" spans="1:259" ht="15" customHeight="1" x14ac:dyDescent="0.15">
      <c r="B35" s="257" t="s">
        <v>50</v>
      </c>
      <c r="C35" s="257"/>
      <c r="D35" s="257"/>
      <c r="L35" s="304"/>
      <c r="M35" s="305"/>
      <c r="N35" s="305"/>
      <c r="O35" s="305"/>
      <c r="P35" s="306"/>
      <c r="Q35" s="307"/>
      <c r="R35" s="231"/>
    </row>
    <row r="36" spans="1:259" x14ac:dyDescent="0.15">
      <c r="L36" s="304"/>
      <c r="M36" s="305"/>
      <c r="N36" s="305"/>
      <c r="O36" s="305"/>
      <c r="P36" s="306"/>
      <c r="Q36" s="307"/>
      <c r="R36" s="231"/>
    </row>
    <row r="37" spans="1:259" x14ac:dyDescent="0.15">
      <c r="L37" s="304"/>
      <c r="M37" s="305"/>
      <c r="N37" s="305"/>
      <c r="O37" s="305"/>
      <c r="P37" s="306"/>
      <c r="Q37" s="308"/>
      <c r="R37" s="231"/>
    </row>
    <row r="38" spans="1:259" x14ac:dyDescent="0.15">
      <c r="L38" s="304"/>
      <c r="M38" s="305"/>
      <c r="N38" s="305"/>
      <c r="O38" s="305"/>
      <c r="P38" s="306"/>
      <c r="Q38" s="307"/>
      <c r="R38" s="231"/>
    </row>
    <row r="39" spans="1:259" x14ac:dyDescent="0.15">
      <c r="L39" s="304"/>
      <c r="M39" s="305"/>
      <c r="N39" s="305"/>
      <c r="O39" s="305"/>
      <c r="P39" s="306"/>
      <c r="Q39" s="307"/>
      <c r="R39" s="231"/>
    </row>
    <row r="40" spans="1:259" x14ac:dyDescent="0.15">
      <c r="L40" s="304"/>
      <c r="M40" s="305"/>
      <c r="N40" s="305"/>
      <c r="O40" s="305"/>
      <c r="P40" s="306"/>
      <c r="Q40" s="307"/>
      <c r="R40" s="231"/>
    </row>
    <row r="41" spans="1:259" x14ac:dyDescent="0.15">
      <c r="L41" s="304"/>
      <c r="M41" s="305"/>
      <c r="N41" s="305"/>
      <c r="O41" s="305"/>
      <c r="P41" s="306"/>
      <c r="Q41" s="307"/>
      <c r="R41" s="231"/>
    </row>
    <row r="42" spans="1:259" x14ac:dyDescent="0.15">
      <c r="L42" s="304"/>
      <c r="M42" s="305"/>
      <c r="N42" s="305"/>
      <c r="O42" s="305"/>
      <c r="P42" s="306"/>
      <c r="Q42" s="307"/>
      <c r="R42" s="231"/>
    </row>
    <row r="43" spans="1:259" x14ac:dyDescent="0.15">
      <c r="L43" s="304"/>
      <c r="M43" s="305"/>
      <c r="N43" s="305"/>
      <c r="O43" s="305"/>
      <c r="P43" s="306"/>
      <c r="Q43" s="307"/>
      <c r="R43" s="231"/>
    </row>
    <row r="44" spans="1:259" x14ac:dyDescent="0.15">
      <c r="L44" s="304"/>
      <c r="M44" s="305"/>
      <c r="N44" s="305"/>
      <c r="O44" s="305"/>
      <c r="P44" s="306"/>
      <c r="Q44" s="308"/>
      <c r="R44" s="231"/>
    </row>
    <row r="45" spans="1:259" x14ac:dyDescent="0.15">
      <c r="L45" s="304"/>
      <c r="M45" s="305"/>
      <c r="N45" s="305"/>
      <c r="O45" s="305"/>
      <c r="P45" s="306"/>
      <c r="Q45" s="307"/>
      <c r="R45" s="231"/>
    </row>
    <row r="46" spans="1:259" x14ac:dyDescent="0.15">
      <c r="L46" s="304"/>
      <c r="M46" s="305"/>
      <c r="N46" s="305"/>
      <c r="O46" s="305"/>
      <c r="P46" s="306"/>
      <c r="Q46" s="307"/>
      <c r="R46" s="231"/>
    </row>
    <row r="47" spans="1:259" x14ac:dyDescent="0.15">
      <c r="L47" s="304"/>
      <c r="M47" s="305"/>
      <c r="N47" s="305"/>
      <c r="O47" s="305"/>
      <c r="P47" s="306"/>
      <c r="Q47" s="307"/>
      <c r="R47" s="231"/>
    </row>
    <row r="48" spans="1:259" x14ac:dyDescent="0.15">
      <c r="L48" s="304"/>
      <c r="M48" s="305"/>
      <c r="N48" s="305"/>
      <c r="O48" s="305"/>
      <c r="P48" s="306"/>
      <c r="Q48" s="307"/>
      <c r="R48" s="231"/>
    </row>
    <row r="49" spans="12:18" x14ac:dyDescent="0.15">
      <c r="L49" s="304"/>
      <c r="M49" s="305"/>
      <c r="N49" s="305"/>
      <c r="O49" s="305"/>
      <c r="P49" s="306"/>
      <c r="Q49" s="307"/>
      <c r="R49" s="231"/>
    </row>
    <row r="50" spans="12:18" x14ac:dyDescent="0.15">
      <c r="L50" s="304"/>
      <c r="M50" s="305"/>
      <c r="N50" s="305"/>
      <c r="O50" s="305"/>
      <c r="P50" s="306"/>
      <c r="Q50" s="308"/>
      <c r="R50" s="231"/>
    </row>
    <row r="51" spans="12:18" x14ac:dyDescent="0.15">
      <c r="L51" s="304"/>
      <c r="M51" s="305"/>
      <c r="N51" s="305"/>
      <c r="O51" s="305"/>
      <c r="P51" s="306"/>
      <c r="Q51" s="307"/>
      <c r="R51" s="231"/>
    </row>
    <row r="52" spans="12:18" x14ac:dyDescent="0.15">
      <c r="L52" s="304"/>
      <c r="M52" s="305"/>
      <c r="N52" s="305"/>
      <c r="O52" s="305"/>
      <c r="P52" s="306"/>
      <c r="Q52" s="307"/>
      <c r="R52" s="231"/>
    </row>
    <row r="53" spans="12:18" x14ac:dyDescent="0.15">
      <c r="L53" s="304"/>
      <c r="M53" s="309"/>
      <c r="N53" s="309"/>
      <c r="O53" s="305"/>
      <c r="P53" s="306"/>
      <c r="Q53" s="307"/>
      <c r="R53" s="231"/>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436</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262</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33.75" customHeight="1" x14ac:dyDescent="0.2">
      <c r="A8" s="209"/>
      <c r="B8" s="1038"/>
      <c r="C8" s="211"/>
      <c r="D8" s="1042"/>
      <c r="E8" s="1043"/>
      <c r="F8" s="1043"/>
      <c r="G8" s="1043"/>
      <c r="H8" s="1043"/>
      <c r="I8" s="501"/>
      <c r="J8" s="1046" t="s">
        <v>263</v>
      </c>
      <c r="K8" s="1044"/>
      <c r="L8" s="1044"/>
      <c r="M8" s="1044"/>
      <c r="N8" s="1044"/>
      <c r="O8" s="1045"/>
      <c r="P8" s="211"/>
      <c r="Q8" s="1046" t="s">
        <v>264</v>
      </c>
      <c r="R8" s="1044"/>
      <c r="S8" s="1044"/>
      <c r="T8" s="1044"/>
      <c r="U8" s="1044"/>
      <c r="V8" s="1045"/>
      <c r="W8" s="211"/>
      <c r="X8" s="1046" t="s">
        <v>265</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233</v>
      </c>
      <c r="L9" s="1049" t="s">
        <v>27</v>
      </c>
      <c r="M9" s="1050"/>
      <c r="N9" s="1050" t="s">
        <v>26</v>
      </c>
      <c r="O9" s="1051"/>
      <c r="P9" s="211"/>
      <c r="Q9" s="1052" t="s">
        <v>12</v>
      </c>
      <c r="R9" s="1054" t="s">
        <v>233</v>
      </c>
      <c r="S9" s="1049" t="s">
        <v>27</v>
      </c>
      <c r="T9" s="1050"/>
      <c r="U9" s="1050" t="s">
        <v>26</v>
      </c>
      <c r="V9" s="1051"/>
      <c r="W9" s="211"/>
      <c r="X9" s="1052" t="s">
        <v>12</v>
      </c>
      <c r="Y9" s="1054" t="s">
        <v>233</v>
      </c>
      <c r="Z9" s="1049" t="s">
        <v>27</v>
      </c>
      <c r="AA9" s="1050"/>
      <c r="AB9" s="1050" t="s">
        <v>26</v>
      </c>
      <c r="AC9" s="1051"/>
      <c r="AD9" s="430"/>
      <c r="AE9" s="430"/>
      <c r="AF9" s="431"/>
      <c r="AG9" s="431"/>
      <c r="AH9" s="431"/>
      <c r="AI9" s="431"/>
      <c r="AJ9" s="431"/>
      <c r="AK9" s="431"/>
      <c r="AL9" s="432"/>
    </row>
    <row r="10" spans="1:53" s="219" customFormat="1" ht="36.75" customHeight="1" x14ac:dyDescent="0.2">
      <c r="A10" s="214"/>
      <c r="B10" s="1039"/>
      <c r="C10" s="216"/>
      <c r="D10" s="1048"/>
      <c r="E10" s="408" t="s">
        <v>12</v>
      </c>
      <c r="F10" s="408" t="s">
        <v>233</v>
      </c>
      <c r="G10" s="408" t="s">
        <v>12</v>
      </c>
      <c r="H10" s="218" t="s">
        <v>233</v>
      </c>
      <c r="I10" s="216"/>
      <c r="J10" s="1053"/>
      <c r="K10" s="1055"/>
      <c r="L10" s="408" t="s">
        <v>12</v>
      </c>
      <c r="M10" s="408" t="s">
        <v>233</v>
      </c>
      <c r="N10" s="408" t="s">
        <v>12</v>
      </c>
      <c r="O10" s="218" t="s">
        <v>233</v>
      </c>
      <c r="P10" s="216"/>
      <c r="Q10" s="1053"/>
      <c r="R10" s="1055"/>
      <c r="S10" s="408" t="s">
        <v>12</v>
      </c>
      <c r="T10" s="408" t="s">
        <v>233</v>
      </c>
      <c r="U10" s="408" t="s">
        <v>12</v>
      </c>
      <c r="V10" s="218" t="s">
        <v>233</v>
      </c>
      <c r="W10" s="216"/>
      <c r="X10" s="1053"/>
      <c r="Y10" s="1055"/>
      <c r="Z10" s="408" t="s">
        <v>12</v>
      </c>
      <c r="AA10" s="408" t="s">
        <v>233</v>
      </c>
      <c r="AB10" s="408" t="s">
        <v>12</v>
      </c>
      <c r="AC10" s="218" t="s">
        <v>233</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275501</v>
      </c>
      <c r="E12" s="739">
        <f>L12+S12+Z12</f>
        <v>174439</v>
      </c>
      <c r="F12" s="748">
        <f>E12/$D12*100</f>
        <v>63.317011553497082</v>
      </c>
      <c r="G12" s="739">
        <f>N12+U12+AB12</f>
        <v>101062</v>
      </c>
      <c r="H12" s="230">
        <f>G12/$D12*100</f>
        <v>36.682988446502918</v>
      </c>
      <c r="I12" s="226"/>
      <c r="J12" s="227">
        <v>83175</v>
      </c>
      <c r="K12" s="751">
        <v>30.190453029208609</v>
      </c>
      <c r="L12" s="745">
        <v>34101</v>
      </c>
      <c r="M12" s="748">
        <v>40.999098286744818</v>
      </c>
      <c r="N12" s="745">
        <v>49074</v>
      </c>
      <c r="O12" s="228">
        <v>59.000901713255182</v>
      </c>
      <c r="P12" s="226"/>
      <c r="Q12" s="227">
        <v>57193</v>
      </c>
      <c r="R12" s="751">
        <v>20.759634266300303</v>
      </c>
      <c r="S12" s="745">
        <v>38151</v>
      </c>
      <c r="T12" s="748">
        <v>66.705715734443032</v>
      </c>
      <c r="U12" s="745">
        <v>19042</v>
      </c>
      <c r="V12" s="228">
        <v>33.294284265556975</v>
      </c>
      <c r="W12" s="226"/>
      <c r="X12" s="227">
        <v>135133</v>
      </c>
      <c r="Y12" s="751">
        <v>49.049912704491092</v>
      </c>
      <c r="Z12" s="745">
        <v>102187</v>
      </c>
      <c r="AA12" s="748">
        <v>75.619574789281671</v>
      </c>
      <c r="AB12" s="745">
        <v>32946</v>
      </c>
      <c r="AC12" s="228">
        <f t="shared" ref="AC12:AC29" si="0">AB12/$X12*100</f>
        <v>24.380425210718329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39213</v>
      </c>
      <c r="E13" s="740">
        <f t="shared" ref="E13:E29" si="2">L13+S13+Z13</f>
        <v>25384</v>
      </c>
      <c r="F13" s="577">
        <f t="shared" ref="F13:H29" si="3">E13/$D13*100</f>
        <v>64.733634253946391</v>
      </c>
      <c r="G13" s="740">
        <f t="shared" ref="G13:G29" si="4">N13+U13+AB13</f>
        <v>13829</v>
      </c>
      <c r="H13" s="237">
        <f t="shared" si="3"/>
        <v>35.266365746053609</v>
      </c>
      <c r="I13" s="226"/>
      <c r="J13" s="234">
        <v>8145</v>
      </c>
      <c r="K13" s="752">
        <v>20.771172825338535</v>
      </c>
      <c r="L13" s="746">
        <v>3462</v>
      </c>
      <c r="M13" s="749">
        <v>42.504604051565373</v>
      </c>
      <c r="N13" s="746">
        <v>4683</v>
      </c>
      <c r="O13" s="235">
        <v>57.495395948434627</v>
      </c>
      <c r="P13" s="226"/>
      <c r="Q13" s="234">
        <v>7150</v>
      </c>
      <c r="R13" s="752">
        <v>18.233749011807308</v>
      </c>
      <c r="S13" s="746">
        <v>4345</v>
      </c>
      <c r="T13" s="749">
        <v>60.769230769230766</v>
      </c>
      <c r="U13" s="746">
        <v>2805</v>
      </c>
      <c r="V13" s="235">
        <v>39.230769230769234</v>
      </c>
      <c r="W13" s="226"/>
      <c r="X13" s="234">
        <v>23918</v>
      </c>
      <c r="Y13" s="752">
        <v>60.995078162854156</v>
      </c>
      <c r="Z13" s="746">
        <v>17577</v>
      </c>
      <c r="AA13" s="749">
        <v>73.488586002174088</v>
      </c>
      <c r="AB13" s="746">
        <v>6341</v>
      </c>
      <c r="AC13" s="235">
        <f t="shared" si="0"/>
        <v>26.511413997825905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29908</v>
      </c>
      <c r="E14" s="740">
        <f t="shared" si="2"/>
        <v>19468</v>
      </c>
      <c r="F14" s="577">
        <f t="shared" si="3"/>
        <v>65.092951718603715</v>
      </c>
      <c r="G14" s="740">
        <f t="shared" si="4"/>
        <v>10440</v>
      </c>
      <c r="H14" s="237">
        <f t="shared" si="3"/>
        <v>34.907048281396278</v>
      </c>
      <c r="I14" s="226"/>
      <c r="J14" s="234">
        <v>7445</v>
      </c>
      <c r="K14" s="752">
        <v>24.893005215995721</v>
      </c>
      <c r="L14" s="746">
        <v>3057</v>
      </c>
      <c r="M14" s="749">
        <v>41.061114842175954</v>
      </c>
      <c r="N14" s="746">
        <v>4388</v>
      </c>
      <c r="O14" s="235">
        <v>58.938885157824039</v>
      </c>
      <c r="P14" s="226"/>
      <c r="Q14" s="234">
        <v>6090</v>
      </c>
      <c r="R14" s="752">
        <v>20.362444830814496</v>
      </c>
      <c r="S14" s="746">
        <v>3646</v>
      </c>
      <c r="T14" s="749">
        <v>59.868637110016422</v>
      </c>
      <c r="U14" s="746">
        <v>2444</v>
      </c>
      <c r="V14" s="235">
        <v>40.131362889983578</v>
      </c>
      <c r="W14" s="226"/>
      <c r="X14" s="234">
        <v>16373</v>
      </c>
      <c r="Y14" s="752">
        <v>54.744549953189782</v>
      </c>
      <c r="Z14" s="746">
        <v>12765</v>
      </c>
      <c r="AA14" s="749">
        <v>77.963720759787464</v>
      </c>
      <c r="AB14" s="746">
        <v>3608</v>
      </c>
      <c r="AC14" s="235">
        <f t="shared" si="0"/>
        <v>22.036279240212544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27809</v>
      </c>
      <c r="E15" s="740">
        <f t="shared" si="2"/>
        <v>17472</v>
      </c>
      <c r="F15" s="577">
        <f t="shared" si="3"/>
        <v>62.828580675320943</v>
      </c>
      <c r="G15" s="740">
        <f t="shared" si="4"/>
        <v>10337</v>
      </c>
      <c r="H15" s="237">
        <f t="shared" si="3"/>
        <v>37.171419324679064</v>
      </c>
      <c r="I15" s="226"/>
      <c r="J15" s="234">
        <v>7405</v>
      </c>
      <c r="K15" s="752">
        <v>26.628070049264625</v>
      </c>
      <c r="L15" s="746">
        <v>3139</v>
      </c>
      <c r="M15" s="749">
        <v>42.390276839972991</v>
      </c>
      <c r="N15" s="746">
        <v>4266</v>
      </c>
      <c r="O15" s="235">
        <v>57.609723160027002</v>
      </c>
      <c r="P15" s="226"/>
      <c r="Q15" s="234">
        <v>6017</v>
      </c>
      <c r="R15" s="752">
        <v>21.636880146715093</v>
      </c>
      <c r="S15" s="746">
        <v>3625</v>
      </c>
      <c r="T15" s="749">
        <v>60.245969752368289</v>
      </c>
      <c r="U15" s="746">
        <v>2392</v>
      </c>
      <c r="V15" s="235">
        <v>39.754030247631711</v>
      </c>
      <c r="W15" s="226"/>
      <c r="X15" s="234">
        <v>14387</v>
      </c>
      <c r="Y15" s="752">
        <v>51.735049804020285</v>
      </c>
      <c r="Z15" s="746">
        <v>10708</v>
      </c>
      <c r="AA15" s="749">
        <v>74.428303329394595</v>
      </c>
      <c r="AB15" s="746">
        <v>3679</v>
      </c>
      <c r="AC15" s="235">
        <f t="shared" si="0"/>
        <v>25.571696670605409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38957</v>
      </c>
      <c r="E16" s="740">
        <f t="shared" si="2"/>
        <v>23044</v>
      </c>
      <c r="F16" s="577">
        <f t="shared" si="3"/>
        <v>59.152398798675463</v>
      </c>
      <c r="G16" s="740">
        <f t="shared" si="4"/>
        <v>15913</v>
      </c>
      <c r="H16" s="237">
        <f t="shared" si="3"/>
        <v>40.847601201324537</v>
      </c>
      <c r="I16" s="226"/>
      <c r="J16" s="234">
        <v>15558</v>
      </c>
      <c r="K16" s="752">
        <v>39.936340067253639</v>
      </c>
      <c r="L16" s="746">
        <v>6412</v>
      </c>
      <c r="M16" s="749">
        <v>41.213523589150277</v>
      </c>
      <c r="N16" s="746">
        <v>9146</v>
      </c>
      <c r="O16" s="235">
        <v>58.786476410849723</v>
      </c>
      <c r="P16" s="226"/>
      <c r="Q16" s="234">
        <v>7761</v>
      </c>
      <c r="R16" s="752">
        <v>19.921965243730266</v>
      </c>
      <c r="S16" s="746">
        <v>4694</v>
      </c>
      <c r="T16" s="749">
        <v>60.481896662801184</v>
      </c>
      <c r="U16" s="746">
        <v>3067</v>
      </c>
      <c r="V16" s="235">
        <v>39.518103337198809</v>
      </c>
      <c r="W16" s="226"/>
      <c r="X16" s="234">
        <v>15638</v>
      </c>
      <c r="Y16" s="752">
        <v>40.141694689016092</v>
      </c>
      <c r="Z16" s="746">
        <v>11938</v>
      </c>
      <c r="AA16" s="749">
        <v>76.339685381762379</v>
      </c>
      <c r="AB16" s="746">
        <v>3700</v>
      </c>
      <c r="AC16" s="235">
        <f t="shared" si="0"/>
        <v>23.660314618237628</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17653</v>
      </c>
      <c r="E17" s="741">
        <f t="shared" si="2"/>
        <v>11009</v>
      </c>
      <c r="F17" s="578">
        <f t="shared" si="3"/>
        <v>62.363337676315645</v>
      </c>
      <c r="G17" s="741">
        <f t="shared" si="4"/>
        <v>6644</v>
      </c>
      <c r="H17" s="237">
        <f t="shared" si="3"/>
        <v>37.636662323684362</v>
      </c>
      <c r="I17" s="226"/>
      <c r="J17" s="238">
        <v>4515</v>
      </c>
      <c r="K17" s="753">
        <v>25.57638928227497</v>
      </c>
      <c r="L17" s="741">
        <v>1864</v>
      </c>
      <c r="M17" s="578">
        <v>41.284606866002214</v>
      </c>
      <c r="N17" s="741">
        <v>2651</v>
      </c>
      <c r="O17" s="235">
        <v>58.715393133997786</v>
      </c>
      <c r="P17" s="226"/>
      <c r="Q17" s="238">
        <v>3687</v>
      </c>
      <c r="R17" s="753">
        <v>20.885968390641818</v>
      </c>
      <c r="S17" s="741">
        <v>2048</v>
      </c>
      <c r="T17" s="578">
        <v>55.546514781665316</v>
      </c>
      <c r="U17" s="741">
        <v>1639</v>
      </c>
      <c r="V17" s="235">
        <v>44.453485218334684</v>
      </c>
      <c r="W17" s="226"/>
      <c r="X17" s="238">
        <v>9451</v>
      </c>
      <c r="Y17" s="753">
        <v>53.537642327083212</v>
      </c>
      <c r="Z17" s="741">
        <v>7097</v>
      </c>
      <c r="AA17" s="578">
        <v>75.092582795471372</v>
      </c>
      <c r="AB17" s="741">
        <v>2354</v>
      </c>
      <c r="AC17" s="235">
        <f t="shared" si="0"/>
        <v>24.90741720452862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118742</v>
      </c>
      <c r="E18" s="740">
        <f t="shared" si="2"/>
        <v>75390</v>
      </c>
      <c r="F18" s="577">
        <f t="shared" si="3"/>
        <v>63.490593050479191</v>
      </c>
      <c r="G18" s="740">
        <f t="shared" si="4"/>
        <v>43352</v>
      </c>
      <c r="H18" s="237">
        <f t="shared" si="3"/>
        <v>36.509406949520809</v>
      </c>
      <c r="I18" s="226"/>
      <c r="J18" s="234">
        <v>24735</v>
      </c>
      <c r="K18" s="752">
        <v>20.830877027505011</v>
      </c>
      <c r="L18" s="746">
        <v>10343</v>
      </c>
      <c r="M18" s="749">
        <v>41.815241560541743</v>
      </c>
      <c r="N18" s="746">
        <v>14392</v>
      </c>
      <c r="O18" s="235">
        <v>58.184758439458264</v>
      </c>
      <c r="P18" s="226"/>
      <c r="Q18" s="234">
        <v>20493</v>
      </c>
      <c r="R18" s="752">
        <v>17.258425830792813</v>
      </c>
      <c r="S18" s="746">
        <v>11787</v>
      </c>
      <c r="T18" s="749">
        <v>57.51720099546187</v>
      </c>
      <c r="U18" s="746">
        <v>8706</v>
      </c>
      <c r="V18" s="235">
        <v>42.482799004538137</v>
      </c>
      <c r="W18" s="226"/>
      <c r="X18" s="234">
        <v>73514</v>
      </c>
      <c r="Y18" s="752">
        <v>61.910697141702173</v>
      </c>
      <c r="Z18" s="746">
        <v>53260</v>
      </c>
      <c r="AA18" s="749">
        <v>72.448785265391621</v>
      </c>
      <c r="AB18" s="746">
        <v>20254</v>
      </c>
      <c r="AC18" s="235">
        <f t="shared" si="0"/>
        <v>27.551214734608376</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69483</v>
      </c>
      <c r="E19" s="740">
        <f t="shared" si="2"/>
        <v>44593</v>
      </c>
      <c r="F19" s="577">
        <f t="shared" si="3"/>
        <v>64.178288214383372</v>
      </c>
      <c r="G19" s="740">
        <f t="shared" si="4"/>
        <v>24890</v>
      </c>
      <c r="H19" s="237">
        <f t="shared" si="3"/>
        <v>35.821711785616628</v>
      </c>
      <c r="I19" s="226"/>
      <c r="J19" s="234">
        <v>15997</v>
      </c>
      <c r="K19" s="752">
        <v>23.022897687204065</v>
      </c>
      <c r="L19" s="746">
        <v>6631</v>
      </c>
      <c r="M19" s="749">
        <v>41.451522160405077</v>
      </c>
      <c r="N19" s="746">
        <v>9366</v>
      </c>
      <c r="O19" s="235">
        <v>58.548477839594923</v>
      </c>
      <c r="P19" s="226"/>
      <c r="Q19" s="234">
        <v>12210</v>
      </c>
      <c r="R19" s="752">
        <v>17.572643668235397</v>
      </c>
      <c r="S19" s="746">
        <v>7686</v>
      </c>
      <c r="T19" s="749">
        <v>62.948402948402951</v>
      </c>
      <c r="U19" s="746">
        <v>4524</v>
      </c>
      <c r="V19" s="235">
        <v>37.051597051597049</v>
      </c>
      <c r="W19" s="226"/>
      <c r="X19" s="234">
        <v>41276</v>
      </c>
      <c r="Y19" s="752">
        <v>59.404458644560542</v>
      </c>
      <c r="Z19" s="746">
        <v>30276</v>
      </c>
      <c r="AA19" s="749">
        <v>73.35013082663049</v>
      </c>
      <c r="AB19" s="746">
        <v>11000</v>
      </c>
      <c r="AC19" s="235">
        <f t="shared" si="0"/>
        <v>26.64986917336951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198202</v>
      </c>
      <c r="E20" s="740">
        <f t="shared" si="2"/>
        <v>126072</v>
      </c>
      <c r="F20" s="577">
        <f t="shared" si="3"/>
        <v>63.607834431539544</v>
      </c>
      <c r="G20" s="740">
        <f t="shared" si="4"/>
        <v>72130</v>
      </c>
      <c r="H20" s="237">
        <f t="shared" si="3"/>
        <v>36.392165568460463</v>
      </c>
      <c r="I20" s="226"/>
      <c r="J20" s="234">
        <v>53836</v>
      </c>
      <c r="K20" s="752">
        <v>27.162188070756098</v>
      </c>
      <c r="L20" s="746">
        <v>23060</v>
      </c>
      <c r="M20" s="749">
        <v>42.833791514971395</v>
      </c>
      <c r="N20" s="746">
        <v>30776</v>
      </c>
      <c r="O20" s="235">
        <v>57.166208485028605</v>
      </c>
      <c r="P20" s="226"/>
      <c r="Q20" s="234">
        <v>39826</v>
      </c>
      <c r="R20" s="752">
        <v>20.093641840142883</v>
      </c>
      <c r="S20" s="746">
        <v>24439</v>
      </c>
      <c r="T20" s="749">
        <v>61.364435293526839</v>
      </c>
      <c r="U20" s="746">
        <v>15387</v>
      </c>
      <c r="V20" s="235">
        <v>38.635564706473161</v>
      </c>
      <c r="W20" s="226"/>
      <c r="X20" s="234">
        <v>104540</v>
      </c>
      <c r="Y20" s="752">
        <v>52.744170089101019</v>
      </c>
      <c r="Z20" s="746">
        <v>78573</v>
      </c>
      <c r="AA20" s="749">
        <v>75.160704036732355</v>
      </c>
      <c r="AB20" s="746">
        <v>25967</v>
      </c>
      <c r="AC20" s="235">
        <f t="shared" si="0"/>
        <v>24.839295963267649</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139356</v>
      </c>
      <c r="E21" s="740">
        <f t="shared" si="2"/>
        <v>87274</v>
      </c>
      <c r="F21" s="577">
        <f t="shared" si="3"/>
        <v>62.626654037142281</v>
      </c>
      <c r="G21" s="740">
        <f t="shared" si="4"/>
        <v>52082</v>
      </c>
      <c r="H21" s="237">
        <f t="shared" si="3"/>
        <v>37.373345962857719</v>
      </c>
      <c r="I21" s="226"/>
      <c r="J21" s="234">
        <v>38111</v>
      </c>
      <c r="K21" s="752">
        <v>27.347943396767988</v>
      </c>
      <c r="L21" s="746">
        <v>15291</v>
      </c>
      <c r="M21" s="749">
        <v>40.122274408963293</v>
      </c>
      <c r="N21" s="746">
        <v>22820</v>
      </c>
      <c r="O21" s="235">
        <v>59.877725591036715</v>
      </c>
      <c r="P21" s="226"/>
      <c r="Q21" s="234">
        <v>28022</v>
      </c>
      <c r="R21" s="752">
        <v>20.108212061195786</v>
      </c>
      <c r="S21" s="746">
        <v>17159</v>
      </c>
      <c r="T21" s="749">
        <v>61.234030404682038</v>
      </c>
      <c r="U21" s="746">
        <v>10863</v>
      </c>
      <c r="V21" s="235">
        <v>38.765969595317962</v>
      </c>
      <c r="W21" s="226"/>
      <c r="X21" s="234">
        <v>73223</v>
      </c>
      <c r="Y21" s="752">
        <v>52.543844542036226</v>
      </c>
      <c r="Z21" s="746">
        <v>54824</v>
      </c>
      <c r="AA21" s="749">
        <v>74.872649304180385</v>
      </c>
      <c r="AB21" s="746">
        <v>18399</v>
      </c>
      <c r="AC21" s="235">
        <f t="shared" si="0"/>
        <v>25.127350695819615</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34481</v>
      </c>
      <c r="E22" s="740">
        <f t="shared" si="2"/>
        <v>22335</v>
      </c>
      <c r="F22" s="577">
        <f t="shared" si="3"/>
        <v>64.774803514979268</v>
      </c>
      <c r="G22" s="740">
        <f t="shared" si="4"/>
        <v>12146</v>
      </c>
      <c r="H22" s="237">
        <f t="shared" si="3"/>
        <v>35.225196485020739</v>
      </c>
      <c r="I22" s="226"/>
      <c r="J22" s="234">
        <v>8491</v>
      </c>
      <c r="K22" s="752">
        <v>24.625155882950033</v>
      </c>
      <c r="L22" s="746">
        <v>3597</v>
      </c>
      <c r="M22" s="749">
        <v>42.362501472146981</v>
      </c>
      <c r="N22" s="746">
        <v>4894</v>
      </c>
      <c r="O22" s="235">
        <v>57.637498527853026</v>
      </c>
      <c r="P22" s="226"/>
      <c r="Q22" s="234">
        <v>6591</v>
      </c>
      <c r="R22" s="752">
        <v>19.114874858617789</v>
      </c>
      <c r="S22" s="746">
        <v>4180</v>
      </c>
      <c r="T22" s="749">
        <v>63.419814899104843</v>
      </c>
      <c r="U22" s="746">
        <v>2411</v>
      </c>
      <c r="V22" s="235">
        <v>36.580185100895157</v>
      </c>
      <c r="W22" s="226"/>
      <c r="X22" s="234">
        <v>19399</v>
      </c>
      <c r="Y22" s="752">
        <v>56.259969258432186</v>
      </c>
      <c r="Z22" s="746">
        <v>14558</v>
      </c>
      <c r="AA22" s="749">
        <v>75.045105417805047</v>
      </c>
      <c r="AB22" s="746">
        <v>4841</v>
      </c>
      <c r="AC22" s="235">
        <f t="shared" si="0"/>
        <v>24.95489458219496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72568</v>
      </c>
      <c r="E23" s="740">
        <f t="shared" si="2"/>
        <v>45582</v>
      </c>
      <c r="F23" s="577">
        <f t="shared" si="3"/>
        <v>62.8128100540183</v>
      </c>
      <c r="G23" s="740">
        <f t="shared" si="4"/>
        <v>26986</v>
      </c>
      <c r="H23" s="237">
        <f t="shared" si="3"/>
        <v>37.1871899459817</v>
      </c>
      <c r="I23" s="226"/>
      <c r="J23" s="234">
        <v>20180</v>
      </c>
      <c r="K23" s="752">
        <v>27.808400396869143</v>
      </c>
      <c r="L23" s="746">
        <v>7902</v>
      </c>
      <c r="M23" s="749">
        <v>39.157581764122895</v>
      </c>
      <c r="N23" s="746">
        <v>12278</v>
      </c>
      <c r="O23" s="235">
        <v>60.842418235877105</v>
      </c>
      <c r="P23" s="226"/>
      <c r="Q23" s="234">
        <v>13146</v>
      </c>
      <c r="R23" s="752">
        <v>18.115422775879175</v>
      </c>
      <c r="S23" s="746">
        <v>7737</v>
      </c>
      <c r="T23" s="749">
        <v>58.854404381560933</v>
      </c>
      <c r="U23" s="746">
        <v>5409</v>
      </c>
      <c r="V23" s="235">
        <v>41.145595618439067</v>
      </c>
      <c r="W23" s="226"/>
      <c r="X23" s="234">
        <v>39242</v>
      </c>
      <c r="Y23" s="752">
        <v>54.076176827251679</v>
      </c>
      <c r="Z23" s="746">
        <v>29943</v>
      </c>
      <c r="AA23" s="749">
        <v>76.303450384791802</v>
      </c>
      <c r="AB23" s="746">
        <v>9299</v>
      </c>
      <c r="AC23" s="235">
        <f t="shared" si="0"/>
        <v>23.696549615208195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168923</v>
      </c>
      <c r="E24" s="740">
        <f t="shared" si="2"/>
        <v>111849</v>
      </c>
      <c r="F24" s="577">
        <f t="shared" si="3"/>
        <v>66.213008293719625</v>
      </c>
      <c r="G24" s="740">
        <f t="shared" si="4"/>
        <v>57074</v>
      </c>
      <c r="H24" s="237">
        <f t="shared" si="3"/>
        <v>33.786991706280375</v>
      </c>
      <c r="I24" s="226"/>
      <c r="J24" s="234">
        <v>45136</v>
      </c>
      <c r="K24" s="752">
        <v>26.719866448026615</v>
      </c>
      <c r="L24" s="746">
        <v>21293</v>
      </c>
      <c r="M24" s="749">
        <v>47.175203828429638</v>
      </c>
      <c r="N24" s="746">
        <v>23843</v>
      </c>
      <c r="O24" s="235">
        <v>52.824796171570362</v>
      </c>
      <c r="P24" s="226"/>
      <c r="Q24" s="234">
        <v>30275</v>
      </c>
      <c r="R24" s="752">
        <v>17.922366995613388</v>
      </c>
      <c r="S24" s="746">
        <v>19368</v>
      </c>
      <c r="T24" s="749">
        <v>63.973575557390582</v>
      </c>
      <c r="U24" s="746">
        <v>10907</v>
      </c>
      <c r="V24" s="235">
        <v>36.026424442609411</v>
      </c>
      <c r="W24" s="226"/>
      <c r="X24" s="234">
        <v>93512</v>
      </c>
      <c r="Y24" s="752">
        <v>55.357766556359998</v>
      </c>
      <c r="Z24" s="746">
        <v>71188</v>
      </c>
      <c r="AA24" s="749">
        <v>76.127128069124822</v>
      </c>
      <c r="AB24" s="746">
        <v>22324</v>
      </c>
      <c r="AC24" s="235">
        <f t="shared" si="0"/>
        <v>23.872871930875181</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39421</v>
      </c>
      <c r="E25" s="740">
        <f t="shared" si="2"/>
        <v>23234</v>
      </c>
      <c r="F25" s="577">
        <f t="shared" si="3"/>
        <v>58.938129423403772</v>
      </c>
      <c r="G25" s="740">
        <f t="shared" si="4"/>
        <v>16187</v>
      </c>
      <c r="H25" s="237">
        <f t="shared" si="3"/>
        <v>41.061870576596235</v>
      </c>
      <c r="I25" s="226"/>
      <c r="J25" s="234">
        <v>14498</v>
      </c>
      <c r="K25" s="752">
        <v>36.777352172699828</v>
      </c>
      <c r="L25" s="746">
        <v>5462</v>
      </c>
      <c r="M25" s="749">
        <v>37.674161953372881</v>
      </c>
      <c r="N25" s="746">
        <v>9036</v>
      </c>
      <c r="O25" s="235">
        <v>62.325838046627126</v>
      </c>
      <c r="P25" s="226"/>
      <c r="Q25" s="234">
        <v>7638</v>
      </c>
      <c r="R25" s="752">
        <v>19.375459780320135</v>
      </c>
      <c r="S25" s="746">
        <v>4750</v>
      </c>
      <c r="T25" s="749">
        <v>62.189054726368155</v>
      </c>
      <c r="U25" s="746">
        <v>2888</v>
      </c>
      <c r="V25" s="235">
        <v>37.810945273631837</v>
      </c>
      <c r="W25" s="226"/>
      <c r="X25" s="234">
        <v>17285</v>
      </c>
      <c r="Y25" s="752">
        <v>43.847188046980037</v>
      </c>
      <c r="Z25" s="746">
        <v>13022</v>
      </c>
      <c r="AA25" s="749">
        <v>75.336997396586639</v>
      </c>
      <c r="AB25" s="746">
        <v>4263</v>
      </c>
      <c r="AC25" s="235">
        <f t="shared" si="0"/>
        <v>24.663002603413364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15589</v>
      </c>
      <c r="E26" s="742">
        <f t="shared" si="2"/>
        <v>10024</v>
      </c>
      <c r="F26" s="579">
        <f t="shared" si="3"/>
        <v>64.301751234845085</v>
      </c>
      <c r="G26" s="742">
        <f t="shared" si="4"/>
        <v>5565</v>
      </c>
      <c r="H26" s="237">
        <f t="shared" si="3"/>
        <v>35.698248765154915</v>
      </c>
      <c r="I26" s="226"/>
      <c r="J26" s="238">
        <v>3330</v>
      </c>
      <c r="K26" s="753">
        <v>21.361216242222081</v>
      </c>
      <c r="L26" s="741">
        <v>1365</v>
      </c>
      <c r="M26" s="578">
        <v>40.990990990990987</v>
      </c>
      <c r="N26" s="741">
        <v>1965</v>
      </c>
      <c r="O26" s="235">
        <v>59.009009009009006</v>
      </c>
      <c r="P26" s="226"/>
      <c r="Q26" s="238">
        <v>2588</v>
      </c>
      <c r="R26" s="753">
        <v>16.601449740201424</v>
      </c>
      <c r="S26" s="741">
        <v>1477</v>
      </c>
      <c r="T26" s="578">
        <v>57.07109737248841</v>
      </c>
      <c r="U26" s="741">
        <v>1111</v>
      </c>
      <c r="V26" s="235">
        <v>42.92890262751159</v>
      </c>
      <c r="W26" s="226"/>
      <c r="X26" s="238">
        <v>9671</v>
      </c>
      <c r="Y26" s="753">
        <v>62.037334017576498</v>
      </c>
      <c r="Z26" s="741">
        <v>7182</v>
      </c>
      <c r="AA26" s="578">
        <v>74.263261296660119</v>
      </c>
      <c r="AB26" s="741">
        <v>2489</v>
      </c>
      <c r="AC26" s="235">
        <f t="shared" si="0"/>
        <v>25.736738703339885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66909</v>
      </c>
      <c r="E27" s="742">
        <f t="shared" si="2"/>
        <v>41753</v>
      </c>
      <c r="F27" s="579">
        <f t="shared" si="3"/>
        <v>62.40266630797052</v>
      </c>
      <c r="G27" s="742">
        <f t="shared" si="4"/>
        <v>25156</v>
      </c>
      <c r="H27" s="237">
        <f t="shared" si="3"/>
        <v>37.597333692029473</v>
      </c>
      <c r="I27" s="226"/>
      <c r="J27" s="238">
        <v>17115</v>
      </c>
      <c r="K27" s="753">
        <v>25.579518450432676</v>
      </c>
      <c r="L27" s="741">
        <v>6755</v>
      </c>
      <c r="M27" s="578">
        <v>39.468302658486706</v>
      </c>
      <c r="N27" s="741">
        <v>10360</v>
      </c>
      <c r="O27" s="235">
        <v>60.531697341513294</v>
      </c>
      <c r="P27" s="226"/>
      <c r="Q27" s="238">
        <v>12110</v>
      </c>
      <c r="R27" s="753">
        <v>18.099209373925778</v>
      </c>
      <c r="S27" s="741">
        <v>6860</v>
      </c>
      <c r="T27" s="578">
        <v>56.647398843930638</v>
      </c>
      <c r="U27" s="741">
        <v>5250</v>
      </c>
      <c r="V27" s="235">
        <v>43.352601156069362</v>
      </c>
      <c r="W27" s="226"/>
      <c r="X27" s="238">
        <v>37684</v>
      </c>
      <c r="Y27" s="753">
        <v>56.321272175641546</v>
      </c>
      <c r="Z27" s="741">
        <v>28138</v>
      </c>
      <c r="AA27" s="578">
        <v>74.668294236280659</v>
      </c>
      <c r="AB27" s="741">
        <v>9546</v>
      </c>
      <c r="AC27" s="235">
        <f t="shared" si="0"/>
        <v>25.331705763719349</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9016</v>
      </c>
      <c r="E28" s="742">
        <f t="shared" si="2"/>
        <v>5961</v>
      </c>
      <c r="F28" s="579">
        <f t="shared" si="3"/>
        <v>66.115794143744452</v>
      </c>
      <c r="G28" s="742">
        <f t="shared" si="4"/>
        <v>3055</v>
      </c>
      <c r="H28" s="243">
        <f t="shared" si="3"/>
        <v>33.884205856255548</v>
      </c>
      <c r="I28" s="226"/>
      <c r="J28" s="238">
        <v>1554</v>
      </c>
      <c r="K28" s="753">
        <v>17.236024844720497</v>
      </c>
      <c r="L28" s="741">
        <v>651</v>
      </c>
      <c r="M28" s="578">
        <v>41.891891891891895</v>
      </c>
      <c r="N28" s="741">
        <v>903</v>
      </c>
      <c r="O28" s="242">
        <v>58.108108108108105</v>
      </c>
      <c r="P28" s="226"/>
      <c r="Q28" s="238">
        <v>1597</v>
      </c>
      <c r="R28" s="753">
        <v>17.712954747116239</v>
      </c>
      <c r="S28" s="741">
        <v>957</v>
      </c>
      <c r="T28" s="578">
        <v>59.924859110832806</v>
      </c>
      <c r="U28" s="741">
        <v>640</v>
      </c>
      <c r="V28" s="242">
        <v>40.075140889167187</v>
      </c>
      <c r="W28" s="226"/>
      <c r="X28" s="238">
        <v>5865</v>
      </c>
      <c r="Y28" s="753">
        <v>65.051020408163268</v>
      </c>
      <c r="Z28" s="741">
        <v>4353</v>
      </c>
      <c r="AA28" s="578">
        <v>74.219948849104853</v>
      </c>
      <c r="AB28" s="741">
        <v>1512</v>
      </c>
      <c r="AC28" s="242">
        <f t="shared" si="0"/>
        <v>25.78005115089514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3299</v>
      </c>
      <c r="E29" s="743">
        <f t="shared" si="2"/>
        <v>1798</v>
      </c>
      <c r="F29" s="580">
        <f t="shared" si="3"/>
        <v>54.501364049712031</v>
      </c>
      <c r="G29" s="743">
        <f t="shared" si="4"/>
        <v>1501</v>
      </c>
      <c r="H29" s="248">
        <f t="shared" si="3"/>
        <v>45.498635950287962</v>
      </c>
      <c r="I29" s="226"/>
      <c r="J29" s="245">
        <v>1812</v>
      </c>
      <c r="K29" s="754">
        <v>54.925735071233703</v>
      </c>
      <c r="L29" s="747">
        <v>676</v>
      </c>
      <c r="M29" s="750">
        <v>37.306843267108171</v>
      </c>
      <c r="N29" s="747">
        <v>1136</v>
      </c>
      <c r="O29" s="246">
        <v>62.693156732891829</v>
      </c>
      <c r="P29" s="226"/>
      <c r="Q29" s="245">
        <v>521</v>
      </c>
      <c r="R29" s="754">
        <v>15.792664443770841</v>
      </c>
      <c r="S29" s="747">
        <v>363</v>
      </c>
      <c r="T29" s="750">
        <v>69.673704414587334</v>
      </c>
      <c r="U29" s="747">
        <v>158</v>
      </c>
      <c r="V29" s="246">
        <v>30.326295585412666</v>
      </c>
      <c r="W29" s="226"/>
      <c r="X29" s="245">
        <v>966</v>
      </c>
      <c r="Y29" s="754">
        <v>29.281600484995451</v>
      </c>
      <c r="Z29" s="747">
        <v>759</v>
      </c>
      <c r="AA29" s="750">
        <v>78.571428571428569</v>
      </c>
      <c r="AB29" s="747">
        <v>207</v>
      </c>
      <c r="AC29" s="246">
        <f t="shared" si="0"/>
        <v>21.428571428571427</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1365030</v>
      </c>
      <c r="E31" s="744">
        <f>L31+S31+Z31</f>
        <v>866681</v>
      </c>
      <c r="F31" s="409">
        <f>E31/$D31*100</f>
        <v>63.491718130737048</v>
      </c>
      <c r="G31" s="744">
        <f>N31+U31+AB31</f>
        <v>498349</v>
      </c>
      <c r="H31" s="255">
        <f>G31/$D31*100</f>
        <v>36.508281869262952</v>
      </c>
      <c r="I31" s="211"/>
      <c r="J31" s="253">
        <f>SUM(J12:J29)</f>
        <v>371038</v>
      </c>
      <c r="K31" s="755">
        <f>J31/$D31*100</f>
        <v>27.181673662849903</v>
      </c>
      <c r="L31" s="744">
        <f>SUM(L12:L29)</f>
        <v>155061</v>
      </c>
      <c r="M31" s="409">
        <f t="shared" ref="M31:O31" si="5">L31/$J31*100</f>
        <v>41.791137295910389</v>
      </c>
      <c r="N31" s="744">
        <f>SUM(N12:N29)</f>
        <v>215977</v>
      </c>
      <c r="O31" s="254">
        <f t="shared" si="5"/>
        <v>58.208862704089604</v>
      </c>
      <c r="P31" s="211"/>
      <c r="Q31" s="253">
        <f>SUM(Q12:Q29)</f>
        <v>262915</v>
      </c>
      <c r="R31" s="755">
        <f>Q31/$D31*100</f>
        <v>19.260748848010667</v>
      </c>
      <c r="S31" s="744">
        <f>SUM(S12:S29)</f>
        <v>163272</v>
      </c>
      <c r="T31" s="409">
        <f>S31/$Q31*100</f>
        <v>62.100678926649302</v>
      </c>
      <c r="U31" s="744">
        <f>SUM(U12:U29)</f>
        <v>99643</v>
      </c>
      <c r="V31" s="254">
        <f>U31/$Q31*100</f>
        <v>37.899321073350698</v>
      </c>
      <c r="W31" s="211"/>
      <c r="X31" s="253">
        <f>SUM(X12:X29)</f>
        <v>731077</v>
      </c>
      <c r="Y31" s="755">
        <f>X31/$D31*100</f>
        <v>53.557577489139433</v>
      </c>
      <c r="Z31" s="744">
        <f>SUM(Z12:Z29)</f>
        <v>548348</v>
      </c>
      <c r="AA31" s="409">
        <f>Z31/$X31*100</f>
        <v>75.005505576020042</v>
      </c>
      <c r="AB31" s="744">
        <f>SUM(AB12:AB29)</f>
        <v>182729</v>
      </c>
      <c r="AC31" s="254">
        <f>AB31/$X31*100</f>
        <v>24.994494423979962</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8"/>
      <c r="C34" s="1058"/>
      <c r="D34" s="1058"/>
      <c r="E34" s="1058"/>
      <c r="F34" s="1058"/>
      <c r="G34" s="1058"/>
      <c r="H34" s="1058"/>
    </row>
    <row r="35" spans="2:14" ht="29.25" customHeight="1" x14ac:dyDescent="0.2">
      <c r="B35" s="1065"/>
      <c r="C35" s="1065"/>
      <c r="D35" s="1065"/>
      <c r="E35" s="737"/>
      <c r="F35" s="737"/>
      <c r="G35" s="737"/>
      <c r="H35" s="262"/>
      <c r="I35" s="262"/>
      <c r="J35" s="262"/>
      <c r="K35" s="262"/>
      <c r="L35" s="262"/>
      <c r="M35" s="262"/>
      <c r="N35" s="262"/>
    </row>
    <row r="36" spans="2:14" ht="4.5" customHeight="1" x14ac:dyDescent="0.2">
      <c r="B36" s="1066"/>
      <c r="C36" s="1066"/>
      <c r="D36" s="106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435</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266</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33.75" customHeight="1" x14ac:dyDescent="0.2">
      <c r="A8" s="209"/>
      <c r="B8" s="1038"/>
      <c r="C8" s="211"/>
      <c r="D8" s="1042"/>
      <c r="E8" s="1043"/>
      <c r="F8" s="1043"/>
      <c r="G8" s="1043"/>
      <c r="H8" s="1043"/>
      <c r="I8" s="501"/>
      <c r="J8" s="1046" t="s">
        <v>267</v>
      </c>
      <c r="K8" s="1044"/>
      <c r="L8" s="1044"/>
      <c r="M8" s="1044"/>
      <c r="N8" s="1044"/>
      <c r="O8" s="1045"/>
      <c r="P8" s="211"/>
      <c r="Q8" s="1046" t="s">
        <v>268</v>
      </c>
      <c r="R8" s="1044"/>
      <c r="S8" s="1044"/>
      <c r="T8" s="1044"/>
      <c r="U8" s="1044"/>
      <c r="V8" s="1045"/>
      <c r="W8" s="211"/>
      <c r="X8" s="1046" t="s">
        <v>269</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278</v>
      </c>
      <c r="L9" s="1049" t="s">
        <v>27</v>
      </c>
      <c r="M9" s="1050"/>
      <c r="N9" s="1050" t="s">
        <v>26</v>
      </c>
      <c r="O9" s="1051"/>
      <c r="P9" s="211"/>
      <c r="Q9" s="1052" t="s">
        <v>12</v>
      </c>
      <c r="R9" s="1054" t="s">
        <v>278</v>
      </c>
      <c r="S9" s="1049" t="s">
        <v>27</v>
      </c>
      <c r="T9" s="1050"/>
      <c r="U9" s="1050" t="s">
        <v>26</v>
      </c>
      <c r="V9" s="1051"/>
      <c r="W9" s="211"/>
      <c r="X9" s="1052" t="s">
        <v>12</v>
      </c>
      <c r="Y9" s="1054" t="s">
        <v>278</v>
      </c>
      <c r="Z9" s="1049" t="s">
        <v>27</v>
      </c>
      <c r="AA9" s="1050"/>
      <c r="AB9" s="1050" t="s">
        <v>26</v>
      </c>
      <c r="AC9" s="1051"/>
      <c r="AD9" s="430"/>
      <c r="AE9" s="430"/>
      <c r="AF9" s="431"/>
      <c r="AG9" s="431"/>
      <c r="AH9" s="431"/>
      <c r="AI9" s="431"/>
      <c r="AJ9" s="431"/>
      <c r="AK9" s="431"/>
      <c r="AL9" s="432"/>
    </row>
    <row r="10" spans="1:53" s="219" customFormat="1" ht="36.75" customHeight="1" x14ac:dyDescent="0.2">
      <c r="A10" s="214"/>
      <c r="B10" s="1039"/>
      <c r="C10" s="216"/>
      <c r="D10" s="1048"/>
      <c r="E10" s="408" t="s">
        <v>12</v>
      </c>
      <c r="F10" s="807" t="s">
        <v>278</v>
      </c>
      <c r="G10" s="408" t="s">
        <v>12</v>
      </c>
      <c r="H10" s="271" t="s">
        <v>278</v>
      </c>
      <c r="I10" s="216"/>
      <c r="J10" s="1053"/>
      <c r="K10" s="1055"/>
      <c r="L10" s="408" t="s">
        <v>12</v>
      </c>
      <c r="M10" s="807" t="s">
        <v>278</v>
      </c>
      <c r="N10" s="408" t="s">
        <v>12</v>
      </c>
      <c r="O10" s="271" t="s">
        <v>278</v>
      </c>
      <c r="P10" s="216"/>
      <c r="Q10" s="1053"/>
      <c r="R10" s="1055"/>
      <c r="S10" s="408" t="s">
        <v>12</v>
      </c>
      <c r="T10" s="807" t="s">
        <v>278</v>
      </c>
      <c r="U10" s="408" t="s">
        <v>12</v>
      </c>
      <c r="V10" s="271" t="s">
        <v>278</v>
      </c>
      <c r="W10" s="216"/>
      <c r="X10" s="1053"/>
      <c r="Y10" s="1055"/>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77754</v>
      </c>
      <c r="E12" s="739">
        <f>L12+S12+Z12</f>
        <v>46885</v>
      </c>
      <c r="F12" s="748">
        <f>E12/$D12*100</f>
        <v>60.299148596856753</v>
      </c>
      <c r="G12" s="739">
        <f>N12+U12+AB12</f>
        <v>30869</v>
      </c>
      <c r="H12" s="230">
        <f>G12/$D12*100</f>
        <v>39.700851403143247</v>
      </c>
      <c r="I12" s="226"/>
      <c r="J12" s="227">
        <f>L12+N12</f>
        <v>27486</v>
      </c>
      <c r="K12" s="751">
        <f>J12/$D12*100</f>
        <v>35.34994984180878</v>
      </c>
      <c r="L12" s="745">
        <v>10908</v>
      </c>
      <c r="M12" s="748">
        <v>39.685658153241647</v>
      </c>
      <c r="N12" s="745">
        <v>16578</v>
      </c>
      <c r="O12" s="228">
        <v>60.314341846758346</v>
      </c>
      <c r="P12" s="226"/>
      <c r="Q12" s="227">
        <v>13437</v>
      </c>
      <c r="R12" s="751">
        <v>17.281426035959566</v>
      </c>
      <c r="S12" s="745">
        <v>7873</v>
      </c>
      <c r="T12" s="748">
        <v>58.591947607352836</v>
      </c>
      <c r="U12" s="745">
        <v>5564</v>
      </c>
      <c r="V12" s="228">
        <v>41.408052392647164</v>
      </c>
      <c r="W12" s="226"/>
      <c r="X12" s="227">
        <v>36831</v>
      </c>
      <c r="Y12" s="751">
        <v>47.368624122231658</v>
      </c>
      <c r="Z12" s="745">
        <v>28104</v>
      </c>
      <c r="AA12" s="748">
        <v>76.305286307729901</v>
      </c>
      <c r="AB12" s="745">
        <v>8727</v>
      </c>
      <c r="AC12" s="228">
        <f t="shared" ref="AC12:AC29" si="0">AB12/$X12*100</f>
        <v>23.694713692270099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11978</v>
      </c>
      <c r="E13" s="740">
        <f t="shared" ref="E13:E29" si="2">L13+S13+Z13</f>
        <v>7977</v>
      </c>
      <c r="F13" s="577">
        <f t="shared" ref="F13:H29" si="3">E13/$D13*100</f>
        <v>66.597094673568208</v>
      </c>
      <c r="G13" s="740">
        <f t="shared" ref="G13:G29" si="4">N13+U13+AB13</f>
        <v>4001</v>
      </c>
      <c r="H13" s="237">
        <f t="shared" si="3"/>
        <v>33.402905326431792</v>
      </c>
      <c r="I13" s="226"/>
      <c r="J13" s="234">
        <f t="shared" ref="J13:J29" si="5">L13+N13</f>
        <v>2268</v>
      </c>
      <c r="K13" s="752">
        <f t="shared" ref="K13:K29" si="6">J13/$D13*100</f>
        <v>18.934713641676407</v>
      </c>
      <c r="L13" s="746">
        <v>928</v>
      </c>
      <c r="M13" s="749">
        <v>40.917107583774246</v>
      </c>
      <c r="N13" s="746">
        <v>1340</v>
      </c>
      <c r="O13" s="235">
        <v>59.082892416225754</v>
      </c>
      <c r="P13" s="226"/>
      <c r="Q13" s="234">
        <v>1830</v>
      </c>
      <c r="R13" s="752">
        <v>15.278009684421439</v>
      </c>
      <c r="S13" s="746">
        <v>1063</v>
      </c>
      <c r="T13" s="749">
        <v>58.087431693989068</v>
      </c>
      <c r="U13" s="746">
        <v>767</v>
      </c>
      <c r="V13" s="235">
        <v>41.912568306010925</v>
      </c>
      <c r="W13" s="226"/>
      <c r="X13" s="234">
        <v>7880</v>
      </c>
      <c r="Y13" s="752">
        <v>65.787276673902156</v>
      </c>
      <c r="Z13" s="746">
        <v>5986</v>
      </c>
      <c r="AA13" s="749">
        <v>75.964467005076145</v>
      </c>
      <c r="AB13" s="746">
        <v>1894</v>
      </c>
      <c r="AC13" s="235">
        <f t="shared" si="0"/>
        <v>24.035532994923859</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7440</v>
      </c>
      <c r="E14" s="740">
        <f t="shared" si="2"/>
        <v>4957</v>
      </c>
      <c r="F14" s="577">
        <f t="shared" si="3"/>
        <v>66.626344086021504</v>
      </c>
      <c r="G14" s="740">
        <f t="shared" si="4"/>
        <v>2483</v>
      </c>
      <c r="H14" s="237">
        <f t="shared" si="3"/>
        <v>33.373655913978496</v>
      </c>
      <c r="I14" s="226"/>
      <c r="J14" s="234">
        <f t="shared" si="5"/>
        <v>1797</v>
      </c>
      <c r="K14" s="752">
        <f t="shared" si="6"/>
        <v>24.153225806451616</v>
      </c>
      <c r="L14" s="746">
        <v>747</v>
      </c>
      <c r="M14" s="749">
        <v>41.569282136894827</v>
      </c>
      <c r="N14" s="746">
        <v>1050</v>
      </c>
      <c r="O14" s="235">
        <v>58.430717863105173</v>
      </c>
      <c r="P14" s="226"/>
      <c r="Q14" s="234">
        <v>1320</v>
      </c>
      <c r="R14" s="752">
        <v>17.741935483870968</v>
      </c>
      <c r="S14" s="746">
        <v>759</v>
      </c>
      <c r="T14" s="749">
        <v>57.499999999999993</v>
      </c>
      <c r="U14" s="746">
        <v>561</v>
      </c>
      <c r="V14" s="235">
        <v>42.5</v>
      </c>
      <c r="W14" s="226"/>
      <c r="X14" s="234">
        <v>4323</v>
      </c>
      <c r="Y14" s="752">
        <v>58.104838709677423</v>
      </c>
      <c r="Z14" s="746">
        <v>3451</v>
      </c>
      <c r="AA14" s="749">
        <v>79.828822576914177</v>
      </c>
      <c r="AB14" s="746">
        <v>872</v>
      </c>
      <c r="AC14" s="235">
        <f t="shared" si="0"/>
        <v>20.171177423085819</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7342</v>
      </c>
      <c r="E15" s="740">
        <f t="shared" si="2"/>
        <v>4696</v>
      </c>
      <c r="F15" s="577">
        <f t="shared" si="3"/>
        <v>63.960773631163171</v>
      </c>
      <c r="G15" s="740">
        <f t="shared" si="4"/>
        <v>2646</v>
      </c>
      <c r="H15" s="237">
        <f t="shared" si="3"/>
        <v>36.039226368836829</v>
      </c>
      <c r="I15" s="226"/>
      <c r="J15" s="234">
        <f t="shared" si="5"/>
        <v>1722</v>
      </c>
      <c r="K15" s="752">
        <f t="shared" si="6"/>
        <v>23.454099700354128</v>
      </c>
      <c r="L15" s="746">
        <v>679</v>
      </c>
      <c r="M15" s="749">
        <v>39.430894308943088</v>
      </c>
      <c r="N15" s="746">
        <v>1043</v>
      </c>
      <c r="O15" s="235">
        <v>60.569105691056912</v>
      </c>
      <c r="P15" s="226"/>
      <c r="Q15" s="234">
        <v>1300</v>
      </c>
      <c r="R15" s="752">
        <v>17.706347044402072</v>
      </c>
      <c r="S15" s="746">
        <v>755</v>
      </c>
      <c r="T15" s="749">
        <v>58.07692307692308</v>
      </c>
      <c r="U15" s="746">
        <v>545</v>
      </c>
      <c r="V15" s="235">
        <v>41.923076923076927</v>
      </c>
      <c r="W15" s="226"/>
      <c r="X15" s="234">
        <v>4320</v>
      </c>
      <c r="Y15" s="752">
        <v>58.839553255243807</v>
      </c>
      <c r="Z15" s="746">
        <v>3262</v>
      </c>
      <c r="AA15" s="749">
        <v>75.509259259259252</v>
      </c>
      <c r="AB15" s="746">
        <v>1058</v>
      </c>
      <c r="AC15" s="235">
        <f t="shared" si="0"/>
        <v>24.49074074074074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13162</v>
      </c>
      <c r="E16" s="740">
        <f t="shared" si="2"/>
        <v>8047</v>
      </c>
      <c r="F16" s="577">
        <f t="shared" si="3"/>
        <v>61.138124905029635</v>
      </c>
      <c r="G16" s="740">
        <f t="shared" si="4"/>
        <v>5115</v>
      </c>
      <c r="H16" s="237">
        <f t="shared" si="3"/>
        <v>38.861875094970372</v>
      </c>
      <c r="I16" s="226"/>
      <c r="J16" s="234">
        <f t="shared" si="5"/>
        <v>4822</v>
      </c>
      <c r="K16" s="752">
        <f t="shared" si="6"/>
        <v>36.635769639872365</v>
      </c>
      <c r="L16" s="746">
        <v>2008</v>
      </c>
      <c r="M16" s="749">
        <v>41.642472003318126</v>
      </c>
      <c r="N16" s="746">
        <v>2814</v>
      </c>
      <c r="O16" s="235">
        <v>58.357527996681881</v>
      </c>
      <c r="P16" s="226"/>
      <c r="Q16" s="234">
        <v>2328</v>
      </c>
      <c r="R16" s="752">
        <v>17.687281568150738</v>
      </c>
      <c r="S16" s="746">
        <v>1342</v>
      </c>
      <c r="T16" s="749">
        <v>57.646048109965633</v>
      </c>
      <c r="U16" s="746">
        <v>986</v>
      </c>
      <c r="V16" s="235">
        <v>42.353951890034367</v>
      </c>
      <c r="W16" s="226"/>
      <c r="X16" s="234">
        <v>6012</v>
      </c>
      <c r="Y16" s="752">
        <v>45.676948791976898</v>
      </c>
      <c r="Z16" s="746">
        <v>4697</v>
      </c>
      <c r="AA16" s="749">
        <v>78.127079174983365</v>
      </c>
      <c r="AB16" s="746">
        <v>1315</v>
      </c>
      <c r="AC16" s="235">
        <f t="shared" si="0"/>
        <v>21.872920825016635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5614</v>
      </c>
      <c r="E17" s="741">
        <f t="shared" si="2"/>
        <v>3601</v>
      </c>
      <c r="F17" s="578">
        <f t="shared" si="3"/>
        <v>64.14321339508372</v>
      </c>
      <c r="G17" s="741">
        <f t="shared" si="4"/>
        <v>2013</v>
      </c>
      <c r="H17" s="237">
        <f t="shared" si="3"/>
        <v>35.85678660491628</v>
      </c>
      <c r="I17" s="226"/>
      <c r="J17" s="238">
        <f t="shared" si="5"/>
        <v>1320</v>
      </c>
      <c r="K17" s="753">
        <f t="shared" si="6"/>
        <v>23.512646954043461</v>
      </c>
      <c r="L17" s="741">
        <v>543</v>
      </c>
      <c r="M17" s="578">
        <v>41.13636363636364</v>
      </c>
      <c r="N17" s="741">
        <v>777</v>
      </c>
      <c r="O17" s="235">
        <v>58.86363636363636</v>
      </c>
      <c r="P17" s="226"/>
      <c r="Q17" s="238">
        <v>1031</v>
      </c>
      <c r="R17" s="753">
        <v>18.364802280014249</v>
      </c>
      <c r="S17" s="741">
        <v>565</v>
      </c>
      <c r="T17" s="578">
        <v>54.80116391852571</v>
      </c>
      <c r="U17" s="741">
        <v>466</v>
      </c>
      <c r="V17" s="235">
        <v>45.198836081474298</v>
      </c>
      <c r="W17" s="226"/>
      <c r="X17" s="238">
        <v>3263</v>
      </c>
      <c r="Y17" s="753">
        <v>58.122550765942279</v>
      </c>
      <c r="Z17" s="741">
        <v>2493</v>
      </c>
      <c r="AA17" s="578">
        <v>76.402083971805084</v>
      </c>
      <c r="AB17" s="741">
        <v>770</v>
      </c>
      <c r="AC17" s="235">
        <f t="shared" si="0"/>
        <v>23.597916028194913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34068</v>
      </c>
      <c r="E18" s="740">
        <f t="shared" si="2"/>
        <v>22298</v>
      </c>
      <c r="F18" s="577">
        <f t="shared" si="3"/>
        <v>65.45145004109429</v>
      </c>
      <c r="G18" s="740">
        <f t="shared" si="4"/>
        <v>11770</v>
      </c>
      <c r="H18" s="237">
        <f t="shared" si="3"/>
        <v>34.548549958905717</v>
      </c>
      <c r="I18" s="226"/>
      <c r="J18" s="234">
        <f t="shared" si="5"/>
        <v>6790</v>
      </c>
      <c r="K18" s="752">
        <f t="shared" si="6"/>
        <v>19.930726781730655</v>
      </c>
      <c r="L18" s="746">
        <v>2782</v>
      </c>
      <c r="M18" s="749">
        <v>40.972017673048597</v>
      </c>
      <c r="N18" s="746">
        <v>4008</v>
      </c>
      <c r="O18" s="235">
        <v>59.027982326951403</v>
      </c>
      <c r="P18" s="226"/>
      <c r="Q18" s="234">
        <v>5013</v>
      </c>
      <c r="R18" s="752">
        <v>14.714688270517787</v>
      </c>
      <c r="S18" s="746">
        <v>2825</v>
      </c>
      <c r="T18" s="749">
        <v>56.353480949531217</v>
      </c>
      <c r="U18" s="746">
        <v>2188</v>
      </c>
      <c r="V18" s="235">
        <v>43.646519050468783</v>
      </c>
      <c r="W18" s="226"/>
      <c r="X18" s="234">
        <v>22265</v>
      </c>
      <c r="Y18" s="752">
        <v>65.354584947751562</v>
      </c>
      <c r="Z18" s="746">
        <v>16691</v>
      </c>
      <c r="AA18" s="749">
        <v>74.965192005389625</v>
      </c>
      <c r="AB18" s="746">
        <v>5574</v>
      </c>
      <c r="AC18" s="235">
        <f t="shared" si="0"/>
        <v>25.034807994610375</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21676</v>
      </c>
      <c r="E19" s="740">
        <f t="shared" si="2"/>
        <v>13919</v>
      </c>
      <c r="F19" s="577">
        <f t="shared" si="3"/>
        <v>64.213877099095768</v>
      </c>
      <c r="G19" s="740">
        <f t="shared" si="4"/>
        <v>7757</v>
      </c>
      <c r="H19" s="237">
        <f t="shared" si="3"/>
        <v>35.786122900904225</v>
      </c>
      <c r="I19" s="226"/>
      <c r="J19" s="234">
        <f t="shared" si="5"/>
        <v>5169</v>
      </c>
      <c r="K19" s="752">
        <f t="shared" si="6"/>
        <v>23.84665067355601</v>
      </c>
      <c r="L19" s="746">
        <v>2057</v>
      </c>
      <c r="M19" s="749">
        <v>39.794931321338751</v>
      </c>
      <c r="N19" s="746">
        <v>3112</v>
      </c>
      <c r="O19" s="235">
        <v>60.205068678661242</v>
      </c>
      <c r="P19" s="226"/>
      <c r="Q19" s="234">
        <v>3100</v>
      </c>
      <c r="R19" s="752">
        <v>14.301531647905518</v>
      </c>
      <c r="S19" s="746">
        <v>1818</v>
      </c>
      <c r="T19" s="749">
        <v>58.645161290322577</v>
      </c>
      <c r="U19" s="746">
        <v>1282</v>
      </c>
      <c r="V19" s="235">
        <v>41.354838709677423</v>
      </c>
      <c r="W19" s="226"/>
      <c r="X19" s="234">
        <v>13407</v>
      </c>
      <c r="Y19" s="752">
        <v>61.851817678538481</v>
      </c>
      <c r="Z19" s="746">
        <v>10044</v>
      </c>
      <c r="AA19" s="749">
        <v>74.916088610427394</v>
      </c>
      <c r="AB19" s="746">
        <v>3363</v>
      </c>
      <c r="AC19" s="235">
        <f t="shared" si="0"/>
        <v>25.083911389572609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44460</v>
      </c>
      <c r="E20" s="740">
        <f t="shared" si="2"/>
        <v>28435</v>
      </c>
      <c r="F20" s="577">
        <f t="shared" si="3"/>
        <v>63.956365272154748</v>
      </c>
      <c r="G20" s="740">
        <f t="shared" si="4"/>
        <v>16025</v>
      </c>
      <c r="H20" s="237">
        <f t="shared" si="3"/>
        <v>36.043634727845252</v>
      </c>
      <c r="I20" s="226"/>
      <c r="J20" s="234">
        <f t="shared" si="5"/>
        <v>12508</v>
      </c>
      <c r="K20" s="752">
        <f t="shared" si="6"/>
        <v>28.13315339631129</v>
      </c>
      <c r="L20" s="746">
        <v>5231</v>
      </c>
      <c r="M20" s="749">
        <v>41.821234409977613</v>
      </c>
      <c r="N20" s="746">
        <v>7277</v>
      </c>
      <c r="O20" s="235">
        <v>58.178765590022387</v>
      </c>
      <c r="P20" s="226"/>
      <c r="Q20" s="234">
        <v>7052</v>
      </c>
      <c r="R20" s="752">
        <v>15.861448493027442</v>
      </c>
      <c r="S20" s="746">
        <v>4053</v>
      </c>
      <c r="T20" s="749">
        <v>57.473057288712425</v>
      </c>
      <c r="U20" s="746">
        <v>2999</v>
      </c>
      <c r="V20" s="235">
        <v>42.526942711287582</v>
      </c>
      <c r="W20" s="226"/>
      <c r="X20" s="234">
        <v>24900</v>
      </c>
      <c r="Y20" s="752">
        <v>56.005398110661261</v>
      </c>
      <c r="Z20" s="746">
        <v>19151</v>
      </c>
      <c r="AA20" s="749">
        <v>76.911646586345384</v>
      </c>
      <c r="AB20" s="746">
        <v>5749</v>
      </c>
      <c r="AC20" s="235">
        <f t="shared" si="0"/>
        <v>23.08835341365462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42205</v>
      </c>
      <c r="E21" s="740">
        <f t="shared" si="2"/>
        <v>27513</v>
      </c>
      <c r="F21" s="577">
        <f t="shared" si="3"/>
        <v>65.188958654187886</v>
      </c>
      <c r="G21" s="740">
        <f t="shared" si="4"/>
        <v>14692</v>
      </c>
      <c r="H21" s="237">
        <f t="shared" si="3"/>
        <v>34.811041345812107</v>
      </c>
      <c r="I21" s="226"/>
      <c r="J21" s="234">
        <f t="shared" si="5"/>
        <v>9537</v>
      </c>
      <c r="K21" s="752">
        <f t="shared" si="6"/>
        <v>22.596848714607273</v>
      </c>
      <c r="L21" s="746">
        <v>3883</v>
      </c>
      <c r="M21" s="749">
        <v>40.715109573241058</v>
      </c>
      <c r="N21" s="746">
        <v>5654</v>
      </c>
      <c r="O21" s="235">
        <v>59.284890426758942</v>
      </c>
      <c r="P21" s="226"/>
      <c r="Q21" s="234">
        <v>7458</v>
      </c>
      <c r="R21" s="752">
        <v>17.670892074398768</v>
      </c>
      <c r="S21" s="746">
        <v>4348</v>
      </c>
      <c r="T21" s="749">
        <v>58.299812282113173</v>
      </c>
      <c r="U21" s="746">
        <v>3110</v>
      </c>
      <c r="V21" s="235">
        <v>41.700187717886834</v>
      </c>
      <c r="W21" s="226"/>
      <c r="X21" s="234">
        <v>25210</v>
      </c>
      <c r="Y21" s="752">
        <v>59.732259210993952</v>
      </c>
      <c r="Z21" s="746">
        <v>19282</v>
      </c>
      <c r="AA21" s="749">
        <v>76.4855216184054</v>
      </c>
      <c r="AB21" s="746">
        <v>5928</v>
      </c>
      <c r="AC21" s="235">
        <f t="shared" si="0"/>
        <v>23.514478381594607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11927</v>
      </c>
      <c r="E22" s="740">
        <f t="shared" si="2"/>
        <v>7854</v>
      </c>
      <c r="F22" s="577">
        <f t="shared" si="3"/>
        <v>65.850591095832982</v>
      </c>
      <c r="G22" s="740">
        <f t="shared" si="4"/>
        <v>4073</v>
      </c>
      <c r="H22" s="237">
        <f t="shared" si="3"/>
        <v>34.149408904167018</v>
      </c>
      <c r="I22" s="226"/>
      <c r="J22" s="234">
        <f t="shared" si="5"/>
        <v>2581</v>
      </c>
      <c r="K22" s="752">
        <f t="shared" si="6"/>
        <v>21.639976523853441</v>
      </c>
      <c r="L22" s="746">
        <v>1080</v>
      </c>
      <c r="M22" s="749">
        <v>41.844246416117784</v>
      </c>
      <c r="N22" s="746">
        <v>1501</v>
      </c>
      <c r="O22" s="235">
        <v>58.155753583882216</v>
      </c>
      <c r="P22" s="226"/>
      <c r="Q22" s="234">
        <v>1919</v>
      </c>
      <c r="R22" s="752">
        <v>16.089544730443532</v>
      </c>
      <c r="S22" s="746">
        <v>1112</v>
      </c>
      <c r="T22" s="749">
        <v>57.946847316310581</v>
      </c>
      <c r="U22" s="746">
        <v>807</v>
      </c>
      <c r="V22" s="235">
        <v>42.053152683689419</v>
      </c>
      <c r="W22" s="226"/>
      <c r="X22" s="234">
        <v>7427</v>
      </c>
      <c r="Y22" s="752">
        <v>62.270478745703031</v>
      </c>
      <c r="Z22" s="746">
        <v>5662</v>
      </c>
      <c r="AA22" s="749">
        <v>76.235357479466813</v>
      </c>
      <c r="AB22" s="746">
        <v>1765</v>
      </c>
      <c r="AC22" s="235">
        <f t="shared" si="0"/>
        <v>23.76464252053319</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26190</v>
      </c>
      <c r="E23" s="740">
        <f t="shared" si="2"/>
        <v>17591</v>
      </c>
      <c r="F23" s="577">
        <f t="shared" si="3"/>
        <v>67.166857579228719</v>
      </c>
      <c r="G23" s="740">
        <f t="shared" si="4"/>
        <v>8599</v>
      </c>
      <c r="H23" s="237">
        <f t="shared" si="3"/>
        <v>32.833142420771289</v>
      </c>
      <c r="I23" s="226"/>
      <c r="J23" s="234">
        <f t="shared" si="5"/>
        <v>5300</v>
      </c>
      <c r="K23" s="752">
        <f t="shared" si="6"/>
        <v>20.236731576937764</v>
      </c>
      <c r="L23" s="746">
        <v>2263</v>
      </c>
      <c r="M23" s="749">
        <v>42.698113207547173</v>
      </c>
      <c r="N23" s="746">
        <v>3037</v>
      </c>
      <c r="O23" s="235">
        <v>57.301886792452827</v>
      </c>
      <c r="P23" s="226"/>
      <c r="Q23" s="234">
        <v>4388</v>
      </c>
      <c r="R23" s="752">
        <v>16.754486445208094</v>
      </c>
      <c r="S23" s="746">
        <v>2475</v>
      </c>
      <c r="T23" s="749">
        <v>56.403828623518692</v>
      </c>
      <c r="U23" s="746">
        <v>1913</v>
      </c>
      <c r="V23" s="235">
        <v>43.596171376481315</v>
      </c>
      <c r="W23" s="226"/>
      <c r="X23" s="234">
        <v>16502</v>
      </c>
      <c r="Y23" s="752">
        <v>63.008781977854142</v>
      </c>
      <c r="Z23" s="746">
        <v>12853</v>
      </c>
      <c r="AA23" s="749">
        <v>77.887528784389772</v>
      </c>
      <c r="AB23" s="746">
        <v>3649</v>
      </c>
      <c r="AC23" s="235">
        <f t="shared" si="0"/>
        <v>22.112471215610231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56686</v>
      </c>
      <c r="E24" s="740">
        <f t="shared" si="2"/>
        <v>38338</v>
      </c>
      <c r="F24" s="577">
        <f t="shared" si="3"/>
        <v>67.632219595667365</v>
      </c>
      <c r="G24" s="740">
        <f t="shared" si="4"/>
        <v>18348</v>
      </c>
      <c r="H24" s="237">
        <f t="shared" si="3"/>
        <v>32.367780404332642</v>
      </c>
      <c r="I24" s="226"/>
      <c r="J24" s="234">
        <f t="shared" si="5"/>
        <v>14475</v>
      </c>
      <c r="K24" s="752">
        <f t="shared" si="6"/>
        <v>25.53540556751226</v>
      </c>
      <c r="L24" s="746">
        <v>7174</v>
      </c>
      <c r="M24" s="749">
        <v>49.561312607944728</v>
      </c>
      <c r="N24" s="746">
        <v>7301</v>
      </c>
      <c r="O24" s="235">
        <v>50.438687392055272</v>
      </c>
      <c r="P24" s="226"/>
      <c r="Q24" s="234">
        <v>8685</v>
      </c>
      <c r="R24" s="752">
        <v>15.321243340507356</v>
      </c>
      <c r="S24" s="746">
        <v>5209</v>
      </c>
      <c r="T24" s="749">
        <v>59.976971790443287</v>
      </c>
      <c r="U24" s="746">
        <v>3476</v>
      </c>
      <c r="V24" s="235">
        <v>40.023028209556706</v>
      </c>
      <c r="W24" s="226"/>
      <c r="X24" s="234">
        <v>33526</v>
      </c>
      <c r="Y24" s="752">
        <v>59.143351091980378</v>
      </c>
      <c r="Z24" s="746">
        <v>25955</v>
      </c>
      <c r="AA24" s="749">
        <v>77.417526695698854</v>
      </c>
      <c r="AB24" s="746">
        <v>7571</v>
      </c>
      <c r="AC24" s="235">
        <f t="shared" si="0"/>
        <v>22.582473304301139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13028</v>
      </c>
      <c r="E25" s="740">
        <f t="shared" si="2"/>
        <v>7558</v>
      </c>
      <c r="F25" s="577">
        <f t="shared" si="3"/>
        <v>58.013509364445817</v>
      </c>
      <c r="G25" s="740">
        <f t="shared" si="4"/>
        <v>5470</v>
      </c>
      <c r="H25" s="237">
        <f t="shared" si="3"/>
        <v>41.98649063555419</v>
      </c>
      <c r="I25" s="226"/>
      <c r="J25" s="234">
        <f t="shared" si="5"/>
        <v>4853</v>
      </c>
      <c r="K25" s="752">
        <f t="shared" si="6"/>
        <v>37.250537304267731</v>
      </c>
      <c r="L25" s="746">
        <v>1769</v>
      </c>
      <c r="M25" s="749">
        <v>36.451679373583353</v>
      </c>
      <c r="N25" s="746">
        <v>3084</v>
      </c>
      <c r="O25" s="235">
        <v>63.548320626416654</v>
      </c>
      <c r="P25" s="226"/>
      <c r="Q25" s="234">
        <v>1940</v>
      </c>
      <c r="R25" s="752">
        <v>14.891003991403132</v>
      </c>
      <c r="S25" s="746">
        <v>1080</v>
      </c>
      <c r="T25" s="749">
        <v>55.670103092783506</v>
      </c>
      <c r="U25" s="746">
        <v>860</v>
      </c>
      <c r="V25" s="235">
        <v>44.329896907216494</v>
      </c>
      <c r="W25" s="226"/>
      <c r="X25" s="234">
        <v>6235</v>
      </c>
      <c r="Y25" s="752">
        <v>47.858458704329138</v>
      </c>
      <c r="Z25" s="746">
        <v>4709</v>
      </c>
      <c r="AA25" s="749">
        <v>75.525260625501204</v>
      </c>
      <c r="AB25" s="746">
        <v>1526</v>
      </c>
      <c r="AC25" s="235">
        <f t="shared" si="0"/>
        <v>24.474739374498796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3336</v>
      </c>
      <c r="E26" s="742">
        <f t="shared" si="2"/>
        <v>2306</v>
      </c>
      <c r="F26" s="579">
        <f t="shared" si="3"/>
        <v>69.124700239808163</v>
      </c>
      <c r="G26" s="742">
        <f t="shared" si="4"/>
        <v>1030</v>
      </c>
      <c r="H26" s="237">
        <f t="shared" si="3"/>
        <v>30.875299760191847</v>
      </c>
      <c r="I26" s="226"/>
      <c r="J26" s="238">
        <f t="shared" si="5"/>
        <v>653</v>
      </c>
      <c r="K26" s="753">
        <f t="shared" si="6"/>
        <v>19.574340527577938</v>
      </c>
      <c r="L26" s="741">
        <v>304</v>
      </c>
      <c r="M26" s="578">
        <v>46.554364471669217</v>
      </c>
      <c r="N26" s="741">
        <v>349</v>
      </c>
      <c r="O26" s="235">
        <v>53.445635528330783</v>
      </c>
      <c r="P26" s="226"/>
      <c r="Q26" s="238">
        <v>504</v>
      </c>
      <c r="R26" s="753">
        <v>15.107913669064748</v>
      </c>
      <c r="S26" s="741">
        <v>301</v>
      </c>
      <c r="T26" s="578">
        <v>59.722222222222221</v>
      </c>
      <c r="U26" s="741">
        <v>203</v>
      </c>
      <c r="V26" s="235">
        <v>40.277777777777779</v>
      </c>
      <c r="W26" s="226"/>
      <c r="X26" s="238">
        <v>2179</v>
      </c>
      <c r="Y26" s="753">
        <v>65.317745803357326</v>
      </c>
      <c r="Z26" s="741">
        <v>1701</v>
      </c>
      <c r="AA26" s="578">
        <v>78.063331803579629</v>
      </c>
      <c r="AB26" s="741">
        <v>478</v>
      </c>
      <c r="AC26" s="235">
        <f t="shared" si="0"/>
        <v>21.936668196420374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17026</v>
      </c>
      <c r="E27" s="742">
        <f t="shared" si="2"/>
        <v>11492</v>
      </c>
      <c r="F27" s="579">
        <f t="shared" si="3"/>
        <v>67.496769646423118</v>
      </c>
      <c r="G27" s="742">
        <f t="shared" si="4"/>
        <v>5534</v>
      </c>
      <c r="H27" s="237">
        <f t="shared" si="3"/>
        <v>32.503230353576882</v>
      </c>
      <c r="I27" s="226"/>
      <c r="J27" s="238">
        <f t="shared" si="5"/>
        <v>3370</v>
      </c>
      <c r="K27" s="753">
        <f t="shared" si="6"/>
        <v>19.793257371079527</v>
      </c>
      <c r="L27" s="741">
        <v>1414</v>
      </c>
      <c r="M27" s="578">
        <v>41.958456973293764</v>
      </c>
      <c r="N27" s="741">
        <v>1956</v>
      </c>
      <c r="O27" s="235">
        <v>58.041543026706236</v>
      </c>
      <c r="P27" s="226"/>
      <c r="Q27" s="238">
        <v>2592</v>
      </c>
      <c r="R27" s="753">
        <v>15.223775402325854</v>
      </c>
      <c r="S27" s="741">
        <v>1471</v>
      </c>
      <c r="T27" s="578">
        <v>56.751543209876544</v>
      </c>
      <c r="U27" s="741">
        <v>1121</v>
      </c>
      <c r="V27" s="235">
        <v>43.248456790123456</v>
      </c>
      <c r="W27" s="226"/>
      <c r="X27" s="238">
        <v>11064</v>
      </c>
      <c r="Y27" s="753">
        <v>64.982967226594624</v>
      </c>
      <c r="Z27" s="741">
        <v>8607</v>
      </c>
      <c r="AA27" s="578">
        <v>77.792841648590013</v>
      </c>
      <c r="AB27" s="741">
        <v>2457</v>
      </c>
      <c r="AC27" s="235">
        <f t="shared" si="0"/>
        <v>22.207158351409976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2448</v>
      </c>
      <c r="E28" s="742">
        <f t="shared" si="2"/>
        <v>1578</v>
      </c>
      <c r="F28" s="579">
        <f t="shared" si="3"/>
        <v>64.460784313725497</v>
      </c>
      <c r="G28" s="742">
        <f t="shared" si="4"/>
        <v>870</v>
      </c>
      <c r="H28" s="243">
        <f t="shared" si="3"/>
        <v>35.53921568627451</v>
      </c>
      <c r="I28" s="226"/>
      <c r="J28" s="238">
        <f t="shared" si="5"/>
        <v>545</v>
      </c>
      <c r="K28" s="753">
        <f t="shared" si="6"/>
        <v>22.263071895424837</v>
      </c>
      <c r="L28" s="741">
        <v>232</v>
      </c>
      <c r="M28" s="578">
        <v>42.568807339449542</v>
      </c>
      <c r="N28" s="741">
        <v>313</v>
      </c>
      <c r="O28" s="242">
        <v>57.431192660550458</v>
      </c>
      <c r="P28" s="226"/>
      <c r="Q28" s="238">
        <v>368</v>
      </c>
      <c r="R28" s="753">
        <v>15.032679738562091</v>
      </c>
      <c r="S28" s="741">
        <v>206</v>
      </c>
      <c r="T28" s="578">
        <v>55.978260869565219</v>
      </c>
      <c r="U28" s="741">
        <v>162</v>
      </c>
      <c r="V28" s="242">
        <v>44.021739130434781</v>
      </c>
      <c r="W28" s="226"/>
      <c r="X28" s="238">
        <v>1535</v>
      </c>
      <c r="Y28" s="753">
        <v>62.704248366013069</v>
      </c>
      <c r="Z28" s="741">
        <v>1140</v>
      </c>
      <c r="AA28" s="578">
        <v>74.267100977198695</v>
      </c>
      <c r="AB28" s="741">
        <v>395</v>
      </c>
      <c r="AC28" s="242">
        <f t="shared" si="0"/>
        <v>25.732899022801302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1133</v>
      </c>
      <c r="E29" s="743">
        <f t="shared" si="2"/>
        <v>617</v>
      </c>
      <c r="F29" s="580">
        <f t="shared" si="3"/>
        <v>54.457193292144744</v>
      </c>
      <c r="G29" s="743">
        <f t="shared" si="4"/>
        <v>516</v>
      </c>
      <c r="H29" s="248">
        <f t="shared" si="3"/>
        <v>45.542806707855249</v>
      </c>
      <c r="I29" s="226"/>
      <c r="J29" s="245">
        <f t="shared" si="5"/>
        <v>620</v>
      </c>
      <c r="K29" s="754">
        <f t="shared" si="6"/>
        <v>54.721977052074145</v>
      </c>
      <c r="L29" s="747">
        <v>234</v>
      </c>
      <c r="M29" s="750">
        <v>37.741935483870968</v>
      </c>
      <c r="N29" s="747">
        <v>386</v>
      </c>
      <c r="O29" s="246">
        <v>62.258064516129032</v>
      </c>
      <c r="P29" s="226"/>
      <c r="Q29" s="245">
        <v>163</v>
      </c>
      <c r="R29" s="754">
        <v>14.386584289496913</v>
      </c>
      <c r="S29" s="747">
        <v>107</v>
      </c>
      <c r="T29" s="750">
        <v>65.644171779141104</v>
      </c>
      <c r="U29" s="747">
        <v>56</v>
      </c>
      <c r="V29" s="246">
        <v>34.355828220858896</v>
      </c>
      <c r="W29" s="226"/>
      <c r="X29" s="245">
        <v>350</v>
      </c>
      <c r="Y29" s="754">
        <v>30.89143865842895</v>
      </c>
      <c r="Z29" s="747">
        <v>276</v>
      </c>
      <c r="AA29" s="750">
        <v>78.857142857142861</v>
      </c>
      <c r="AB29" s="747">
        <v>74</v>
      </c>
      <c r="AC29" s="246">
        <f t="shared" si="0"/>
        <v>21.142857142857142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397473</v>
      </c>
      <c r="E31" s="744">
        <f>L31+S31+Z31</f>
        <v>255662</v>
      </c>
      <c r="F31" s="409">
        <f>E31/$D31*100</f>
        <v>64.321853308275024</v>
      </c>
      <c r="G31" s="744">
        <f>N31+U31+AB31</f>
        <v>141811</v>
      </c>
      <c r="H31" s="255">
        <f>G31/$D31*100</f>
        <v>35.678146691724969</v>
      </c>
      <c r="I31" s="211"/>
      <c r="J31" s="253">
        <f>SUM(J12:J29)</f>
        <v>105816</v>
      </c>
      <c r="K31" s="755">
        <f>J31/$D31*100</f>
        <v>26.622185657893745</v>
      </c>
      <c r="L31" s="744">
        <f>SUM(L12:L29)</f>
        <v>44236</v>
      </c>
      <c r="M31" s="409">
        <f t="shared" ref="M31:O31" si="7">L31/$J31*100</f>
        <v>41.804642020110386</v>
      </c>
      <c r="N31" s="744">
        <f>SUM(N12:N29)</f>
        <v>61580</v>
      </c>
      <c r="O31" s="254">
        <f t="shared" si="7"/>
        <v>58.195357979889614</v>
      </c>
      <c r="P31" s="211"/>
      <c r="Q31" s="253">
        <f>SUM(Q12:Q29)</f>
        <v>64428</v>
      </c>
      <c r="R31" s="755">
        <f>Q31/$D31*100</f>
        <v>16.209402902838683</v>
      </c>
      <c r="S31" s="744">
        <f>SUM(S12:S29)</f>
        <v>37362</v>
      </c>
      <c r="T31" s="409">
        <f>S31/$Q31*100</f>
        <v>57.990314769975782</v>
      </c>
      <c r="U31" s="744">
        <f>SUM(U12:U29)</f>
        <v>27066</v>
      </c>
      <c r="V31" s="254">
        <f>U31/$Q31*100</f>
        <v>42.009685230024211</v>
      </c>
      <c r="W31" s="211"/>
      <c r="X31" s="253">
        <f>SUM(X12:X29)</f>
        <v>227229</v>
      </c>
      <c r="Y31" s="755">
        <f>X31/$D31*100</f>
        <v>57.168411439267572</v>
      </c>
      <c r="Z31" s="744">
        <f>SUM(Z12:Z29)</f>
        <v>174064</v>
      </c>
      <c r="AA31" s="409">
        <f>Z31/$X31*100</f>
        <v>76.602898397651714</v>
      </c>
      <c r="AB31" s="744">
        <f>SUM(AB12:AB29)</f>
        <v>53165</v>
      </c>
      <c r="AC31" s="254">
        <f>AB31/$X31*100</f>
        <v>23.397101602348293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8"/>
      <c r="C34" s="1058"/>
      <c r="D34" s="1058"/>
      <c r="E34" s="1058"/>
      <c r="F34" s="1058"/>
      <c r="G34" s="1058"/>
      <c r="H34" s="1058"/>
    </row>
    <row r="35" spans="2:14" ht="29.25" customHeight="1" x14ac:dyDescent="0.2">
      <c r="B35" s="1065"/>
      <c r="C35" s="1065"/>
      <c r="D35" s="1065"/>
      <c r="E35" s="737"/>
      <c r="F35" s="737"/>
      <c r="G35" s="737"/>
      <c r="H35" s="262"/>
      <c r="I35" s="262"/>
      <c r="J35" s="262"/>
      <c r="K35" s="262"/>
      <c r="L35" s="262"/>
      <c r="M35" s="262"/>
      <c r="N35" s="262"/>
    </row>
    <row r="36" spans="2:14" ht="4.5" customHeight="1" x14ac:dyDescent="0.2">
      <c r="B36" s="1066"/>
      <c r="C36" s="1066"/>
      <c r="D36" s="106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434</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270</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33.75" customHeight="1" x14ac:dyDescent="0.2">
      <c r="A8" s="209"/>
      <c r="B8" s="1038"/>
      <c r="C8" s="211"/>
      <c r="D8" s="1042"/>
      <c r="E8" s="1043"/>
      <c r="F8" s="1043"/>
      <c r="G8" s="1043"/>
      <c r="H8" s="1043"/>
      <c r="I8" s="501"/>
      <c r="J8" s="1046" t="s">
        <v>271</v>
      </c>
      <c r="K8" s="1044"/>
      <c r="L8" s="1044"/>
      <c r="M8" s="1044"/>
      <c r="N8" s="1044"/>
      <c r="O8" s="1045"/>
      <c r="P8" s="211"/>
      <c r="Q8" s="1046" t="s">
        <v>272</v>
      </c>
      <c r="R8" s="1044"/>
      <c r="S8" s="1044"/>
      <c r="T8" s="1044"/>
      <c r="U8" s="1044"/>
      <c r="V8" s="1045"/>
      <c r="W8" s="211"/>
      <c r="X8" s="1046" t="s">
        <v>273</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278</v>
      </c>
      <c r="L9" s="1049" t="s">
        <v>27</v>
      </c>
      <c r="M9" s="1050"/>
      <c r="N9" s="1050" t="s">
        <v>26</v>
      </c>
      <c r="O9" s="1051"/>
      <c r="P9" s="211"/>
      <c r="Q9" s="1052" t="s">
        <v>12</v>
      </c>
      <c r="R9" s="1054" t="s">
        <v>278</v>
      </c>
      <c r="S9" s="1049" t="s">
        <v>27</v>
      </c>
      <c r="T9" s="1050"/>
      <c r="U9" s="1050" t="s">
        <v>26</v>
      </c>
      <c r="V9" s="1051"/>
      <c r="W9" s="211"/>
      <c r="X9" s="1052" t="s">
        <v>12</v>
      </c>
      <c r="Y9" s="1054" t="s">
        <v>278</v>
      </c>
      <c r="Z9" s="1049" t="s">
        <v>27</v>
      </c>
      <c r="AA9" s="1050"/>
      <c r="AB9" s="1050" t="s">
        <v>26</v>
      </c>
      <c r="AC9" s="1051"/>
      <c r="AD9" s="430"/>
      <c r="AE9" s="430"/>
      <c r="AF9" s="431"/>
      <c r="AG9" s="431"/>
      <c r="AH9" s="431"/>
      <c r="AI9" s="431"/>
      <c r="AJ9" s="431"/>
      <c r="AK9" s="431"/>
      <c r="AL9" s="432"/>
    </row>
    <row r="10" spans="1:53" s="219" customFormat="1" ht="36.75" customHeight="1" x14ac:dyDescent="0.2">
      <c r="A10" s="214"/>
      <c r="B10" s="1039"/>
      <c r="C10" s="216"/>
      <c r="D10" s="1048"/>
      <c r="E10" s="408" t="s">
        <v>12</v>
      </c>
      <c r="F10" s="807" t="s">
        <v>278</v>
      </c>
      <c r="G10" s="408" t="s">
        <v>12</v>
      </c>
      <c r="H10" s="271" t="s">
        <v>278</v>
      </c>
      <c r="I10" s="216"/>
      <c r="J10" s="1053"/>
      <c r="K10" s="1055"/>
      <c r="L10" s="408" t="s">
        <v>12</v>
      </c>
      <c r="M10" s="807" t="s">
        <v>278</v>
      </c>
      <c r="N10" s="408" t="s">
        <v>12</v>
      </c>
      <c r="O10" s="271" t="s">
        <v>278</v>
      </c>
      <c r="P10" s="216"/>
      <c r="Q10" s="1053"/>
      <c r="R10" s="1055"/>
      <c r="S10" s="408" t="s">
        <v>12</v>
      </c>
      <c r="T10" s="807" t="s">
        <v>278</v>
      </c>
      <c r="U10" s="408" t="s">
        <v>12</v>
      </c>
      <c r="V10" s="271" t="s">
        <v>278</v>
      </c>
      <c r="W10" s="216"/>
      <c r="X10" s="1053"/>
      <c r="Y10" s="1055"/>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126711</v>
      </c>
      <c r="E12" s="739">
        <f>L12+S12+Z12</f>
        <v>80655</v>
      </c>
      <c r="F12" s="748">
        <f>E12/$D12*100</f>
        <v>63.652721547458391</v>
      </c>
      <c r="G12" s="739">
        <f>N12+U12+AB12</f>
        <v>46056</v>
      </c>
      <c r="H12" s="230">
        <f>G12/$D12*100</f>
        <v>36.347278452541609</v>
      </c>
      <c r="I12" s="226"/>
      <c r="J12" s="227">
        <f>L12+N12</f>
        <v>38350</v>
      </c>
      <c r="K12" s="751">
        <f>J12/$D12*100</f>
        <v>30.265722786498412</v>
      </c>
      <c r="L12" s="745">
        <v>15660</v>
      </c>
      <c r="M12" s="748">
        <v>40.834419817470661</v>
      </c>
      <c r="N12" s="745">
        <v>22690</v>
      </c>
      <c r="O12" s="228">
        <v>59.165580182529332</v>
      </c>
      <c r="P12" s="226"/>
      <c r="Q12" s="227">
        <v>25431</v>
      </c>
      <c r="R12" s="751">
        <v>20.070080734900682</v>
      </c>
      <c r="S12" s="745">
        <v>16697</v>
      </c>
      <c r="T12" s="748">
        <v>65.656089025205461</v>
      </c>
      <c r="U12" s="745">
        <v>8734</v>
      </c>
      <c r="V12" s="228">
        <v>34.343910974794547</v>
      </c>
      <c r="W12" s="226"/>
      <c r="X12" s="227">
        <v>62930</v>
      </c>
      <c r="Y12" s="751">
        <v>49.664196478600907</v>
      </c>
      <c r="Z12" s="745">
        <v>48298</v>
      </c>
      <c r="AA12" s="748">
        <v>76.748768472906406</v>
      </c>
      <c r="AB12" s="745">
        <v>14632</v>
      </c>
      <c r="AC12" s="228">
        <f t="shared" ref="AC12:AC29" si="0">AB12/$X12*100</f>
        <v>23.251231527093598</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14309</v>
      </c>
      <c r="E13" s="740">
        <f t="shared" ref="E13:E29" si="2">L13+S13+Z13</f>
        <v>9048</v>
      </c>
      <c r="F13" s="577">
        <f t="shared" ref="F13:H29" si="3">E13/$D13*100</f>
        <v>63.232930323572575</v>
      </c>
      <c r="G13" s="740">
        <f t="shared" ref="G13:G29" si="4">N13+U13+AB13</f>
        <v>5261</v>
      </c>
      <c r="H13" s="237">
        <f t="shared" si="3"/>
        <v>36.767069676427425</v>
      </c>
      <c r="I13" s="226"/>
      <c r="J13" s="234">
        <f t="shared" ref="J13:J29" si="5">L13+N13</f>
        <v>3142</v>
      </c>
      <c r="K13" s="752">
        <f t="shared" ref="K13:K29" si="6">J13/$D13*100</f>
        <v>21.958208120763157</v>
      </c>
      <c r="L13" s="746">
        <v>1318</v>
      </c>
      <c r="M13" s="749">
        <v>41.947803946530868</v>
      </c>
      <c r="N13" s="746">
        <v>1824</v>
      </c>
      <c r="O13" s="235">
        <v>58.052196053469132</v>
      </c>
      <c r="P13" s="226"/>
      <c r="Q13" s="234">
        <v>2495</v>
      </c>
      <c r="R13" s="752">
        <v>17.436578377245091</v>
      </c>
      <c r="S13" s="746">
        <v>1443</v>
      </c>
      <c r="T13" s="749">
        <v>57.835671342685366</v>
      </c>
      <c r="U13" s="746">
        <v>1052</v>
      </c>
      <c r="V13" s="235">
        <v>42.164328657314634</v>
      </c>
      <c r="W13" s="226"/>
      <c r="X13" s="234">
        <v>8672</v>
      </c>
      <c r="Y13" s="752">
        <v>60.605213501991749</v>
      </c>
      <c r="Z13" s="746">
        <v>6287</v>
      </c>
      <c r="AA13" s="749">
        <v>72.497693726937271</v>
      </c>
      <c r="AB13" s="746">
        <v>2385</v>
      </c>
      <c r="AC13" s="235">
        <f t="shared" si="0"/>
        <v>27.502306273062732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10173</v>
      </c>
      <c r="E14" s="740">
        <f t="shared" si="2"/>
        <v>6580</v>
      </c>
      <c r="F14" s="577">
        <f t="shared" si="3"/>
        <v>64.681018381991549</v>
      </c>
      <c r="G14" s="740">
        <f t="shared" si="4"/>
        <v>3593</v>
      </c>
      <c r="H14" s="237">
        <f t="shared" si="3"/>
        <v>35.318981618008458</v>
      </c>
      <c r="I14" s="226"/>
      <c r="J14" s="234">
        <f t="shared" si="5"/>
        <v>2584</v>
      </c>
      <c r="K14" s="752">
        <f t="shared" si="6"/>
        <v>25.40057013663619</v>
      </c>
      <c r="L14" s="746">
        <v>992</v>
      </c>
      <c r="M14" s="749">
        <v>38.390092879256969</v>
      </c>
      <c r="N14" s="746">
        <v>1592</v>
      </c>
      <c r="O14" s="235">
        <v>61.609907120743031</v>
      </c>
      <c r="P14" s="226"/>
      <c r="Q14" s="234">
        <v>2043</v>
      </c>
      <c r="R14" s="752">
        <v>20.082571512828075</v>
      </c>
      <c r="S14" s="746">
        <v>1233</v>
      </c>
      <c r="T14" s="749">
        <v>60.352422907488986</v>
      </c>
      <c r="U14" s="746">
        <v>810</v>
      </c>
      <c r="V14" s="235">
        <v>39.647577092511014</v>
      </c>
      <c r="W14" s="226"/>
      <c r="X14" s="234">
        <v>5546</v>
      </c>
      <c r="Y14" s="752">
        <v>54.516858350535735</v>
      </c>
      <c r="Z14" s="746">
        <v>4355</v>
      </c>
      <c r="AA14" s="749">
        <v>78.525063108546703</v>
      </c>
      <c r="AB14" s="746">
        <v>1191</v>
      </c>
      <c r="AC14" s="235">
        <f t="shared" si="0"/>
        <v>21.4749368914533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9505</v>
      </c>
      <c r="E15" s="740">
        <f t="shared" si="2"/>
        <v>5764</v>
      </c>
      <c r="F15" s="577">
        <f t="shared" si="3"/>
        <v>60.641767490794315</v>
      </c>
      <c r="G15" s="740">
        <f t="shared" si="4"/>
        <v>3741</v>
      </c>
      <c r="H15" s="237">
        <f t="shared" si="3"/>
        <v>39.358232509205685</v>
      </c>
      <c r="I15" s="226"/>
      <c r="J15" s="234">
        <f t="shared" si="5"/>
        <v>2731</v>
      </c>
      <c r="K15" s="752">
        <f t="shared" si="6"/>
        <v>28.732246186217779</v>
      </c>
      <c r="L15" s="746">
        <v>1102</v>
      </c>
      <c r="M15" s="749">
        <v>40.351519589893812</v>
      </c>
      <c r="N15" s="746">
        <v>1629</v>
      </c>
      <c r="O15" s="235">
        <v>59.648480410106188</v>
      </c>
      <c r="P15" s="226"/>
      <c r="Q15" s="234">
        <v>1992</v>
      </c>
      <c r="R15" s="752">
        <v>20.957390846922671</v>
      </c>
      <c r="S15" s="746">
        <v>1150</v>
      </c>
      <c r="T15" s="749">
        <v>57.730923694779115</v>
      </c>
      <c r="U15" s="746">
        <v>842</v>
      </c>
      <c r="V15" s="235">
        <v>42.269076305220885</v>
      </c>
      <c r="W15" s="226"/>
      <c r="X15" s="234">
        <v>4782</v>
      </c>
      <c r="Y15" s="752">
        <v>50.310362966859543</v>
      </c>
      <c r="Z15" s="746">
        <v>3512</v>
      </c>
      <c r="AA15" s="749">
        <v>73.442074445838557</v>
      </c>
      <c r="AB15" s="746">
        <v>1270</v>
      </c>
      <c r="AC15" s="235">
        <f t="shared" si="0"/>
        <v>26.557925554161439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13596</v>
      </c>
      <c r="E16" s="740">
        <f t="shared" si="2"/>
        <v>7909</v>
      </c>
      <c r="F16" s="577">
        <f t="shared" si="3"/>
        <v>58.171521035598708</v>
      </c>
      <c r="G16" s="740">
        <f t="shared" si="4"/>
        <v>5687</v>
      </c>
      <c r="H16" s="237">
        <f t="shared" si="3"/>
        <v>41.828478964401292</v>
      </c>
      <c r="I16" s="226"/>
      <c r="J16" s="234">
        <f t="shared" si="5"/>
        <v>5709</v>
      </c>
      <c r="K16" s="752">
        <f t="shared" si="6"/>
        <v>41.990291262135919</v>
      </c>
      <c r="L16" s="746">
        <v>2311</v>
      </c>
      <c r="M16" s="749">
        <v>40.479943948152041</v>
      </c>
      <c r="N16" s="746">
        <v>3398</v>
      </c>
      <c r="O16" s="235">
        <v>59.520056051847959</v>
      </c>
      <c r="P16" s="226"/>
      <c r="Q16" s="234">
        <v>2631</v>
      </c>
      <c r="R16" s="752">
        <v>19.351279788172992</v>
      </c>
      <c r="S16" s="746">
        <v>1605</v>
      </c>
      <c r="T16" s="749">
        <v>61.00342075256556</v>
      </c>
      <c r="U16" s="746">
        <v>1026</v>
      </c>
      <c r="V16" s="235">
        <v>38.99657924743444</v>
      </c>
      <c r="W16" s="226"/>
      <c r="X16" s="234">
        <v>5256</v>
      </c>
      <c r="Y16" s="752">
        <v>38.658428949691086</v>
      </c>
      <c r="Z16" s="746">
        <v>3993</v>
      </c>
      <c r="AA16" s="749">
        <v>75.970319634703202</v>
      </c>
      <c r="AB16" s="746">
        <v>1263</v>
      </c>
      <c r="AC16" s="235">
        <f t="shared" si="0"/>
        <v>24.029680365296805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7650</v>
      </c>
      <c r="E17" s="741">
        <f t="shared" si="2"/>
        <v>4850</v>
      </c>
      <c r="F17" s="578">
        <f t="shared" si="3"/>
        <v>63.398692810457511</v>
      </c>
      <c r="G17" s="741">
        <f t="shared" si="4"/>
        <v>2800</v>
      </c>
      <c r="H17" s="237">
        <f t="shared" si="3"/>
        <v>36.601307189542482</v>
      </c>
      <c r="I17" s="226"/>
      <c r="J17" s="238">
        <f t="shared" si="5"/>
        <v>1875</v>
      </c>
      <c r="K17" s="753">
        <f t="shared" si="6"/>
        <v>24.509803921568626</v>
      </c>
      <c r="L17" s="741">
        <v>763</v>
      </c>
      <c r="M17" s="578">
        <v>40.693333333333328</v>
      </c>
      <c r="N17" s="741">
        <v>1112</v>
      </c>
      <c r="O17" s="235">
        <v>59.306666666666665</v>
      </c>
      <c r="P17" s="226"/>
      <c r="Q17" s="238">
        <v>1548</v>
      </c>
      <c r="R17" s="753">
        <v>20.235294117647058</v>
      </c>
      <c r="S17" s="741">
        <v>869</v>
      </c>
      <c r="T17" s="578">
        <v>56.136950904392769</v>
      </c>
      <c r="U17" s="741">
        <v>679</v>
      </c>
      <c r="V17" s="235">
        <v>43.863049095607238</v>
      </c>
      <c r="W17" s="226"/>
      <c r="X17" s="238">
        <v>4227</v>
      </c>
      <c r="Y17" s="753">
        <v>55.254901960784309</v>
      </c>
      <c r="Z17" s="741">
        <v>3218</v>
      </c>
      <c r="AA17" s="578">
        <v>76.129642772651991</v>
      </c>
      <c r="AB17" s="741">
        <v>1009</v>
      </c>
      <c r="AC17" s="235">
        <f t="shared" si="0"/>
        <v>23.870357227348002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39142</v>
      </c>
      <c r="E18" s="740">
        <f t="shared" si="2"/>
        <v>24801</v>
      </c>
      <c r="F18" s="577">
        <f t="shared" si="3"/>
        <v>63.36160645853559</v>
      </c>
      <c r="G18" s="740">
        <f t="shared" si="4"/>
        <v>14341</v>
      </c>
      <c r="H18" s="237">
        <f t="shared" si="3"/>
        <v>36.63839354146441</v>
      </c>
      <c r="I18" s="226"/>
      <c r="J18" s="234">
        <f t="shared" si="5"/>
        <v>9095</v>
      </c>
      <c r="K18" s="752">
        <f t="shared" si="6"/>
        <v>23.235910275407491</v>
      </c>
      <c r="L18" s="746">
        <v>3838</v>
      </c>
      <c r="M18" s="749">
        <v>42.199010445299621</v>
      </c>
      <c r="N18" s="746">
        <v>5257</v>
      </c>
      <c r="O18" s="235">
        <v>57.800989554700386</v>
      </c>
      <c r="P18" s="226"/>
      <c r="Q18" s="234">
        <v>6729</v>
      </c>
      <c r="R18" s="752">
        <v>17.191252363190436</v>
      </c>
      <c r="S18" s="746">
        <v>3830</v>
      </c>
      <c r="T18" s="749">
        <v>56.917818397978891</v>
      </c>
      <c r="U18" s="746">
        <v>2899</v>
      </c>
      <c r="V18" s="235">
        <v>43.082181602021102</v>
      </c>
      <c r="W18" s="226"/>
      <c r="X18" s="234">
        <v>23318</v>
      </c>
      <c r="Y18" s="752">
        <v>59.572837361402073</v>
      </c>
      <c r="Z18" s="746">
        <v>17133</v>
      </c>
      <c r="AA18" s="749">
        <v>73.47542670898018</v>
      </c>
      <c r="AB18" s="746">
        <v>6185</v>
      </c>
      <c r="AC18" s="235">
        <f t="shared" si="0"/>
        <v>26.524573291019816</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22777</v>
      </c>
      <c r="E19" s="740">
        <f t="shared" si="2"/>
        <v>14194</v>
      </c>
      <c r="F19" s="577">
        <f t="shared" si="3"/>
        <v>62.317249857312198</v>
      </c>
      <c r="G19" s="740">
        <f t="shared" si="4"/>
        <v>8583</v>
      </c>
      <c r="H19" s="237">
        <f t="shared" si="3"/>
        <v>37.682750142687802</v>
      </c>
      <c r="I19" s="226"/>
      <c r="J19" s="234">
        <f t="shared" si="5"/>
        <v>6007</v>
      </c>
      <c r="K19" s="752">
        <f t="shared" si="6"/>
        <v>26.373095666681301</v>
      </c>
      <c r="L19" s="746">
        <v>2490</v>
      </c>
      <c r="M19" s="749">
        <v>41.451639753620775</v>
      </c>
      <c r="N19" s="746">
        <v>3517</v>
      </c>
      <c r="O19" s="235">
        <v>58.548360246379225</v>
      </c>
      <c r="P19" s="226"/>
      <c r="Q19" s="234">
        <v>3980</v>
      </c>
      <c r="R19" s="752">
        <v>17.473767396935504</v>
      </c>
      <c r="S19" s="746">
        <v>2386</v>
      </c>
      <c r="T19" s="749">
        <v>59.949748743718587</v>
      </c>
      <c r="U19" s="746">
        <v>1594</v>
      </c>
      <c r="V19" s="235">
        <v>40.050251256281406</v>
      </c>
      <c r="W19" s="226"/>
      <c r="X19" s="234">
        <v>12790</v>
      </c>
      <c r="Y19" s="752">
        <v>56.153136936383198</v>
      </c>
      <c r="Z19" s="746">
        <v>9318</v>
      </c>
      <c r="AA19" s="749">
        <v>72.853792025019544</v>
      </c>
      <c r="AB19" s="746">
        <v>3472</v>
      </c>
      <c r="AC19" s="235">
        <f t="shared" si="0"/>
        <v>27.146207974980452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81052</v>
      </c>
      <c r="E20" s="740">
        <f t="shared" si="2"/>
        <v>51938</v>
      </c>
      <c r="F20" s="577">
        <f t="shared" si="3"/>
        <v>64.079849972856934</v>
      </c>
      <c r="G20" s="740">
        <f t="shared" si="4"/>
        <v>29114</v>
      </c>
      <c r="H20" s="237">
        <f t="shared" si="3"/>
        <v>35.920150027143066</v>
      </c>
      <c r="I20" s="226"/>
      <c r="J20" s="234">
        <f t="shared" si="5"/>
        <v>19164</v>
      </c>
      <c r="K20" s="752">
        <f t="shared" si="6"/>
        <v>23.644080343483196</v>
      </c>
      <c r="L20" s="746">
        <v>7867</v>
      </c>
      <c r="M20" s="749">
        <v>41.050928824879982</v>
      </c>
      <c r="N20" s="746">
        <v>11297</v>
      </c>
      <c r="O20" s="235">
        <v>58.949071175120018</v>
      </c>
      <c r="P20" s="226"/>
      <c r="Q20" s="234">
        <v>15578</v>
      </c>
      <c r="R20" s="752">
        <v>19.219760153975226</v>
      </c>
      <c r="S20" s="746">
        <v>9173</v>
      </c>
      <c r="T20" s="749">
        <v>58.884324046732573</v>
      </c>
      <c r="U20" s="746">
        <v>6405</v>
      </c>
      <c r="V20" s="235">
        <v>41.115675953267427</v>
      </c>
      <c r="W20" s="226"/>
      <c r="X20" s="234">
        <v>46310</v>
      </c>
      <c r="Y20" s="752">
        <v>57.136159502541581</v>
      </c>
      <c r="Z20" s="746">
        <v>34898</v>
      </c>
      <c r="AA20" s="749">
        <v>75.357374217231694</v>
      </c>
      <c r="AB20" s="746">
        <v>11412</v>
      </c>
      <c r="AC20" s="235">
        <f t="shared" si="0"/>
        <v>24.642625782768302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52629</v>
      </c>
      <c r="E21" s="740">
        <f t="shared" si="2"/>
        <v>32690</v>
      </c>
      <c r="F21" s="577">
        <f t="shared" si="3"/>
        <v>62.114043588135814</v>
      </c>
      <c r="G21" s="740">
        <f t="shared" si="4"/>
        <v>19939</v>
      </c>
      <c r="H21" s="237">
        <f t="shared" si="3"/>
        <v>37.885956411864179</v>
      </c>
      <c r="I21" s="226"/>
      <c r="J21" s="234">
        <f t="shared" si="5"/>
        <v>14550</v>
      </c>
      <c r="K21" s="752">
        <f t="shared" si="6"/>
        <v>27.646354671378898</v>
      </c>
      <c r="L21" s="746">
        <v>5927</v>
      </c>
      <c r="M21" s="749">
        <v>40.735395189003434</v>
      </c>
      <c r="N21" s="746">
        <v>8623</v>
      </c>
      <c r="O21" s="235">
        <v>59.264604810996566</v>
      </c>
      <c r="P21" s="226"/>
      <c r="Q21" s="234">
        <v>10590</v>
      </c>
      <c r="R21" s="752">
        <v>20.121985977312889</v>
      </c>
      <c r="S21" s="746">
        <v>6274</v>
      </c>
      <c r="T21" s="749">
        <v>59.244570349386215</v>
      </c>
      <c r="U21" s="746">
        <v>4316</v>
      </c>
      <c r="V21" s="235">
        <v>40.755429650613792</v>
      </c>
      <c r="W21" s="226"/>
      <c r="X21" s="234">
        <v>27489</v>
      </c>
      <c r="Y21" s="752">
        <v>52.23165935130821</v>
      </c>
      <c r="Z21" s="746">
        <v>20489</v>
      </c>
      <c r="AA21" s="749">
        <v>74.535268652915704</v>
      </c>
      <c r="AB21" s="746">
        <v>7000</v>
      </c>
      <c r="AC21" s="235">
        <f t="shared" si="0"/>
        <v>25.464731347084289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11532</v>
      </c>
      <c r="E22" s="740">
        <f t="shared" si="2"/>
        <v>7397</v>
      </c>
      <c r="F22" s="577">
        <f t="shared" si="3"/>
        <v>64.143253555324321</v>
      </c>
      <c r="G22" s="740">
        <f t="shared" si="4"/>
        <v>4135</v>
      </c>
      <c r="H22" s="237">
        <f t="shared" si="3"/>
        <v>35.856746444675686</v>
      </c>
      <c r="I22" s="226"/>
      <c r="J22" s="234">
        <f t="shared" si="5"/>
        <v>3069</v>
      </c>
      <c r="K22" s="752">
        <f t="shared" si="6"/>
        <v>26.612903225806448</v>
      </c>
      <c r="L22" s="746">
        <v>1298</v>
      </c>
      <c r="M22" s="749">
        <v>42.293906810035843</v>
      </c>
      <c r="N22" s="746">
        <v>1771</v>
      </c>
      <c r="O22" s="235">
        <v>57.706093189964157</v>
      </c>
      <c r="P22" s="226"/>
      <c r="Q22" s="234">
        <v>2210</v>
      </c>
      <c r="R22" s="752">
        <v>19.16406520985085</v>
      </c>
      <c r="S22" s="746">
        <v>1378</v>
      </c>
      <c r="T22" s="749">
        <v>62.352941176470587</v>
      </c>
      <c r="U22" s="746">
        <v>832</v>
      </c>
      <c r="V22" s="235">
        <v>37.647058823529413</v>
      </c>
      <c r="W22" s="226"/>
      <c r="X22" s="234">
        <v>6253</v>
      </c>
      <c r="Y22" s="752">
        <v>54.223031564342691</v>
      </c>
      <c r="Z22" s="746">
        <v>4721</v>
      </c>
      <c r="AA22" s="749">
        <v>75.499760115144738</v>
      </c>
      <c r="AB22" s="746">
        <v>1532</v>
      </c>
      <c r="AC22" s="235">
        <f t="shared" si="0"/>
        <v>24.500239884855269</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25216</v>
      </c>
      <c r="E23" s="740">
        <f t="shared" si="2"/>
        <v>15522</v>
      </c>
      <c r="F23" s="577">
        <f t="shared" si="3"/>
        <v>61.556154822335031</v>
      </c>
      <c r="G23" s="740">
        <f t="shared" si="4"/>
        <v>9694</v>
      </c>
      <c r="H23" s="237">
        <f t="shared" si="3"/>
        <v>38.443845177664976</v>
      </c>
      <c r="I23" s="226"/>
      <c r="J23" s="234">
        <f t="shared" si="5"/>
        <v>7557</v>
      </c>
      <c r="K23" s="752">
        <f t="shared" si="6"/>
        <v>29.969067258883246</v>
      </c>
      <c r="L23" s="746">
        <v>2923</v>
      </c>
      <c r="M23" s="749">
        <v>38.679370120418156</v>
      </c>
      <c r="N23" s="746">
        <v>4634</v>
      </c>
      <c r="O23" s="235">
        <v>61.320629879581844</v>
      </c>
      <c r="P23" s="226"/>
      <c r="Q23" s="234">
        <v>4801</v>
      </c>
      <c r="R23" s="752">
        <v>19.039498730964468</v>
      </c>
      <c r="S23" s="746">
        <v>2847</v>
      </c>
      <c r="T23" s="749">
        <v>59.300145802957715</v>
      </c>
      <c r="U23" s="746">
        <v>1954</v>
      </c>
      <c r="V23" s="235">
        <v>40.699854197042285</v>
      </c>
      <c r="W23" s="226"/>
      <c r="X23" s="234">
        <v>12858</v>
      </c>
      <c r="Y23" s="752">
        <v>50.991434010152282</v>
      </c>
      <c r="Z23" s="746">
        <v>9752</v>
      </c>
      <c r="AA23" s="749">
        <v>75.843832633379989</v>
      </c>
      <c r="AB23" s="746">
        <v>3106</v>
      </c>
      <c r="AC23" s="235">
        <f t="shared" si="0"/>
        <v>24.156167366620004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63254</v>
      </c>
      <c r="E24" s="740">
        <f t="shared" si="2"/>
        <v>40736</v>
      </c>
      <c r="F24" s="577">
        <f t="shared" si="3"/>
        <v>64.400670313339873</v>
      </c>
      <c r="G24" s="740">
        <f t="shared" si="4"/>
        <v>22518</v>
      </c>
      <c r="H24" s="237">
        <f t="shared" si="3"/>
        <v>35.599329686660127</v>
      </c>
      <c r="I24" s="226"/>
      <c r="J24" s="234">
        <f t="shared" si="5"/>
        <v>18693</v>
      </c>
      <c r="K24" s="752">
        <f t="shared" si="6"/>
        <v>29.552281278654313</v>
      </c>
      <c r="L24" s="746">
        <v>8548</v>
      </c>
      <c r="M24" s="749">
        <v>45.728347509763012</v>
      </c>
      <c r="N24" s="746">
        <v>10145</v>
      </c>
      <c r="O24" s="235">
        <v>54.271652490236988</v>
      </c>
      <c r="P24" s="226"/>
      <c r="Q24" s="234">
        <v>11362</v>
      </c>
      <c r="R24" s="752">
        <v>17.962500395231924</v>
      </c>
      <c r="S24" s="746">
        <v>7040</v>
      </c>
      <c r="T24" s="749">
        <v>61.960922372821692</v>
      </c>
      <c r="U24" s="746">
        <v>4322</v>
      </c>
      <c r="V24" s="235">
        <v>38.039077627178315</v>
      </c>
      <c r="W24" s="226"/>
      <c r="X24" s="234">
        <v>33199</v>
      </c>
      <c r="Y24" s="752">
        <v>52.48521832611376</v>
      </c>
      <c r="Z24" s="746">
        <v>25148</v>
      </c>
      <c r="AA24" s="749">
        <v>75.749269556311944</v>
      </c>
      <c r="AB24" s="746">
        <v>8051</v>
      </c>
      <c r="AC24" s="235">
        <f t="shared" si="0"/>
        <v>24.250730443688063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15796</v>
      </c>
      <c r="E25" s="740">
        <f t="shared" si="2"/>
        <v>8834</v>
      </c>
      <c r="F25" s="577">
        <f t="shared" si="3"/>
        <v>55.925550772347435</v>
      </c>
      <c r="G25" s="740">
        <f t="shared" si="4"/>
        <v>6962</v>
      </c>
      <c r="H25" s="237">
        <f t="shared" si="3"/>
        <v>44.074449227652565</v>
      </c>
      <c r="I25" s="226"/>
      <c r="J25" s="234">
        <f t="shared" si="5"/>
        <v>6577</v>
      </c>
      <c r="K25" s="752">
        <f t="shared" si="6"/>
        <v>41.63712332236009</v>
      </c>
      <c r="L25" s="746">
        <v>2443</v>
      </c>
      <c r="M25" s="749">
        <v>37.144594800060823</v>
      </c>
      <c r="N25" s="746">
        <v>4134</v>
      </c>
      <c r="O25" s="235">
        <v>62.855405199939185</v>
      </c>
      <c r="P25" s="226"/>
      <c r="Q25" s="234">
        <v>2956</v>
      </c>
      <c r="R25" s="752">
        <v>18.713598379336542</v>
      </c>
      <c r="S25" s="746">
        <v>1682</v>
      </c>
      <c r="T25" s="749">
        <v>56.901217861975638</v>
      </c>
      <c r="U25" s="746">
        <v>1274</v>
      </c>
      <c r="V25" s="235">
        <v>43.098782138024355</v>
      </c>
      <c r="W25" s="226"/>
      <c r="X25" s="234">
        <v>6263</v>
      </c>
      <c r="Y25" s="752">
        <v>39.649278298303372</v>
      </c>
      <c r="Z25" s="746">
        <v>4709</v>
      </c>
      <c r="AA25" s="749">
        <v>75.187609771674914</v>
      </c>
      <c r="AB25" s="746">
        <v>1554</v>
      </c>
      <c r="AC25" s="235">
        <f t="shared" si="0"/>
        <v>24.812390228325086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5865</v>
      </c>
      <c r="E26" s="742">
        <f t="shared" si="2"/>
        <v>3752</v>
      </c>
      <c r="F26" s="579">
        <f t="shared" si="3"/>
        <v>63.972719522591646</v>
      </c>
      <c r="G26" s="742">
        <f t="shared" si="4"/>
        <v>2113</v>
      </c>
      <c r="H26" s="237">
        <f t="shared" si="3"/>
        <v>36.027280477408354</v>
      </c>
      <c r="I26" s="226"/>
      <c r="J26" s="238">
        <f t="shared" si="5"/>
        <v>1134</v>
      </c>
      <c r="K26" s="753">
        <f t="shared" si="6"/>
        <v>19.335038363171357</v>
      </c>
      <c r="L26" s="741">
        <v>436</v>
      </c>
      <c r="M26" s="578">
        <v>38.447971781305114</v>
      </c>
      <c r="N26" s="741">
        <v>698</v>
      </c>
      <c r="O26" s="235">
        <v>61.552028218694886</v>
      </c>
      <c r="P26" s="226"/>
      <c r="Q26" s="238">
        <v>827</v>
      </c>
      <c r="R26" s="753">
        <v>14.100596760443306</v>
      </c>
      <c r="S26" s="741">
        <v>451</v>
      </c>
      <c r="T26" s="578">
        <v>54.534461910519951</v>
      </c>
      <c r="U26" s="741">
        <v>376</v>
      </c>
      <c r="V26" s="235">
        <v>45.465538089480049</v>
      </c>
      <c r="W26" s="226"/>
      <c r="X26" s="238">
        <v>3904</v>
      </c>
      <c r="Y26" s="753">
        <v>66.564364876385341</v>
      </c>
      <c r="Z26" s="741">
        <v>2865</v>
      </c>
      <c r="AA26" s="578">
        <v>73.386270491803273</v>
      </c>
      <c r="AB26" s="741">
        <v>1039</v>
      </c>
      <c r="AC26" s="235">
        <f t="shared" si="0"/>
        <v>26.61372950819672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22805</v>
      </c>
      <c r="E27" s="742">
        <f t="shared" si="2"/>
        <v>14034</v>
      </c>
      <c r="F27" s="579">
        <f t="shared" si="3"/>
        <v>61.539136154352114</v>
      </c>
      <c r="G27" s="742">
        <f t="shared" si="4"/>
        <v>8771</v>
      </c>
      <c r="H27" s="237">
        <f t="shared" si="3"/>
        <v>38.460863845647886</v>
      </c>
      <c r="I27" s="226"/>
      <c r="J27" s="238">
        <f t="shared" si="5"/>
        <v>5827</v>
      </c>
      <c r="K27" s="753">
        <f t="shared" si="6"/>
        <v>25.551414163560622</v>
      </c>
      <c r="L27" s="741">
        <v>2234</v>
      </c>
      <c r="M27" s="578">
        <v>38.338767805045478</v>
      </c>
      <c r="N27" s="741">
        <v>3593</v>
      </c>
      <c r="O27" s="235">
        <v>61.661232194954522</v>
      </c>
      <c r="P27" s="226"/>
      <c r="Q27" s="238">
        <v>4133</v>
      </c>
      <c r="R27" s="753">
        <v>18.123218592413945</v>
      </c>
      <c r="S27" s="741">
        <v>2247</v>
      </c>
      <c r="T27" s="578">
        <v>54.367287684490684</v>
      </c>
      <c r="U27" s="741">
        <v>1886</v>
      </c>
      <c r="V27" s="235">
        <v>45.632712315509316</v>
      </c>
      <c r="W27" s="226"/>
      <c r="X27" s="238">
        <v>12845</v>
      </c>
      <c r="Y27" s="753">
        <v>56.325367244025436</v>
      </c>
      <c r="Z27" s="741">
        <v>9553</v>
      </c>
      <c r="AA27" s="578">
        <v>74.371350720124568</v>
      </c>
      <c r="AB27" s="741">
        <v>3292</v>
      </c>
      <c r="AC27" s="235">
        <f t="shared" si="0"/>
        <v>25.628649279875436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3820</v>
      </c>
      <c r="E28" s="742">
        <f t="shared" si="2"/>
        <v>2495</v>
      </c>
      <c r="F28" s="579">
        <f t="shared" si="3"/>
        <v>65.314136125654457</v>
      </c>
      <c r="G28" s="742">
        <f t="shared" si="4"/>
        <v>1325</v>
      </c>
      <c r="H28" s="243">
        <f t="shared" si="3"/>
        <v>34.68586387434555</v>
      </c>
      <c r="I28" s="226"/>
      <c r="J28" s="238">
        <f t="shared" si="5"/>
        <v>654</v>
      </c>
      <c r="K28" s="753">
        <f t="shared" si="6"/>
        <v>17.120418848167539</v>
      </c>
      <c r="L28" s="741">
        <v>262</v>
      </c>
      <c r="M28" s="578">
        <v>40.061162079510702</v>
      </c>
      <c r="N28" s="741">
        <v>392</v>
      </c>
      <c r="O28" s="242">
        <v>59.938837920489298</v>
      </c>
      <c r="P28" s="226"/>
      <c r="Q28" s="238">
        <v>647</v>
      </c>
      <c r="R28" s="753">
        <v>16.937172774869111</v>
      </c>
      <c r="S28" s="741">
        <v>361</v>
      </c>
      <c r="T28" s="578">
        <v>55.795981452859358</v>
      </c>
      <c r="U28" s="741">
        <v>286</v>
      </c>
      <c r="V28" s="242">
        <v>44.204018547140649</v>
      </c>
      <c r="W28" s="226"/>
      <c r="X28" s="238">
        <v>2519</v>
      </c>
      <c r="Y28" s="753">
        <v>65.942408376963343</v>
      </c>
      <c r="Z28" s="741">
        <v>1872</v>
      </c>
      <c r="AA28" s="578">
        <v>74.31520444620881</v>
      </c>
      <c r="AB28" s="741">
        <v>647</v>
      </c>
      <c r="AC28" s="242">
        <f t="shared" si="0"/>
        <v>25.684795553791183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1236</v>
      </c>
      <c r="E29" s="743">
        <f t="shared" si="2"/>
        <v>659</v>
      </c>
      <c r="F29" s="580">
        <f t="shared" si="3"/>
        <v>53.31715210355987</v>
      </c>
      <c r="G29" s="743">
        <f t="shared" si="4"/>
        <v>577</v>
      </c>
      <c r="H29" s="248">
        <f t="shared" si="3"/>
        <v>46.68284789644013</v>
      </c>
      <c r="I29" s="226"/>
      <c r="J29" s="245">
        <f t="shared" si="5"/>
        <v>710</v>
      </c>
      <c r="K29" s="754">
        <f t="shared" si="6"/>
        <v>57.443365695792878</v>
      </c>
      <c r="L29" s="747">
        <v>260</v>
      </c>
      <c r="M29" s="750">
        <v>36.619718309859159</v>
      </c>
      <c r="N29" s="747">
        <v>450</v>
      </c>
      <c r="O29" s="246">
        <v>63.380281690140848</v>
      </c>
      <c r="P29" s="226"/>
      <c r="Q29" s="245">
        <v>179</v>
      </c>
      <c r="R29" s="754">
        <v>14.482200647249192</v>
      </c>
      <c r="S29" s="747">
        <v>130</v>
      </c>
      <c r="T29" s="750">
        <v>72.625698324022352</v>
      </c>
      <c r="U29" s="747">
        <v>49</v>
      </c>
      <c r="V29" s="246">
        <v>27.374301675977652</v>
      </c>
      <c r="W29" s="226"/>
      <c r="X29" s="245">
        <v>347</v>
      </c>
      <c r="Y29" s="754">
        <v>28.074433656957932</v>
      </c>
      <c r="Z29" s="747">
        <v>269</v>
      </c>
      <c r="AA29" s="750">
        <v>77.521613832853035</v>
      </c>
      <c r="AB29" s="747">
        <v>78</v>
      </c>
      <c r="AC29" s="246">
        <f t="shared" si="0"/>
        <v>22.478386167146976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527068</v>
      </c>
      <c r="E31" s="744">
        <f>L31+S31+Z31</f>
        <v>331858</v>
      </c>
      <c r="F31" s="409">
        <f>E31/$D31*100</f>
        <v>62.963033232903534</v>
      </c>
      <c r="G31" s="744">
        <f>N31+U31+AB31</f>
        <v>195210</v>
      </c>
      <c r="H31" s="255">
        <f>G31/$D31*100</f>
        <v>37.036966767096466</v>
      </c>
      <c r="I31" s="211"/>
      <c r="J31" s="253">
        <f>SUM(J12:J29)</f>
        <v>147428</v>
      </c>
      <c r="K31" s="755">
        <f>J31/$D31*100</f>
        <v>27.971343356075494</v>
      </c>
      <c r="L31" s="744">
        <f>SUM(L12:L29)</f>
        <v>60672</v>
      </c>
      <c r="M31" s="409">
        <f t="shared" ref="M31:O31" si="7">L31/$J31*100</f>
        <v>41.153647882356132</v>
      </c>
      <c r="N31" s="744">
        <f>SUM(N12:N29)</f>
        <v>86756</v>
      </c>
      <c r="O31" s="254">
        <f t="shared" si="7"/>
        <v>58.84635211764386</v>
      </c>
      <c r="P31" s="211"/>
      <c r="Q31" s="253">
        <f>SUM(Q12:Q29)</f>
        <v>100132</v>
      </c>
      <c r="R31" s="755">
        <f>Q31/$D31*100</f>
        <v>18.997928161072196</v>
      </c>
      <c r="S31" s="744">
        <f>SUM(S12:S29)</f>
        <v>60796</v>
      </c>
      <c r="T31" s="409">
        <f>S31/$Q31*100</f>
        <v>60.715855071305882</v>
      </c>
      <c r="U31" s="744">
        <f>SUM(U12:U29)</f>
        <v>39336</v>
      </c>
      <c r="V31" s="254">
        <f>U31/$Q31*100</f>
        <v>39.284144928694126</v>
      </c>
      <c r="W31" s="211"/>
      <c r="X31" s="253">
        <f>SUM(X12:X29)</f>
        <v>279508</v>
      </c>
      <c r="Y31" s="755">
        <f>X31/$D31*100</f>
        <v>53.030728482852311</v>
      </c>
      <c r="Z31" s="744">
        <f>SUM(Z12:Z29)</f>
        <v>210390</v>
      </c>
      <c r="AA31" s="409">
        <f>Z31/$X31*100</f>
        <v>75.271548578216013</v>
      </c>
      <c r="AB31" s="744">
        <f>SUM(AB12:AB29)</f>
        <v>69118</v>
      </c>
      <c r="AC31" s="254">
        <f>AB31/$X31*100</f>
        <v>24.728451421783994</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8"/>
      <c r="C34" s="1058"/>
      <c r="D34" s="1058"/>
      <c r="E34" s="1058"/>
      <c r="F34" s="1058"/>
      <c r="G34" s="1058"/>
      <c r="H34" s="1058"/>
    </row>
    <row r="35" spans="2:14" ht="29.25" customHeight="1" x14ac:dyDescent="0.2">
      <c r="B35" s="1065"/>
      <c r="C35" s="1065"/>
      <c r="D35" s="1065"/>
      <c r="E35" s="737"/>
      <c r="F35" s="737"/>
      <c r="G35" s="737"/>
      <c r="H35" s="262"/>
      <c r="I35" s="262"/>
      <c r="J35" s="262"/>
      <c r="K35" s="262"/>
      <c r="L35" s="262"/>
      <c r="M35" s="262"/>
      <c r="N35" s="262"/>
    </row>
    <row r="36" spans="2:14" ht="4.5" customHeight="1" x14ac:dyDescent="0.2">
      <c r="B36" s="1066"/>
      <c r="C36" s="1066"/>
      <c r="D36" s="106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34"/>
      <c r="C2" s="1034"/>
    </row>
    <row r="3" spans="1:53" s="208" customFormat="1" ht="4.5" customHeight="1" x14ac:dyDescent="0.2">
      <c r="B3" s="1035"/>
      <c r="C3" s="1035"/>
    </row>
    <row r="4" spans="1:53" s="208" customFormat="1" ht="17.25" customHeight="1" x14ac:dyDescent="0.2">
      <c r="A4" s="1035" t="s">
        <v>433</v>
      </c>
      <c r="B4" s="1035"/>
      <c r="C4" s="1035"/>
      <c r="D4" s="1035"/>
      <c r="E4" s="1035"/>
      <c r="F4" s="1035"/>
      <c r="G4" s="1035"/>
      <c r="H4" s="1035"/>
      <c r="I4" s="1035"/>
      <c r="J4" s="1035"/>
      <c r="K4" s="1035"/>
      <c r="L4" s="1035"/>
      <c r="M4" s="1035"/>
      <c r="N4" s="1035"/>
      <c r="O4" s="1035"/>
      <c r="P4" s="1035"/>
      <c r="Q4" s="1035"/>
      <c r="R4" s="1035"/>
      <c r="S4" s="1035"/>
      <c r="T4" s="1035"/>
      <c r="U4" s="1035"/>
      <c r="V4" s="1035"/>
      <c r="W4" s="1035"/>
      <c r="X4" s="1035"/>
      <c r="Y4" s="1035"/>
      <c r="Z4" s="1035"/>
      <c r="AA4" s="1035"/>
      <c r="AB4" s="1035"/>
      <c r="AC4" s="1035"/>
    </row>
    <row r="5" spans="1:53"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1036"/>
      <c r="AB5" s="1036"/>
      <c r="AC5" s="1036"/>
    </row>
    <row r="6" spans="1:53" s="208" customFormat="1" ht="6" customHeight="1" x14ac:dyDescent="0.2"/>
    <row r="7" spans="1:53" s="213" customFormat="1" ht="12.75" customHeight="1" x14ac:dyDescent="0.2">
      <c r="A7" s="209"/>
      <c r="B7" s="1037" t="s">
        <v>15</v>
      </c>
      <c r="C7" s="211"/>
      <c r="D7" s="1040" t="s">
        <v>274</v>
      </c>
      <c r="E7" s="1041"/>
      <c r="F7" s="1041"/>
      <c r="G7" s="1041"/>
      <c r="H7" s="1041"/>
      <c r="I7" s="568"/>
      <c r="J7" s="1044"/>
      <c r="K7" s="1044"/>
      <c r="L7" s="1044"/>
      <c r="M7" s="1044"/>
      <c r="N7" s="1044"/>
      <c r="O7" s="1044"/>
      <c r="P7" s="568"/>
      <c r="Q7" s="1044"/>
      <c r="R7" s="1044"/>
      <c r="S7" s="1044"/>
      <c r="T7" s="1044"/>
      <c r="U7" s="1044"/>
      <c r="V7" s="1044"/>
      <c r="W7" s="568"/>
      <c r="X7" s="1044"/>
      <c r="Y7" s="1044"/>
      <c r="Z7" s="1044"/>
      <c r="AA7" s="1044"/>
      <c r="AB7" s="1044"/>
      <c r="AC7" s="1045"/>
      <c r="AD7" s="430"/>
      <c r="AE7" s="430"/>
      <c r="AF7" s="431"/>
      <c r="AG7" s="431"/>
      <c r="AH7" s="431"/>
      <c r="AI7" s="431"/>
      <c r="AJ7" s="431"/>
      <c r="AK7" s="431"/>
      <c r="AL7" s="432"/>
    </row>
    <row r="8" spans="1:53" s="213" customFormat="1" ht="33.75" customHeight="1" x14ac:dyDescent="0.2">
      <c r="A8" s="209"/>
      <c r="B8" s="1038"/>
      <c r="C8" s="211"/>
      <c r="D8" s="1042"/>
      <c r="E8" s="1043"/>
      <c r="F8" s="1043"/>
      <c r="G8" s="1043"/>
      <c r="H8" s="1043"/>
      <c r="I8" s="501"/>
      <c r="J8" s="1046" t="s">
        <v>275</v>
      </c>
      <c r="K8" s="1044"/>
      <c r="L8" s="1044"/>
      <c r="M8" s="1044"/>
      <c r="N8" s="1044"/>
      <c r="O8" s="1045"/>
      <c r="P8" s="211"/>
      <c r="Q8" s="1046" t="s">
        <v>276</v>
      </c>
      <c r="R8" s="1044"/>
      <c r="S8" s="1044"/>
      <c r="T8" s="1044"/>
      <c r="U8" s="1044"/>
      <c r="V8" s="1045"/>
      <c r="W8" s="211"/>
      <c r="X8" s="1046" t="s">
        <v>277</v>
      </c>
      <c r="Y8" s="1044"/>
      <c r="Z8" s="1044"/>
      <c r="AA8" s="1044"/>
      <c r="AB8" s="1044"/>
      <c r="AC8" s="1045"/>
      <c r="AD8" s="430"/>
      <c r="AE8" s="430"/>
      <c r="AF8" s="431"/>
      <c r="AG8" s="431"/>
      <c r="AH8" s="431"/>
      <c r="AI8" s="431"/>
      <c r="AJ8" s="431"/>
      <c r="AK8" s="431"/>
      <c r="AL8" s="432"/>
    </row>
    <row r="9" spans="1:53" s="213" customFormat="1" ht="21.75" customHeight="1" x14ac:dyDescent="0.2">
      <c r="A9" s="209"/>
      <c r="B9" s="1038"/>
      <c r="C9" s="211"/>
      <c r="D9" s="1047" t="s">
        <v>12</v>
      </c>
      <c r="E9" s="1049" t="s">
        <v>27</v>
      </c>
      <c r="F9" s="1050"/>
      <c r="G9" s="1050" t="s">
        <v>26</v>
      </c>
      <c r="H9" s="1051"/>
      <c r="I9" s="211"/>
      <c r="J9" s="1052" t="s">
        <v>12</v>
      </c>
      <c r="K9" s="1054" t="s">
        <v>278</v>
      </c>
      <c r="L9" s="1049" t="s">
        <v>27</v>
      </c>
      <c r="M9" s="1050"/>
      <c r="N9" s="1050" t="s">
        <v>26</v>
      </c>
      <c r="O9" s="1051"/>
      <c r="P9" s="211"/>
      <c r="Q9" s="1052" t="s">
        <v>12</v>
      </c>
      <c r="R9" s="1054" t="s">
        <v>278</v>
      </c>
      <c r="S9" s="1049" t="s">
        <v>27</v>
      </c>
      <c r="T9" s="1050"/>
      <c r="U9" s="1050" t="s">
        <v>26</v>
      </c>
      <c r="V9" s="1051"/>
      <c r="W9" s="211"/>
      <c r="X9" s="1052" t="s">
        <v>12</v>
      </c>
      <c r="Y9" s="1054" t="s">
        <v>278</v>
      </c>
      <c r="Z9" s="1049" t="s">
        <v>27</v>
      </c>
      <c r="AA9" s="1050"/>
      <c r="AB9" s="1050" t="s">
        <v>26</v>
      </c>
      <c r="AC9" s="1051"/>
      <c r="AD9" s="430"/>
      <c r="AE9" s="430"/>
      <c r="AF9" s="431"/>
      <c r="AG9" s="431"/>
      <c r="AH9" s="431"/>
      <c r="AI9" s="431"/>
      <c r="AJ9" s="431"/>
      <c r="AK9" s="431"/>
      <c r="AL9" s="432"/>
    </row>
    <row r="10" spans="1:53" s="219" customFormat="1" ht="36.75" customHeight="1" x14ac:dyDescent="0.2">
      <c r="A10" s="214"/>
      <c r="B10" s="1039"/>
      <c r="C10" s="216"/>
      <c r="D10" s="1048"/>
      <c r="E10" s="408" t="s">
        <v>12</v>
      </c>
      <c r="F10" s="807" t="s">
        <v>278</v>
      </c>
      <c r="G10" s="408" t="s">
        <v>12</v>
      </c>
      <c r="H10" s="271" t="s">
        <v>278</v>
      </c>
      <c r="I10" s="216"/>
      <c r="J10" s="1053"/>
      <c r="K10" s="1055"/>
      <c r="L10" s="408" t="s">
        <v>12</v>
      </c>
      <c r="M10" s="807" t="s">
        <v>278</v>
      </c>
      <c r="N10" s="408" t="s">
        <v>12</v>
      </c>
      <c r="O10" s="271" t="s">
        <v>278</v>
      </c>
      <c r="P10" s="216"/>
      <c r="Q10" s="1053"/>
      <c r="R10" s="1055"/>
      <c r="S10" s="408" t="s">
        <v>12</v>
      </c>
      <c r="T10" s="807" t="s">
        <v>278</v>
      </c>
      <c r="U10" s="408" t="s">
        <v>12</v>
      </c>
      <c r="V10" s="271" t="s">
        <v>278</v>
      </c>
      <c r="W10" s="216"/>
      <c r="X10" s="1053"/>
      <c r="Y10" s="1055"/>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71036</v>
      </c>
      <c r="E12" s="739">
        <f>L12+S12+Z12</f>
        <v>46899</v>
      </c>
      <c r="F12" s="748">
        <f>E12/$D12*100</f>
        <v>66.021453910693168</v>
      </c>
      <c r="G12" s="739">
        <f>N12+U12+AB12</f>
        <v>24137</v>
      </c>
      <c r="H12" s="230">
        <f>G12/$D12*100</f>
        <v>33.978546089306832</v>
      </c>
      <c r="I12" s="226"/>
      <c r="J12" s="227">
        <f>L12+N12</f>
        <v>17339</v>
      </c>
      <c r="K12" s="751">
        <f>J12/$D12*100</f>
        <v>24.408750492707924</v>
      </c>
      <c r="L12" s="745">
        <v>7533</v>
      </c>
      <c r="M12" s="748">
        <v>43.445412076821036</v>
      </c>
      <c r="N12" s="745">
        <v>9806</v>
      </c>
      <c r="O12" s="228">
        <v>56.554587923178957</v>
      </c>
      <c r="P12" s="226"/>
      <c r="Q12" s="227">
        <v>18325</v>
      </c>
      <c r="R12" s="751">
        <v>25.79677909792218</v>
      </c>
      <c r="S12" s="745">
        <v>13581</v>
      </c>
      <c r="T12" s="748">
        <v>74.111869031377893</v>
      </c>
      <c r="U12" s="745">
        <v>4744</v>
      </c>
      <c r="V12" s="228">
        <v>25.888130968622104</v>
      </c>
      <c r="W12" s="226"/>
      <c r="X12" s="227">
        <v>35372</v>
      </c>
      <c r="Y12" s="751">
        <v>49.794470409369893</v>
      </c>
      <c r="Z12" s="745">
        <v>25785</v>
      </c>
      <c r="AA12" s="748">
        <v>72.896641411285771</v>
      </c>
      <c r="AB12" s="745">
        <v>9587</v>
      </c>
      <c r="AC12" s="228">
        <f t="shared" ref="AC12:AC29" si="0">AB12/$X12*100</f>
        <v>27.103358588714237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12926</v>
      </c>
      <c r="E13" s="740">
        <f t="shared" ref="E13:E29" si="2">L13+S13+Z13</f>
        <v>8359</v>
      </c>
      <c r="F13" s="577">
        <f t="shared" ref="F13:H29" si="3">E13/$D13*100</f>
        <v>64.668110784465412</v>
      </c>
      <c r="G13" s="740">
        <f t="shared" ref="G13:G29" si="4">N13+U13+AB13</f>
        <v>4567</v>
      </c>
      <c r="H13" s="237">
        <f t="shared" si="3"/>
        <v>35.331889215534581</v>
      </c>
      <c r="I13" s="226"/>
      <c r="J13" s="234">
        <f t="shared" ref="J13:J29" si="5">L13+N13</f>
        <v>2735</v>
      </c>
      <c r="K13" s="752">
        <f t="shared" ref="K13:K29" si="6">J13/$D13*100</f>
        <v>21.158904533498376</v>
      </c>
      <c r="L13" s="746">
        <v>1216</v>
      </c>
      <c r="M13" s="749">
        <v>44.460694698354665</v>
      </c>
      <c r="N13" s="746">
        <v>1519</v>
      </c>
      <c r="O13" s="235">
        <v>55.539305301645335</v>
      </c>
      <c r="P13" s="226"/>
      <c r="Q13" s="234">
        <v>2825</v>
      </c>
      <c r="R13" s="752">
        <v>21.855175615039453</v>
      </c>
      <c r="S13" s="746">
        <v>1839</v>
      </c>
      <c r="T13" s="749">
        <v>65.097345132743371</v>
      </c>
      <c r="U13" s="746">
        <v>986</v>
      </c>
      <c r="V13" s="235">
        <v>34.902654867256636</v>
      </c>
      <c r="W13" s="226"/>
      <c r="X13" s="234">
        <v>7366</v>
      </c>
      <c r="Y13" s="752">
        <v>56.985919851462171</v>
      </c>
      <c r="Z13" s="746">
        <v>5304</v>
      </c>
      <c r="AA13" s="749">
        <v>72.006516426825968</v>
      </c>
      <c r="AB13" s="746">
        <v>2062</v>
      </c>
      <c r="AC13" s="235">
        <f t="shared" si="0"/>
        <v>27.993483573174043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12295</v>
      </c>
      <c r="E14" s="740">
        <f t="shared" si="2"/>
        <v>7931</v>
      </c>
      <c r="F14" s="577">
        <f t="shared" si="3"/>
        <v>64.505896705978046</v>
      </c>
      <c r="G14" s="740">
        <f t="shared" si="4"/>
        <v>4364</v>
      </c>
      <c r="H14" s="237">
        <f t="shared" si="3"/>
        <v>35.494103294021961</v>
      </c>
      <c r="I14" s="226"/>
      <c r="J14" s="234">
        <f t="shared" si="5"/>
        <v>3064</v>
      </c>
      <c r="K14" s="752">
        <f t="shared" si="6"/>
        <v>24.920699471329812</v>
      </c>
      <c r="L14" s="746">
        <v>1318</v>
      </c>
      <c r="M14" s="749">
        <v>43.015665796344649</v>
      </c>
      <c r="N14" s="746">
        <v>1746</v>
      </c>
      <c r="O14" s="235">
        <v>56.984334203655351</v>
      </c>
      <c r="P14" s="226"/>
      <c r="Q14" s="234">
        <v>2727</v>
      </c>
      <c r="R14" s="752">
        <v>22.179747864985767</v>
      </c>
      <c r="S14" s="746">
        <v>1654</v>
      </c>
      <c r="T14" s="749">
        <v>60.652731939860651</v>
      </c>
      <c r="U14" s="746">
        <v>1073</v>
      </c>
      <c r="V14" s="235">
        <v>39.347268060139342</v>
      </c>
      <c r="W14" s="226"/>
      <c r="X14" s="234">
        <v>6504</v>
      </c>
      <c r="Y14" s="752">
        <v>52.899552663684425</v>
      </c>
      <c r="Z14" s="746">
        <v>4959</v>
      </c>
      <c r="AA14" s="749">
        <v>76.245387453874542</v>
      </c>
      <c r="AB14" s="746">
        <v>1545</v>
      </c>
      <c r="AC14" s="235">
        <f t="shared" si="0"/>
        <v>23.754612546125461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10962</v>
      </c>
      <c r="E15" s="740">
        <f t="shared" si="2"/>
        <v>7012</v>
      </c>
      <c r="F15" s="577">
        <f t="shared" si="3"/>
        <v>63.966429483670865</v>
      </c>
      <c r="G15" s="740">
        <f t="shared" si="4"/>
        <v>3950</v>
      </c>
      <c r="H15" s="237">
        <f t="shared" si="3"/>
        <v>36.033570516329135</v>
      </c>
      <c r="I15" s="226"/>
      <c r="J15" s="234">
        <f t="shared" si="5"/>
        <v>2952</v>
      </c>
      <c r="K15" s="752">
        <f t="shared" si="6"/>
        <v>26.929392446633827</v>
      </c>
      <c r="L15" s="746">
        <v>1358</v>
      </c>
      <c r="M15" s="749">
        <v>46.002710027100271</v>
      </c>
      <c r="N15" s="746">
        <v>1594</v>
      </c>
      <c r="O15" s="235">
        <v>53.997289972899729</v>
      </c>
      <c r="P15" s="226"/>
      <c r="Q15" s="234">
        <v>2725</v>
      </c>
      <c r="R15" s="752">
        <v>24.858602444809343</v>
      </c>
      <c r="S15" s="746">
        <v>1720</v>
      </c>
      <c r="T15" s="749">
        <v>63.119266055045877</v>
      </c>
      <c r="U15" s="746">
        <v>1005</v>
      </c>
      <c r="V15" s="235">
        <v>36.88073394495413</v>
      </c>
      <c r="W15" s="226"/>
      <c r="X15" s="234">
        <v>5285</v>
      </c>
      <c r="Y15" s="752">
        <v>48.212005108556831</v>
      </c>
      <c r="Z15" s="746">
        <v>3934</v>
      </c>
      <c r="AA15" s="749">
        <v>74.437086092715234</v>
      </c>
      <c r="AB15" s="746">
        <v>1351</v>
      </c>
      <c r="AC15" s="235">
        <f t="shared" si="0"/>
        <v>25.562913907284766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12199</v>
      </c>
      <c r="E16" s="740">
        <f t="shared" si="2"/>
        <v>7088</v>
      </c>
      <c r="F16" s="577">
        <f t="shared" si="3"/>
        <v>58.103123206820229</v>
      </c>
      <c r="G16" s="740">
        <f t="shared" si="4"/>
        <v>5111</v>
      </c>
      <c r="H16" s="237">
        <f t="shared" si="3"/>
        <v>41.896876793179771</v>
      </c>
      <c r="I16" s="226"/>
      <c r="J16" s="234">
        <f t="shared" si="5"/>
        <v>5027</v>
      </c>
      <c r="K16" s="752">
        <f t="shared" si="6"/>
        <v>41.208295761947703</v>
      </c>
      <c r="L16" s="746">
        <v>2093</v>
      </c>
      <c r="M16" s="749">
        <v>41.635170081559579</v>
      </c>
      <c r="N16" s="746">
        <v>2934</v>
      </c>
      <c r="O16" s="235">
        <v>58.364829918440421</v>
      </c>
      <c r="P16" s="226"/>
      <c r="Q16" s="234">
        <v>2802</v>
      </c>
      <c r="R16" s="752">
        <v>22.969095827526846</v>
      </c>
      <c r="S16" s="746">
        <v>1747</v>
      </c>
      <c r="T16" s="749">
        <v>62.348322626695222</v>
      </c>
      <c r="U16" s="746">
        <v>1055</v>
      </c>
      <c r="V16" s="235">
        <v>37.651677373304778</v>
      </c>
      <c r="W16" s="226"/>
      <c r="X16" s="234">
        <v>4370</v>
      </c>
      <c r="Y16" s="752">
        <v>35.822608410525454</v>
      </c>
      <c r="Z16" s="746">
        <v>3248</v>
      </c>
      <c r="AA16" s="749">
        <v>74.324942791762012</v>
      </c>
      <c r="AB16" s="746">
        <v>1122</v>
      </c>
      <c r="AC16" s="235">
        <f t="shared" si="0"/>
        <v>25.675057208237984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4389</v>
      </c>
      <c r="E17" s="741">
        <f t="shared" si="2"/>
        <v>2558</v>
      </c>
      <c r="F17" s="578">
        <f t="shared" si="3"/>
        <v>58.282068808384601</v>
      </c>
      <c r="G17" s="741">
        <f t="shared" si="4"/>
        <v>1831</v>
      </c>
      <c r="H17" s="237">
        <f t="shared" si="3"/>
        <v>41.717931191615406</v>
      </c>
      <c r="I17" s="226"/>
      <c r="J17" s="238">
        <f t="shared" si="5"/>
        <v>1320</v>
      </c>
      <c r="K17" s="753">
        <f t="shared" si="6"/>
        <v>30.075187969924812</v>
      </c>
      <c r="L17" s="741">
        <v>558</v>
      </c>
      <c r="M17" s="578">
        <v>42.272727272727273</v>
      </c>
      <c r="N17" s="741">
        <v>762</v>
      </c>
      <c r="O17" s="235">
        <v>57.727272727272727</v>
      </c>
      <c r="P17" s="226"/>
      <c r="Q17" s="238">
        <v>1108</v>
      </c>
      <c r="R17" s="753">
        <v>25.244930508088402</v>
      </c>
      <c r="S17" s="741">
        <v>614</v>
      </c>
      <c r="T17" s="578">
        <v>55.415162454873645</v>
      </c>
      <c r="U17" s="741">
        <v>494</v>
      </c>
      <c r="V17" s="235">
        <v>44.584837545126355</v>
      </c>
      <c r="W17" s="226"/>
      <c r="X17" s="238">
        <v>1961</v>
      </c>
      <c r="Y17" s="753">
        <v>44.679881521986786</v>
      </c>
      <c r="Z17" s="741">
        <v>1386</v>
      </c>
      <c r="AA17" s="578">
        <v>70.678225395206525</v>
      </c>
      <c r="AB17" s="741">
        <v>575</v>
      </c>
      <c r="AC17" s="235">
        <f t="shared" si="0"/>
        <v>29.321774604793472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45532</v>
      </c>
      <c r="E18" s="740">
        <f t="shared" si="2"/>
        <v>28291</v>
      </c>
      <c r="F18" s="577">
        <f t="shared" si="3"/>
        <v>62.134323113414744</v>
      </c>
      <c r="G18" s="740">
        <f t="shared" si="4"/>
        <v>17241</v>
      </c>
      <c r="H18" s="237">
        <f t="shared" si="3"/>
        <v>37.865676886585256</v>
      </c>
      <c r="I18" s="226"/>
      <c r="J18" s="234">
        <f t="shared" si="5"/>
        <v>8850</v>
      </c>
      <c r="K18" s="752">
        <f t="shared" si="6"/>
        <v>19.436879557234473</v>
      </c>
      <c r="L18" s="746">
        <v>3723</v>
      </c>
      <c r="M18" s="749">
        <v>42.067796610169488</v>
      </c>
      <c r="N18" s="746">
        <v>5127</v>
      </c>
      <c r="O18" s="235">
        <v>57.932203389830505</v>
      </c>
      <c r="P18" s="226"/>
      <c r="Q18" s="234">
        <v>8751</v>
      </c>
      <c r="R18" s="752">
        <v>19.219450057102698</v>
      </c>
      <c r="S18" s="746">
        <v>5132</v>
      </c>
      <c r="T18" s="749">
        <v>58.644726316992347</v>
      </c>
      <c r="U18" s="746">
        <v>3619</v>
      </c>
      <c r="V18" s="235">
        <v>41.355273683007653</v>
      </c>
      <c r="W18" s="226"/>
      <c r="X18" s="234">
        <v>27931</v>
      </c>
      <c r="Y18" s="752">
        <v>61.343670385662833</v>
      </c>
      <c r="Z18" s="746">
        <v>19436</v>
      </c>
      <c r="AA18" s="749">
        <v>69.585764920697429</v>
      </c>
      <c r="AB18" s="746">
        <v>8495</v>
      </c>
      <c r="AC18" s="235">
        <f t="shared" si="0"/>
        <v>30.414235079302564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25030</v>
      </c>
      <c r="E19" s="740">
        <f t="shared" si="2"/>
        <v>16480</v>
      </c>
      <c r="F19" s="577">
        <f t="shared" si="3"/>
        <v>65.840990811026771</v>
      </c>
      <c r="G19" s="740">
        <f t="shared" si="4"/>
        <v>8550</v>
      </c>
      <c r="H19" s="237">
        <f t="shared" si="3"/>
        <v>34.159009188973229</v>
      </c>
      <c r="I19" s="226"/>
      <c r="J19" s="234">
        <f t="shared" si="5"/>
        <v>4821</v>
      </c>
      <c r="K19" s="752">
        <f t="shared" si="6"/>
        <v>19.260886935677188</v>
      </c>
      <c r="L19" s="746">
        <v>2084</v>
      </c>
      <c r="M19" s="749">
        <v>43.227546152250568</v>
      </c>
      <c r="N19" s="746">
        <v>2737</v>
      </c>
      <c r="O19" s="235">
        <v>56.772453847749425</v>
      </c>
      <c r="P19" s="226"/>
      <c r="Q19" s="234">
        <v>5130</v>
      </c>
      <c r="R19" s="752">
        <v>20.49540551338394</v>
      </c>
      <c r="S19" s="746">
        <v>3482</v>
      </c>
      <c r="T19" s="749">
        <v>67.875243664717345</v>
      </c>
      <c r="U19" s="746">
        <v>1648</v>
      </c>
      <c r="V19" s="235">
        <v>32.124756335282648</v>
      </c>
      <c r="W19" s="226"/>
      <c r="X19" s="234">
        <v>15079</v>
      </c>
      <c r="Y19" s="752">
        <v>60.243707550938872</v>
      </c>
      <c r="Z19" s="746">
        <v>10914</v>
      </c>
      <c r="AA19" s="749">
        <v>72.37880496054116</v>
      </c>
      <c r="AB19" s="746">
        <v>4165</v>
      </c>
      <c r="AC19" s="235">
        <f t="shared" si="0"/>
        <v>27.621195039458851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72690</v>
      </c>
      <c r="E20" s="740">
        <f t="shared" si="2"/>
        <v>45699</v>
      </c>
      <c r="F20" s="577">
        <f t="shared" si="3"/>
        <v>62.868345026826248</v>
      </c>
      <c r="G20" s="740">
        <f t="shared" si="4"/>
        <v>26991</v>
      </c>
      <c r="H20" s="237">
        <f t="shared" si="3"/>
        <v>37.131654973173752</v>
      </c>
      <c r="I20" s="226"/>
      <c r="J20" s="234">
        <f t="shared" si="5"/>
        <v>22164</v>
      </c>
      <c r="K20" s="752">
        <f t="shared" si="6"/>
        <v>30.491126702434997</v>
      </c>
      <c r="L20" s="746">
        <v>9962</v>
      </c>
      <c r="M20" s="749">
        <v>44.946760512542859</v>
      </c>
      <c r="N20" s="746">
        <v>12202</v>
      </c>
      <c r="O20" s="235">
        <v>55.053239487457141</v>
      </c>
      <c r="P20" s="226"/>
      <c r="Q20" s="234">
        <v>17196</v>
      </c>
      <c r="R20" s="752">
        <v>23.656624019810153</v>
      </c>
      <c r="S20" s="746">
        <v>11213</v>
      </c>
      <c r="T20" s="749">
        <v>65.207024889509185</v>
      </c>
      <c r="U20" s="746">
        <v>5983</v>
      </c>
      <c r="V20" s="235">
        <v>34.792975110490808</v>
      </c>
      <c r="W20" s="226"/>
      <c r="X20" s="234">
        <v>33330</v>
      </c>
      <c r="Y20" s="752">
        <v>45.852249277754851</v>
      </c>
      <c r="Z20" s="746">
        <v>24524</v>
      </c>
      <c r="AA20" s="749">
        <v>73.579357935793581</v>
      </c>
      <c r="AB20" s="746">
        <v>8806</v>
      </c>
      <c r="AC20" s="235">
        <f t="shared" si="0"/>
        <v>26.420642064206422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44522</v>
      </c>
      <c r="E21" s="740">
        <f t="shared" si="2"/>
        <v>27071</v>
      </c>
      <c r="F21" s="577">
        <f t="shared" si="3"/>
        <v>60.803647634877144</v>
      </c>
      <c r="G21" s="740">
        <f t="shared" si="4"/>
        <v>17451</v>
      </c>
      <c r="H21" s="237">
        <f t="shared" si="3"/>
        <v>39.196352365122863</v>
      </c>
      <c r="I21" s="226"/>
      <c r="J21" s="234">
        <f t="shared" si="5"/>
        <v>14024</v>
      </c>
      <c r="K21" s="752">
        <f t="shared" si="6"/>
        <v>31.49903418534657</v>
      </c>
      <c r="L21" s="746">
        <v>5481</v>
      </c>
      <c r="M21" s="749">
        <v>39.083000570450658</v>
      </c>
      <c r="N21" s="746">
        <v>8543</v>
      </c>
      <c r="O21" s="235">
        <v>60.916999429549342</v>
      </c>
      <c r="P21" s="226"/>
      <c r="Q21" s="234">
        <v>9974</v>
      </c>
      <c r="R21" s="752">
        <v>22.402407798391806</v>
      </c>
      <c r="S21" s="746">
        <v>6537</v>
      </c>
      <c r="T21" s="749">
        <v>65.540405053138159</v>
      </c>
      <c r="U21" s="746">
        <v>3437</v>
      </c>
      <c r="V21" s="235">
        <v>34.459594946861841</v>
      </c>
      <c r="W21" s="226"/>
      <c r="X21" s="234">
        <v>20524</v>
      </c>
      <c r="Y21" s="752">
        <v>46.098558016261627</v>
      </c>
      <c r="Z21" s="746">
        <v>15053</v>
      </c>
      <c r="AA21" s="749">
        <v>73.343402845449233</v>
      </c>
      <c r="AB21" s="746">
        <v>5471</v>
      </c>
      <c r="AC21" s="235">
        <f t="shared" si="0"/>
        <v>26.65659715455077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11022</v>
      </c>
      <c r="E22" s="740">
        <f t="shared" si="2"/>
        <v>7084</v>
      </c>
      <c r="F22" s="577">
        <f t="shared" si="3"/>
        <v>64.271457085828345</v>
      </c>
      <c r="G22" s="740">
        <f t="shared" si="4"/>
        <v>3938</v>
      </c>
      <c r="H22" s="237">
        <f t="shared" si="3"/>
        <v>35.728542914171655</v>
      </c>
      <c r="I22" s="226"/>
      <c r="J22" s="234">
        <f t="shared" si="5"/>
        <v>2841</v>
      </c>
      <c r="K22" s="752">
        <f t="shared" si="6"/>
        <v>25.775721284703319</v>
      </c>
      <c r="L22" s="746">
        <v>1219</v>
      </c>
      <c r="M22" s="749">
        <v>42.907426962337205</v>
      </c>
      <c r="N22" s="746">
        <v>1622</v>
      </c>
      <c r="O22" s="235">
        <v>57.092573037662795</v>
      </c>
      <c r="P22" s="226"/>
      <c r="Q22" s="234">
        <v>2462</v>
      </c>
      <c r="R22" s="752">
        <v>22.33714389403012</v>
      </c>
      <c r="S22" s="746">
        <v>1690</v>
      </c>
      <c r="T22" s="749">
        <v>68.643379366368805</v>
      </c>
      <c r="U22" s="746">
        <v>772</v>
      </c>
      <c r="V22" s="235">
        <v>31.356620633631195</v>
      </c>
      <c r="W22" s="226"/>
      <c r="X22" s="234">
        <v>5719</v>
      </c>
      <c r="Y22" s="752">
        <v>51.887134821266557</v>
      </c>
      <c r="Z22" s="746">
        <v>4175</v>
      </c>
      <c r="AA22" s="749">
        <v>73.002273124672143</v>
      </c>
      <c r="AB22" s="746">
        <v>1544</v>
      </c>
      <c r="AC22" s="235">
        <f t="shared" si="0"/>
        <v>26.997726875327853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21162</v>
      </c>
      <c r="E23" s="740">
        <f t="shared" si="2"/>
        <v>12469</v>
      </c>
      <c r="F23" s="577">
        <f t="shared" si="3"/>
        <v>58.921652017767698</v>
      </c>
      <c r="G23" s="740">
        <f t="shared" si="4"/>
        <v>8693</v>
      </c>
      <c r="H23" s="237">
        <f t="shared" si="3"/>
        <v>41.078347982232302</v>
      </c>
      <c r="I23" s="226"/>
      <c r="J23" s="234">
        <f t="shared" si="5"/>
        <v>7323</v>
      </c>
      <c r="K23" s="752">
        <f t="shared" si="6"/>
        <v>34.604479727814009</v>
      </c>
      <c r="L23" s="746">
        <v>2716</v>
      </c>
      <c r="M23" s="749">
        <v>37.08862488051345</v>
      </c>
      <c r="N23" s="746">
        <v>4607</v>
      </c>
      <c r="O23" s="235">
        <v>62.911375119486543</v>
      </c>
      <c r="P23" s="226"/>
      <c r="Q23" s="234">
        <v>3957</v>
      </c>
      <c r="R23" s="752">
        <v>18.698610717323504</v>
      </c>
      <c r="S23" s="746">
        <v>2415</v>
      </c>
      <c r="T23" s="749">
        <v>61.031084154662615</v>
      </c>
      <c r="U23" s="746">
        <v>1542</v>
      </c>
      <c r="V23" s="235">
        <v>38.968915845337378</v>
      </c>
      <c r="W23" s="226"/>
      <c r="X23" s="234">
        <v>9882</v>
      </c>
      <c r="Y23" s="752">
        <v>46.696909554862486</v>
      </c>
      <c r="Z23" s="746">
        <v>7338</v>
      </c>
      <c r="AA23" s="749">
        <v>74.256223436551309</v>
      </c>
      <c r="AB23" s="746">
        <v>2544</v>
      </c>
      <c r="AC23" s="235">
        <f t="shared" si="0"/>
        <v>25.743776563448694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48983</v>
      </c>
      <c r="E24" s="740">
        <f t="shared" si="2"/>
        <v>32775</v>
      </c>
      <c r="F24" s="577">
        <f t="shared" si="3"/>
        <v>66.910969111732641</v>
      </c>
      <c r="G24" s="740">
        <f t="shared" si="4"/>
        <v>16208</v>
      </c>
      <c r="H24" s="237">
        <f t="shared" si="3"/>
        <v>33.089030888267359</v>
      </c>
      <c r="I24" s="226"/>
      <c r="J24" s="234">
        <f t="shared" si="5"/>
        <v>11968</v>
      </c>
      <c r="K24" s="752">
        <f t="shared" si="6"/>
        <v>24.432966539411634</v>
      </c>
      <c r="L24" s="746">
        <v>5571</v>
      </c>
      <c r="M24" s="749">
        <v>46.549131016042786</v>
      </c>
      <c r="N24" s="746">
        <v>6397</v>
      </c>
      <c r="O24" s="235">
        <v>53.450868983957221</v>
      </c>
      <c r="P24" s="226"/>
      <c r="Q24" s="234">
        <v>10228</v>
      </c>
      <c r="R24" s="752">
        <v>20.880713717003861</v>
      </c>
      <c r="S24" s="746">
        <v>7119</v>
      </c>
      <c r="T24" s="749">
        <v>69.603050449745794</v>
      </c>
      <c r="U24" s="746">
        <v>3109</v>
      </c>
      <c r="V24" s="235">
        <v>30.396949550254206</v>
      </c>
      <c r="W24" s="226"/>
      <c r="X24" s="234">
        <v>26787</v>
      </c>
      <c r="Y24" s="752">
        <v>54.686319743584512</v>
      </c>
      <c r="Z24" s="746">
        <v>20085</v>
      </c>
      <c r="AA24" s="749">
        <v>74.980400940754848</v>
      </c>
      <c r="AB24" s="746">
        <v>6702</v>
      </c>
      <c r="AC24" s="235">
        <f t="shared" si="0"/>
        <v>25.019599059245156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10597</v>
      </c>
      <c r="E25" s="740">
        <f t="shared" si="2"/>
        <v>6842</v>
      </c>
      <c r="F25" s="577">
        <f t="shared" si="3"/>
        <v>64.565443049919793</v>
      </c>
      <c r="G25" s="740">
        <f t="shared" si="4"/>
        <v>3755</v>
      </c>
      <c r="H25" s="237">
        <f t="shared" si="3"/>
        <v>35.434556950080207</v>
      </c>
      <c r="I25" s="226"/>
      <c r="J25" s="234">
        <f t="shared" si="5"/>
        <v>3068</v>
      </c>
      <c r="K25" s="752">
        <f t="shared" si="6"/>
        <v>28.951590072662075</v>
      </c>
      <c r="L25" s="746">
        <v>1250</v>
      </c>
      <c r="M25" s="749">
        <v>40.743155149934815</v>
      </c>
      <c r="N25" s="746">
        <v>1818</v>
      </c>
      <c r="O25" s="235">
        <v>59.256844850065193</v>
      </c>
      <c r="P25" s="226"/>
      <c r="Q25" s="234">
        <v>2742</v>
      </c>
      <c r="R25" s="752">
        <v>25.875247711616495</v>
      </c>
      <c r="S25" s="746">
        <v>1988</v>
      </c>
      <c r="T25" s="749">
        <v>72.501823486506197</v>
      </c>
      <c r="U25" s="746">
        <v>754</v>
      </c>
      <c r="V25" s="235">
        <v>27.498176513493799</v>
      </c>
      <c r="W25" s="226"/>
      <c r="X25" s="234">
        <v>4787</v>
      </c>
      <c r="Y25" s="752">
        <v>45.173162215721433</v>
      </c>
      <c r="Z25" s="746">
        <v>3604</v>
      </c>
      <c r="AA25" s="749">
        <v>75.287236264884058</v>
      </c>
      <c r="AB25" s="746">
        <v>1183</v>
      </c>
      <c r="AC25" s="235">
        <f t="shared" si="0"/>
        <v>24.712763735115939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6388</v>
      </c>
      <c r="E26" s="742">
        <f t="shared" si="2"/>
        <v>3966</v>
      </c>
      <c r="F26" s="579">
        <f t="shared" si="3"/>
        <v>62.08515967438948</v>
      </c>
      <c r="G26" s="742">
        <f t="shared" si="4"/>
        <v>2422</v>
      </c>
      <c r="H26" s="237">
        <f t="shared" si="3"/>
        <v>37.91484032561052</v>
      </c>
      <c r="I26" s="226"/>
      <c r="J26" s="238">
        <f t="shared" si="5"/>
        <v>1543</v>
      </c>
      <c r="K26" s="753">
        <f t="shared" si="6"/>
        <v>24.15466499686913</v>
      </c>
      <c r="L26" s="741">
        <v>625</v>
      </c>
      <c r="M26" s="578">
        <v>40.505508749189886</v>
      </c>
      <c r="N26" s="741">
        <v>918</v>
      </c>
      <c r="O26" s="235">
        <v>59.494491250810114</v>
      </c>
      <c r="P26" s="226"/>
      <c r="Q26" s="238">
        <v>1257</v>
      </c>
      <c r="R26" s="753">
        <v>19.677520350657481</v>
      </c>
      <c r="S26" s="741">
        <v>725</v>
      </c>
      <c r="T26" s="578">
        <v>57.677008750994432</v>
      </c>
      <c r="U26" s="741">
        <v>532</v>
      </c>
      <c r="V26" s="235">
        <v>42.322991249005568</v>
      </c>
      <c r="W26" s="226"/>
      <c r="X26" s="238">
        <v>3588</v>
      </c>
      <c r="Y26" s="753">
        <v>56.167814652473389</v>
      </c>
      <c r="Z26" s="741">
        <v>2616</v>
      </c>
      <c r="AA26" s="578">
        <v>72.909698996655521</v>
      </c>
      <c r="AB26" s="741">
        <v>972</v>
      </c>
      <c r="AC26" s="235">
        <f t="shared" si="0"/>
        <v>27.090301003344479</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27078</v>
      </c>
      <c r="E27" s="742">
        <f t="shared" si="2"/>
        <v>16227</v>
      </c>
      <c r="F27" s="579">
        <f t="shared" si="3"/>
        <v>59.926877908265006</v>
      </c>
      <c r="G27" s="742">
        <f t="shared" si="4"/>
        <v>10851</v>
      </c>
      <c r="H27" s="237">
        <f t="shared" si="3"/>
        <v>40.073122091734987</v>
      </c>
      <c r="I27" s="226"/>
      <c r="J27" s="238">
        <f t="shared" si="5"/>
        <v>7918</v>
      </c>
      <c r="K27" s="753">
        <f t="shared" si="6"/>
        <v>29.241450624122905</v>
      </c>
      <c r="L27" s="741">
        <v>3107</v>
      </c>
      <c r="M27" s="578">
        <v>39.239706996716343</v>
      </c>
      <c r="N27" s="741">
        <v>4811</v>
      </c>
      <c r="O27" s="235">
        <v>60.760293003283664</v>
      </c>
      <c r="P27" s="226"/>
      <c r="Q27" s="238">
        <v>5385</v>
      </c>
      <c r="R27" s="753">
        <v>19.88699313095502</v>
      </c>
      <c r="S27" s="741">
        <v>3142</v>
      </c>
      <c r="T27" s="578">
        <v>58.347260909935002</v>
      </c>
      <c r="U27" s="741">
        <v>2243</v>
      </c>
      <c r="V27" s="235">
        <v>41.652739090064998</v>
      </c>
      <c r="W27" s="226"/>
      <c r="X27" s="238">
        <v>13775</v>
      </c>
      <c r="Y27" s="753">
        <v>50.871556244922076</v>
      </c>
      <c r="Z27" s="741">
        <v>9978</v>
      </c>
      <c r="AA27" s="578">
        <v>72.435571687840294</v>
      </c>
      <c r="AB27" s="741">
        <v>3797</v>
      </c>
      <c r="AC27" s="235">
        <f t="shared" si="0"/>
        <v>27.564428312159713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2748</v>
      </c>
      <c r="E28" s="742">
        <f t="shared" si="2"/>
        <v>1888</v>
      </c>
      <c r="F28" s="579">
        <f t="shared" si="3"/>
        <v>68.704512372634639</v>
      </c>
      <c r="G28" s="742">
        <f t="shared" si="4"/>
        <v>860</v>
      </c>
      <c r="H28" s="243">
        <f t="shared" si="3"/>
        <v>31.295487627365361</v>
      </c>
      <c r="I28" s="226"/>
      <c r="J28" s="238">
        <f t="shared" si="5"/>
        <v>355</v>
      </c>
      <c r="K28" s="753">
        <f t="shared" si="6"/>
        <v>12.918486171761282</v>
      </c>
      <c r="L28" s="741">
        <v>157</v>
      </c>
      <c r="M28" s="578">
        <v>44.225352112676056</v>
      </c>
      <c r="N28" s="741">
        <v>198</v>
      </c>
      <c r="O28" s="242">
        <v>55.774647887323944</v>
      </c>
      <c r="P28" s="226"/>
      <c r="Q28" s="238">
        <v>582</v>
      </c>
      <c r="R28" s="753">
        <v>21.179039301310041</v>
      </c>
      <c r="S28" s="741">
        <v>390</v>
      </c>
      <c r="T28" s="578">
        <v>67.010309278350505</v>
      </c>
      <c r="U28" s="741">
        <v>192</v>
      </c>
      <c r="V28" s="242">
        <v>32.989690721649481</v>
      </c>
      <c r="W28" s="226"/>
      <c r="X28" s="238">
        <v>1811</v>
      </c>
      <c r="Y28" s="753">
        <v>65.902474526928671</v>
      </c>
      <c r="Z28" s="741">
        <v>1341</v>
      </c>
      <c r="AA28" s="578">
        <v>74.047487575924904</v>
      </c>
      <c r="AB28" s="741">
        <v>470</v>
      </c>
      <c r="AC28" s="242">
        <f t="shared" si="0"/>
        <v>25.952512424075096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930</v>
      </c>
      <c r="E29" s="743">
        <f t="shared" si="2"/>
        <v>522</v>
      </c>
      <c r="F29" s="580">
        <f t="shared" si="3"/>
        <v>56.129032258064512</v>
      </c>
      <c r="G29" s="743">
        <f t="shared" si="4"/>
        <v>408</v>
      </c>
      <c r="H29" s="248">
        <f t="shared" si="3"/>
        <v>43.870967741935488</v>
      </c>
      <c r="I29" s="226"/>
      <c r="J29" s="245">
        <f t="shared" si="5"/>
        <v>482</v>
      </c>
      <c r="K29" s="754">
        <f t="shared" si="6"/>
        <v>51.827956989247312</v>
      </c>
      <c r="L29" s="747">
        <v>182</v>
      </c>
      <c r="M29" s="750">
        <v>37.759336099585063</v>
      </c>
      <c r="N29" s="747">
        <v>300</v>
      </c>
      <c r="O29" s="246">
        <v>62.240663900414937</v>
      </c>
      <c r="P29" s="226"/>
      <c r="Q29" s="245">
        <v>179</v>
      </c>
      <c r="R29" s="754">
        <v>19.247311827956988</v>
      </c>
      <c r="S29" s="747">
        <v>126</v>
      </c>
      <c r="T29" s="750">
        <v>70.391061452513966</v>
      </c>
      <c r="U29" s="747">
        <v>53</v>
      </c>
      <c r="V29" s="246">
        <v>29.608938547486037</v>
      </c>
      <c r="W29" s="226"/>
      <c r="X29" s="245">
        <v>269</v>
      </c>
      <c r="Y29" s="754">
        <v>28.9247311827957</v>
      </c>
      <c r="Z29" s="747">
        <v>214</v>
      </c>
      <c r="AA29" s="750">
        <v>79.553903345724905</v>
      </c>
      <c r="AB29" s="747">
        <v>55</v>
      </c>
      <c r="AC29" s="246">
        <f t="shared" si="0"/>
        <v>20.446096654275092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440489</v>
      </c>
      <c r="E31" s="744">
        <f>L31+S31+Z31</f>
        <v>279161</v>
      </c>
      <c r="F31" s="409">
        <f>E31/$D31*100</f>
        <v>63.375248871140933</v>
      </c>
      <c r="G31" s="744">
        <f>N31+U31+AB31</f>
        <v>161328</v>
      </c>
      <c r="H31" s="255">
        <f>G31/$D31*100</f>
        <v>36.62475112885906</v>
      </c>
      <c r="I31" s="211"/>
      <c r="J31" s="253">
        <f>SUM(J12:J29)</f>
        <v>117794</v>
      </c>
      <c r="K31" s="755">
        <f>J31/$D31*100</f>
        <v>26.741643945705796</v>
      </c>
      <c r="L31" s="744">
        <f>SUM(L12:L29)</f>
        <v>50153</v>
      </c>
      <c r="M31" s="409">
        <f t="shared" ref="M31:O31" si="7">L31/$J31*100</f>
        <v>42.576871487512093</v>
      </c>
      <c r="N31" s="744">
        <f>SUM(N12:N29)</f>
        <v>67641</v>
      </c>
      <c r="O31" s="254">
        <f t="shared" si="7"/>
        <v>57.423128512487899</v>
      </c>
      <c r="P31" s="211"/>
      <c r="Q31" s="253">
        <f>SUM(Q12:Q29)</f>
        <v>98355</v>
      </c>
      <c r="R31" s="755">
        <f>Q31/$D31*100</f>
        <v>22.328593903593504</v>
      </c>
      <c r="S31" s="744">
        <f>SUM(S12:S29)</f>
        <v>65114</v>
      </c>
      <c r="T31" s="409">
        <f>S31/$Q31*100</f>
        <v>66.203040008133797</v>
      </c>
      <c r="U31" s="744">
        <f>SUM(U12:U29)</f>
        <v>33241</v>
      </c>
      <c r="V31" s="254">
        <f>U31/$Q31*100</f>
        <v>33.796959991866196</v>
      </c>
      <c r="W31" s="211"/>
      <c r="X31" s="253">
        <f>SUM(X12:X29)</f>
        <v>224340</v>
      </c>
      <c r="Y31" s="755">
        <f>X31/$D31*100</f>
        <v>50.929762150700697</v>
      </c>
      <c r="Z31" s="744">
        <f>SUM(Z12:Z29)</f>
        <v>163894</v>
      </c>
      <c r="AA31" s="409">
        <f>Z31/$X31*100</f>
        <v>73.056075599536413</v>
      </c>
      <c r="AB31" s="744">
        <f>SUM(AB12:AB29)</f>
        <v>60446</v>
      </c>
      <c r="AC31" s="254">
        <f>AB31/$X31*100</f>
        <v>26.94392440046358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58"/>
      <c r="C34" s="1058"/>
      <c r="D34" s="1058"/>
      <c r="E34" s="1058"/>
      <c r="F34" s="1058"/>
      <c r="G34" s="1058"/>
      <c r="H34" s="1058"/>
    </row>
    <row r="35" spans="2:14" ht="29.25" customHeight="1" x14ac:dyDescent="0.2">
      <c r="B35" s="1065"/>
      <c r="C35" s="1065"/>
      <c r="D35" s="1065"/>
      <c r="E35" s="737"/>
      <c r="F35" s="737"/>
      <c r="G35" s="737"/>
      <c r="H35" s="262"/>
      <c r="I35" s="262"/>
      <c r="J35" s="262"/>
      <c r="K35" s="262"/>
      <c r="L35" s="262"/>
      <c r="M35" s="262"/>
      <c r="N35" s="262"/>
    </row>
    <row r="36" spans="2:14" ht="4.5" customHeight="1" x14ac:dyDescent="0.2">
      <c r="B36" s="1066"/>
      <c r="C36" s="1066"/>
      <c r="D36" s="106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8.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34"/>
      <c r="C2" s="1034"/>
    </row>
    <row r="3" spans="1:38" s="208" customFormat="1" ht="4.5" customHeight="1" x14ac:dyDescent="0.2">
      <c r="B3" s="1035"/>
      <c r="C3" s="1035"/>
    </row>
    <row r="4" spans="1:38" s="208" customFormat="1" ht="35.25" customHeight="1" x14ac:dyDescent="0.2">
      <c r="A4" s="1082" t="s">
        <v>438</v>
      </c>
      <c r="B4" s="1082"/>
      <c r="C4" s="1082"/>
      <c r="D4" s="1082"/>
      <c r="E4" s="1082"/>
      <c r="F4" s="1082"/>
      <c r="G4" s="1082"/>
      <c r="H4" s="1082"/>
      <c r="I4" s="1082"/>
      <c r="J4" s="1082"/>
      <c r="K4" s="1082"/>
      <c r="L4" s="1082"/>
      <c r="M4" s="1082"/>
      <c r="N4" s="1082"/>
    </row>
    <row r="5" spans="1:38" s="208" customFormat="1" ht="17.25" customHeight="1" x14ac:dyDescent="0.2">
      <c r="B5" s="1036" t="str">
        <f>porsaad!B6</f>
        <v>Situación a 31 de julio de 2023</v>
      </c>
      <c r="C5" s="1036"/>
      <c r="D5" s="1036"/>
      <c r="E5" s="1036"/>
      <c r="F5" s="1036"/>
      <c r="G5" s="1036"/>
      <c r="H5" s="1036"/>
      <c r="I5" s="1036"/>
      <c r="J5" s="1036"/>
      <c r="K5" s="1036"/>
      <c r="L5" s="1036"/>
      <c r="M5" s="1036"/>
      <c r="N5" s="1036"/>
    </row>
    <row r="6" spans="1:38" s="208" customFormat="1" ht="6" customHeight="1" x14ac:dyDescent="0.2"/>
    <row r="7" spans="1:38" s="213" customFormat="1" ht="12.75" customHeight="1" x14ac:dyDescent="0.2">
      <c r="A7" s="209"/>
      <c r="B7" s="1037" t="s">
        <v>15</v>
      </c>
      <c r="C7" s="211"/>
      <c r="D7" s="1040" t="s">
        <v>262</v>
      </c>
      <c r="E7" s="1041"/>
      <c r="F7" s="568"/>
      <c r="G7" s="1044"/>
      <c r="H7" s="1044"/>
      <c r="I7" s="568"/>
      <c r="J7" s="1044"/>
      <c r="K7" s="1044"/>
      <c r="L7" s="568"/>
      <c r="M7" s="1112"/>
      <c r="N7" s="1113"/>
      <c r="O7" s="430"/>
      <c r="P7" s="430"/>
      <c r="Q7" s="431"/>
      <c r="R7" s="431"/>
      <c r="S7" s="431"/>
      <c r="T7" s="431"/>
      <c r="U7" s="431"/>
      <c r="V7" s="431"/>
      <c r="W7" s="432"/>
    </row>
    <row r="8" spans="1:38" s="213" customFormat="1" ht="33.75" customHeight="1" x14ac:dyDescent="0.2">
      <c r="A8" s="209"/>
      <c r="B8" s="1038"/>
      <c r="C8" s="211"/>
      <c r="D8" s="1042"/>
      <c r="E8" s="1043"/>
      <c r="F8" s="501"/>
      <c r="G8" s="1128" t="s">
        <v>279</v>
      </c>
      <c r="H8" s="1129"/>
      <c r="I8" s="211"/>
      <c r="J8" s="1128" t="s">
        <v>280</v>
      </c>
      <c r="K8" s="1129"/>
      <c r="L8" s="211"/>
      <c r="M8" s="1128" t="s">
        <v>281</v>
      </c>
      <c r="N8" s="1129"/>
      <c r="O8" s="430"/>
      <c r="P8" s="430"/>
      <c r="Q8" s="431"/>
      <c r="R8" s="431"/>
      <c r="S8" s="431"/>
      <c r="T8" s="431"/>
      <c r="U8" s="431"/>
      <c r="V8" s="431"/>
      <c r="W8" s="432"/>
    </row>
    <row r="9" spans="1:38" s="213" customFormat="1" ht="6" customHeight="1" x14ac:dyDescent="0.2">
      <c r="A9" s="209"/>
      <c r="B9" s="1038"/>
      <c r="C9" s="211"/>
      <c r="D9" s="1052" t="s">
        <v>12</v>
      </c>
      <c r="E9" s="1070" t="s">
        <v>228</v>
      </c>
      <c r="F9" s="211"/>
      <c r="G9" s="1052" t="s">
        <v>12</v>
      </c>
      <c r="H9" s="1073" t="s">
        <v>228</v>
      </c>
      <c r="I9" s="211"/>
      <c r="J9" s="1052" t="s">
        <v>12</v>
      </c>
      <c r="K9" s="1073" t="s">
        <v>228</v>
      </c>
      <c r="L9" s="211"/>
      <c r="M9" s="1052" t="s">
        <v>12</v>
      </c>
      <c r="N9" s="1073" t="s">
        <v>228</v>
      </c>
      <c r="O9" s="430"/>
      <c r="P9" s="430"/>
      <c r="Q9" s="431"/>
      <c r="R9" s="431"/>
      <c r="S9" s="431"/>
      <c r="T9" s="431"/>
      <c r="U9" s="431"/>
      <c r="V9" s="431"/>
      <c r="W9" s="432"/>
    </row>
    <row r="10" spans="1:38" s="219" customFormat="1" ht="27.75" customHeight="1" x14ac:dyDescent="0.2">
      <c r="A10" s="214"/>
      <c r="B10" s="1039"/>
      <c r="C10" s="216"/>
      <c r="D10" s="1053"/>
      <c r="E10" s="1071"/>
      <c r="F10" s="216"/>
      <c r="G10" s="1053"/>
      <c r="H10" s="1074"/>
      <c r="I10" s="216"/>
      <c r="J10" s="1053"/>
      <c r="K10" s="1074"/>
      <c r="L10" s="216"/>
      <c r="M10" s="1053"/>
      <c r="N10" s="1074"/>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275501</v>
      </c>
      <c r="E12" s="762">
        <f>D12/'20pobl'!D12*100</f>
        <v>3.2411169307216414</v>
      </c>
      <c r="F12" s="226"/>
      <c r="G12" s="227">
        <v>83175</v>
      </c>
      <c r="H12" s="768">
        <v>1.1927811037660048</v>
      </c>
      <c r="I12" s="226"/>
      <c r="J12" s="227">
        <v>57193</v>
      </c>
      <c r="K12" s="768">
        <v>5.1672048324699187</v>
      </c>
      <c r="L12" s="226"/>
      <c r="M12" s="227">
        <v>135133</v>
      </c>
      <c r="N12" s="768">
        <f>M12/'20pobl'!X12*100</f>
        <v>32.163649432810807</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39213</v>
      </c>
      <c r="E13" s="763">
        <f>D13/'20pobl'!D13*100</f>
        <v>2.956537474129449</v>
      </c>
      <c r="F13" s="226"/>
      <c r="G13" s="234">
        <v>8145</v>
      </c>
      <c r="H13" s="769">
        <v>0.78818944803513913</v>
      </c>
      <c r="I13" s="226"/>
      <c r="J13" s="234">
        <v>7150</v>
      </c>
      <c r="K13" s="769">
        <v>3.6486851975648218</v>
      </c>
      <c r="L13" s="226"/>
      <c r="M13" s="234">
        <v>23918</v>
      </c>
      <c r="N13" s="769">
        <f>M13/'20pobl'!X13*100</f>
        <v>24.664597362152353</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29908</v>
      </c>
      <c r="E14" s="763">
        <f>D14/'20pobl'!D14*100</f>
        <v>2.9768504786570134</v>
      </c>
      <c r="F14" s="226"/>
      <c r="G14" s="234">
        <v>7445</v>
      </c>
      <c r="H14" s="769">
        <v>1.017312763893254</v>
      </c>
      <c r="I14" s="226"/>
      <c r="J14" s="234">
        <v>6090</v>
      </c>
      <c r="K14" s="769">
        <v>3.2455766361117036</v>
      </c>
      <c r="L14" s="226"/>
      <c r="M14" s="234">
        <v>16373</v>
      </c>
      <c r="N14" s="769">
        <f>M14/'20pobl'!X14*100</f>
        <v>19.213527975966954</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27809</v>
      </c>
      <c r="E15" s="763">
        <f>D15/'20pobl'!D15*100</f>
        <v>2.3633865036514403</v>
      </c>
      <c r="F15" s="226"/>
      <c r="G15" s="234">
        <v>7405</v>
      </c>
      <c r="H15" s="769">
        <v>0.75225473244925201</v>
      </c>
      <c r="I15" s="226"/>
      <c r="J15" s="234">
        <v>6017</v>
      </c>
      <c r="K15" s="769">
        <v>4.2668614422374604</v>
      </c>
      <c r="L15" s="226"/>
      <c r="M15" s="234">
        <v>14387</v>
      </c>
      <c r="N15" s="769">
        <f>M15/'20pobl'!X15*100</f>
        <v>28.062339080908167</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38957</v>
      </c>
      <c r="E16" s="763">
        <f>D16/'20pobl'!D16*100</f>
        <v>1.7889049047596524</v>
      </c>
      <c r="F16" s="226"/>
      <c r="G16" s="234">
        <v>15558</v>
      </c>
      <c r="H16" s="769">
        <v>0.86201833520423488</v>
      </c>
      <c r="I16" s="226"/>
      <c r="J16" s="234">
        <v>7761</v>
      </c>
      <c r="K16" s="769">
        <v>2.7975834300586122</v>
      </c>
      <c r="L16" s="226"/>
      <c r="M16" s="234">
        <v>15638</v>
      </c>
      <c r="N16" s="769">
        <f>M16/'20pobl'!X16*100</f>
        <v>16.383618476882944</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17653</v>
      </c>
      <c r="E17" s="764">
        <f>D17/'20pobl'!D17*100</f>
        <v>3.0155346240702969</v>
      </c>
      <c r="F17" s="226"/>
      <c r="G17" s="238">
        <v>4515</v>
      </c>
      <c r="H17" s="770">
        <v>1.0025825104310773</v>
      </c>
      <c r="I17" s="226"/>
      <c r="J17" s="238">
        <v>3687</v>
      </c>
      <c r="K17" s="770">
        <v>3.9207971330433766</v>
      </c>
      <c r="L17" s="226"/>
      <c r="M17" s="238">
        <v>9451</v>
      </c>
      <c r="N17" s="770">
        <f>M17/'20pobl'!X17*100</f>
        <v>23.035487959442332</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118742</v>
      </c>
      <c r="E18" s="763">
        <f>D18/'20pobl'!D18*100</f>
        <v>5.0046361858520472</v>
      </c>
      <c r="F18" s="226"/>
      <c r="G18" s="234">
        <v>24735</v>
      </c>
      <c r="H18" s="769">
        <v>1.4129933694707744</v>
      </c>
      <c r="I18" s="226"/>
      <c r="J18" s="234">
        <v>20493</v>
      </c>
      <c r="K18" s="769">
        <v>5.0819842875848114</v>
      </c>
      <c r="L18" s="226"/>
      <c r="M18" s="234">
        <v>73514</v>
      </c>
      <c r="N18" s="769">
        <f>M18/'20pobl'!X18*100</f>
        <v>33.590583633763302</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69483</v>
      </c>
      <c r="E19" s="763">
        <f>D19/'20pobl'!D19*100</f>
        <v>3.3839211270678629</v>
      </c>
      <c r="F19" s="226"/>
      <c r="G19" s="234">
        <v>15997</v>
      </c>
      <c r="H19" s="769">
        <v>0.964941329612787</v>
      </c>
      <c r="I19" s="226"/>
      <c r="J19" s="234">
        <v>12210</v>
      </c>
      <c r="K19" s="769">
        <v>4.6373134725160368</v>
      </c>
      <c r="L19" s="226"/>
      <c r="M19" s="234">
        <v>41276</v>
      </c>
      <c r="N19" s="769">
        <f>M19/'20pobl'!X19*100</f>
        <v>31.220501028682079</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198202</v>
      </c>
      <c r="E20" s="763">
        <f>D20/'20pobl'!D20*100</f>
        <v>2.5434607219582754</v>
      </c>
      <c r="F20" s="226"/>
      <c r="G20" s="234">
        <v>53836</v>
      </c>
      <c r="H20" s="769">
        <v>0.85578723014629576</v>
      </c>
      <c r="I20" s="226"/>
      <c r="J20" s="234">
        <v>39826</v>
      </c>
      <c r="K20" s="769">
        <v>3.7982953163640665</v>
      </c>
      <c r="L20" s="226"/>
      <c r="M20" s="234">
        <v>104540</v>
      </c>
      <c r="N20" s="769">
        <f>M20/'20pobl'!X20*100</f>
        <v>23.063414461956619</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139356</v>
      </c>
      <c r="E21" s="763">
        <f>D21/'20pobl'!D21*100</f>
        <v>2.7335602603939959</v>
      </c>
      <c r="F21" s="226"/>
      <c r="G21" s="234">
        <v>38111</v>
      </c>
      <c r="H21" s="769">
        <v>0.93415129275204878</v>
      </c>
      <c r="I21" s="226"/>
      <c r="J21" s="234">
        <v>28022</v>
      </c>
      <c r="K21" s="769">
        <v>3.8399294007698495</v>
      </c>
      <c r="L21" s="226"/>
      <c r="M21" s="234">
        <v>73223</v>
      </c>
      <c r="N21" s="769">
        <f>M21/'20pobl'!X21*100</f>
        <v>25.383404745067047</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34481</v>
      </c>
      <c r="E22" s="763">
        <f>D22/'20pobl'!D22*100</f>
        <v>3.2690353212435621</v>
      </c>
      <c r="F22" s="226"/>
      <c r="G22" s="234">
        <v>8491</v>
      </c>
      <c r="H22" s="769">
        <v>1.0254174551628941</v>
      </c>
      <c r="I22" s="226"/>
      <c r="J22" s="234">
        <v>6591</v>
      </c>
      <c r="K22" s="769">
        <v>4.318540698855335</v>
      </c>
      <c r="L22" s="226"/>
      <c r="M22" s="234">
        <v>19399</v>
      </c>
      <c r="N22" s="769">
        <f>M22/'20pobl'!X22*100</f>
        <v>26.178780599713907</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72568</v>
      </c>
      <c r="E23" s="763">
        <f>D23/'20pobl'!D23*100</f>
        <v>2.6972299201922048</v>
      </c>
      <c r="F23" s="226"/>
      <c r="G23" s="234">
        <v>20180</v>
      </c>
      <c r="H23" s="769">
        <v>1.015175311419364</v>
      </c>
      <c r="I23" s="226"/>
      <c r="J23" s="234">
        <v>13146</v>
      </c>
      <c r="K23" s="769">
        <v>2.8281367986937131</v>
      </c>
      <c r="L23" s="226"/>
      <c r="M23" s="234">
        <v>39242</v>
      </c>
      <c r="N23" s="769">
        <f>M23/'20pobl'!X23*100</f>
        <v>16.502033212644186</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168923</v>
      </c>
      <c r="E24" s="763">
        <f>D24/'20pobl'!D24*100</f>
        <v>2.5024383971405277</v>
      </c>
      <c r="F24" s="226"/>
      <c r="G24" s="234">
        <v>45136</v>
      </c>
      <c r="H24" s="769">
        <v>0.818566902193261</v>
      </c>
      <c r="I24" s="226"/>
      <c r="J24" s="234">
        <v>30275</v>
      </c>
      <c r="K24" s="769">
        <v>3.4958171436489285</v>
      </c>
      <c r="L24" s="226"/>
      <c r="M24" s="234">
        <v>93512</v>
      </c>
      <c r="N24" s="769">
        <f>M24/'20pobl'!X24*100</f>
        <v>25.254811301900755</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39421</v>
      </c>
      <c r="E25" s="763">
        <f>D25/'20pobl'!D25*100</f>
        <v>2.5733772532799608</v>
      </c>
      <c r="F25" s="226"/>
      <c r="G25" s="234">
        <v>14498</v>
      </c>
      <c r="H25" s="769">
        <v>1.1282147856991112</v>
      </c>
      <c r="I25" s="226"/>
      <c r="J25" s="234">
        <v>7638</v>
      </c>
      <c r="K25" s="769">
        <v>4.3597134621421851</v>
      </c>
      <c r="L25" s="226"/>
      <c r="M25" s="234">
        <v>17285</v>
      </c>
      <c r="N25" s="769">
        <f>M25/'20pobl'!X25*100</f>
        <v>24.126235274412373</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15589</v>
      </c>
      <c r="E26" s="765">
        <f>D26/'20pobl'!D26*100</f>
        <v>2.3473273534633203</v>
      </c>
      <c r="F26" s="226"/>
      <c r="G26" s="238">
        <v>3330</v>
      </c>
      <c r="H26" s="770">
        <v>0.62889399642304733</v>
      </c>
      <c r="I26" s="226"/>
      <c r="J26" s="238">
        <v>2588</v>
      </c>
      <c r="K26" s="770">
        <v>2.7786725074620455</v>
      </c>
      <c r="L26" s="226"/>
      <c r="M26" s="238">
        <v>9671</v>
      </c>
      <c r="N26" s="770">
        <f>M26/'20pobl'!X26*100</f>
        <v>23.315974733593713</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66909</v>
      </c>
      <c r="E27" s="765">
        <f>D27/'20pobl'!D27*100</f>
        <v>3.0300601311309707</v>
      </c>
      <c r="F27" s="226"/>
      <c r="G27" s="238">
        <v>17115</v>
      </c>
      <c r="H27" s="770">
        <v>1.0093432810998921</v>
      </c>
      <c r="I27" s="226"/>
      <c r="J27" s="238">
        <v>12110</v>
      </c>
      <c r="K27" s="770">
        <v>3.4285552504175985</v>
      </c>
      <c r="L27" s="226"/>
      <c r="M27" s="238">
        <v>37684</v>
      </c>
      <c r="N27" s="770">
        <f>M27/'20pobl'!X27*100</f>
        <v>23.654955526122517</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9016</v>
      </c>
      <c r="E28" s="765">
        <f>D28/'20pobl'!D28*100</f>
        <v>2.8184512272892102</v>
      </c>
      <c r="F28" s="226"/>
      <c r="G28" s="238">
        <v>1554</v>
      </c>
      <c r="H28" s="770">
        <v>0.61902239076485521</v>
      </c>
      <c r="I28" s="226"/>
      <c r="J28" s="238">
        <v>1597</v>
      </c>
      <c r="K28" s="770">
        <v>3.418968101049026</v>
      </c>
      <c r="L28" s="226"/>
      <c r="M28" s="238">
        <v>5865</v>
      </c>
      <c r="N28" s="770">
        <f>M28/'20pobl'!X28*100</f>
        <v>26.489318458967524</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3299</v>
      </c>
      <c r="E29" s="766">
        <f>D29/'20pobl'!D29*100</f>
        <v>1.960341559359903</v>
      </c>
      <c r="F29" s="226"/>
      <c r="G29" s="245">
        <v>1812</v>
      </c>
      <c r="H29" s="771">
        <v>1.2211806093772113</v>
      </c>
      <c r="I29" s="226"/>
      <c r="J29" s="245">
        <v>521</v>
      </c>
      <c r="K29" s="771">
        <v>3.4624842161228151</v>
      </c>
      <c r="L29" s="226"/>
      <c r="M29" s="245">
        <v>966</v>
      </c>
      <c r="N29" s="771">
        <f>M29/'20pobl'!X29*100</f>
        <v>19.880633875282978</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1365030</v>
      </c>
      <c r="E31" s="767">
        <f>D31/'20pobl'!D31*100</f>
        <v>2.8752352269869332</v>
      </c>
      <c r="F31" s="211"/>
      <c r="G31" s="253">
        <f>SUM(G12:G29)</f>
        <v>371038</v>
      </c>
      <c r="H31" s="254">
        <f>G31/'20pobl'!J31*100</f>
        <v>0.9765080437862419</v>
      </c>
      <c r="I31" s="211"/>
      <c r="J31" s="253">
        <f>SUM(J12:J29)</f>
        <v>262915</v>
      </c>
      <c r="K31" s="254">
        <f>J31/'20pobl'!Q31*100</f>
        <v>3.9748118043814769</v>
      </c>
      <c r="L31" s="211"/>
      <c r="M31" s="253">
        <f>SUM(M12:M29)</f>
        <v>731077</v>
      </c>
      <c r="N31" s="254">
        <f>M31/'20pobl'!X31*100</f>
        <v>25.52212737865786</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58" t="str">
        <f>'24solcasaad_pobl'!B34:N34</f>
        <v>(1) Cifras definitivas INE de la Estadística del Padrón continuo referidas al 01/01/2022. Datos definitivos (publicado 24/1/2023)</v>
      </c>
      <c r="C34" s="1072"/>
      <c r="D34" s="1072"/>
      <c r="E34" s="1072"/>
      <c r="F34" s="1072"/>
      <c r="G34" s="1072"/>
      <c r="H34" s="1072"/>
      <c r="I34" s="1072"/>
      <c r="J34" s="1072"/>
      <c r="K34" s="1072"/>
      <c r="L34" s="1072"/>
      <c r="M34" s="1072"/>
      <c r="N34" s="1072"/>
    </row>
    <row r="35" spans="2:14" ht="29.25" customHeight="1" x14ac:dyDescent="0.2">
      <c r="B35" s="1065"/>
      <c r="C35" s="1065"/>
      <c r="D35" s="1065"/>
      <c r="E35" s="737"/>
      <c r="F35" s="262"/>
      <c r="G35" s="262"/>
      <c r="H35" s="262"/>
    </row>
    <row r="36" spans="2:14" ht="4.5" customHeight="1" x14ac:dyDescent="0.2">
      <c r="B36" s="1066"/>
      <c r="C36" s="1066"/>
      <c r="D36" s="1066"/>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32" t="s">
        <v>376</v>
      </c>
      <c r="C3" s="1032"/>
      <c r="D3" s="1032"/>
      <c r="E3" s="1032"/>
      <c r="F3" s="1032"/>
      <c r="G3" s="1032"/>
      <c r="H3" s="1032"/>
      <c r="I3" s="1032"/>
      <c r="J3" s="1032"/>
      <c r="K3" s="1032"/>
      <c r="L3" s="1032"/>
      <c r="M3" s="1032"/>
      <c r="N3" s="1032"/>
      <c r="O3" s="1032"/>
      <c r="P3" s="1032"/>
      <c r="Q3" s="1032"/>
      <c r="R3" s="1032"/>
    </row>
    <row r="5" spans="1:21" x14ac:dyDescent="0.25">
      <c r="B5" s="869"/>
      <c r="C5" s="1028" t="s">
        <v>377</v>
      </c>
      <c r="D5" s="1028"/>
      <c r="E5" s="1028"/>
      <c r="F5" s="1028"/>
      <c r="G5" s="1028"/>
      <c r="H5" s="1028"/>
      <c r="I5" s="1028"/>
      <c r="J5" s="1028" t="s">
        <v>351</v>
      </c>
      <c r="K5" s="1028"/>
      <c r="L5" s="1028"/>
      <c r="M5" s="1028"/>
      <c r="N5" s="1028"/>
      <c r="O5" s="1028"/>
      <c r="P5" s="1028"/>
      <c r="Q5" s="1028"/>
      <c r="R5" s="1028"/>
      <c r="S5" s="1028"/>
    </row>
    <row r="6" spans="1:21" ht="21" customHeight="1" x14ac:dyDescent="0.25">
      <c r="B6" s="869"/>
      <c r="C6" s="1029"/>
      <c r="D6" s="1029"/>
      <c r="E6" s="1029"/>
      <c r="F6" s="1029"/>
      <c r="G6" s="1029"/>
      <c r="H6" s="1029"/>
      <c r="I6" s="1029"/>
      <c r="J6" s="1029">
        <v>43830</v>
      </c>
      <c r="K6" s="1030"/>
      <c r="L6" s="1031">
        <v>44196</v>
      </c>
      <c r="M6" s="1031"/>
      <c r="N6" s="1031">
        <v>44561</v>
      </c>
      <c r="O6" s="1031"/>
      <c r="P6" s="1031">
        <v>44926</v>
      </c>
      <c r="Q6" s="1031"/>
      <c r="R6" s="1031">
        <f>H7</f>
        <v>45138</v>
      </c>
      <c r="S6" s="1031"/>
    </row>
    <row r="7" spans="1:21" x14ac:dyDescent="0.25">
      <c r="B7" s="938"/>
      <c r="C7" s="871">
        <v>43465</v>
      </c>
      <c r="D7" s="871">
        <v>43830</v>
      </c>
      <c r="E7" s="871">
        <v>44196</v>
      </c>
      <c r="F7" s="871">
        <v>44561</v>
      </c>
      <c r="G7" s="871">
        <v>44926</v>
      </c>
      <c r="H7" s="871">
        <f>EVO!H7</f>
        <v>45138</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388846</v>
      </c>
      <c r="D8" s="917">
        <v>410355</v>
      </c>
      <c r="E8" s="917">
        <v>396745</v>
      </c>
      <c r="F8" s="917">
        <v>402114</v>
      </c>
      <c r="G8" s="917">
        <v>422621</v>
      </c>
      <c r="H8" s="917">
        <v>431318</v>
      </c>
      <c r="I8" s="882"/>
      <c r="J8" s="918">
        <v>5.5314957592465852E-2</v>
      </c>
      <c r="K8" s="917">
        <v>21509</v>
      </c>
      <c r="L8" s="919">
        <v>-3.3166404698370955E-2</v>
      </c>
      <c r="M8" s="920">
        <v>-13610</v>
      </c>
      <c r="N8" s="919">
        <v>1.3532621709158255E-2</v>
      </c>
      <c r="O8" s="920">
        <v>5369</v>
      </c>
      <c r="P8" s="919">
        <v>5.0997975698433784E-2</v>
      </c>
      <c r="Q8" s="920">
        <f>G8-F8</f>
        <v>20507</v>
      </c>
      <c r="R8" s="921">
        <f>[1]Cuadro_CCAA2!N5</f>
        <v>4.0225352656166002E-2</v>
      </c>
      <c r="S8" s="920">
        <f>[1]Cuadro_CCAA2!O5</f>
        <v>16679</v>
      </c>
    </row>
    <row r="9" spans="1:21" x14ac:dyDescent="0.25">
      <c r="B9" s="939" t="s">
        <v>10</v>
      </c>
      <c r="C9" s="887">
        <v>49707</v>
      </c>
      <c r="D9" s="887">
        <v>51252</v>
      </c>
      <c r="E9" s="887">
        <v>47953</v>
      </c>
      <c r="F9" s="887">
        <v>48669</v>
      </c>
      <c r="G9" s="887">
        <v>51170</v>
      </c>
      <c r="H9" s="887">
        <v>52709</v>
      </c>
      <c r="I9" s="888"/>
      <c r="J9" s="889">
        <v>3.1082141348301118E-2</v>
      </c>
      <c r="K9" s="887">
        <v>1545</v>
      </c>
      <c r="L9" s="892">
        <v>-6.4368219776789193E-2</v>
      </c>
      <c r="M9" s="890">
        <v>-3299</v>
      </c>
      <c r="N9" s="892">
        <v>1.4931286885075057E-2</v>
      </c>
      <c r="O9" s="890">
        <v>716</v>
      </c>
      <c r="P9" s="892">
        <v>5.1387947153218594E-2</v>
      </c>
      <c r="Q9" s="890">
        <f t="shared" ref="Q9:Q25" si="0">G9-F9</f>
        <v>2501</v>
      </c>
      <c r="R9" s="891">
        <f>[1]Cuadro_CCAA2!N6</f>
        <v>4.6602597196298889E-2</v>
      </c>
      <c r="S9" s="890">
        <f>[1]Cuadro_CCAA2!O6</f>
        <v>2347</v>
      </c>
    </row>
    <row r="10" spans="1:21" x14ac:dyDescent="0.25">
      <c r="B10" s="939" t="s">
        <v>40</v>
      </c>
      <c r="C10" s="887">
        <v>38844</v>
      </c>
      <c r="D10" s="887">
        <v>40697</v>
      </c>
      <c r="E10" s="887">
        <v>39355</v>
      </c>
      <c r="F10" s="887">
        <v>41002</v>
      </c>
      <c r="G10" s="887">
        <v>43882</v>
      </c>
      <c r="H10" s="887">
        <v>46011</v>
      </c>
      <c r="I10" s="888"/>
      <c r="J10" s="889">
        <v>4.7703635053032656E-2</v>
      </c>
      <c r="K10" s="887">
        <v>1853</v>
      </c>
      <c r="L10" s="892">
        <v>-3.2975403592402364E-2</v>
      </c>
      <c r="M10" s="890">
        <v>-1342</v>
      </c>
      <c r="N10" s="892">
        <v>4.1849828484309404E-2</v>
      </c>
      <c r="O10" s="890">
        <v>1647</v>
      </c>
      <c r="P10" s="892">
        <v>7.024047607433781E-2</v>
      </c>
      <c r="Q10" s="890">
        <f t="shared" si="0"/>
        <v>2880</v>
      </c>
      <c r="R10" s="891">
        <f>[1]Cuadro_CCAA2!N7</f>
        <v>8.3223467369808901E-2</v>
      </c>
      <c r="S10" s="890">
        <f>[1]Cuadro_CCAA2!O7</f>
        <v>3535</v>
      </c>
    </row>
    <row r="11" spans="1:21" x14ac:dyDescent="0.25">
      <c r="B11" s="939" t="s">
        <v>41</v>
      </c>
      <c r="C11" s="887">
        <v>27993</v>
      </c>
      <c r="D11" s="887">
        <v>32479</v>
      </c>
      <c r="E11" s="887">
        <v>32836</v>
      </c>
      <c r="F11" s="887">
        <v>35355</v>
      </c>
      <c r="G11" s="887">
        <v>39461</v>
      </c>
      <c r="H11" s="887">
        <v>42419</v>
      </c>
      <c r="I11" s="888"/>
      <c r="J11" s="889">
        <v>0.16025434930161109</v>
      </c>
      <c r="K11" s="887">
        <v>4486</v>
      </c>
      <c r="L11" s="892">
        <v>1.0991717725299388E-2</v>
      </c>
      <c r="M11" s="890">
        <v>357</v>
      </c>
      <c r="N11" s="892">
        <v>7.6714581556827977E-2</v>
      </c>
      <c r="O11" s="890">
        <v>2519</v>
      </c>
      <c r="P11" s="892">
        <v>0.11613633149483804</v>
      </c>
      <c r="Q11" s="890">
        <f t="shared" si="0"/>
        <v>4106</v>
      </c>
      <c r="R11" s="891">
        <f>[1]Cuadro_CCAA2!N8</f>
        <v>0.14032635285894779</v>
      </c>
      <c r="S11" s="890">
        <f>[1]Cuadro_CCAA2!O8</f>
        <v>5220</v>
      </c>
    </row>
    <row r="12" spans="1:21" x14ac:dyDescent="0.25">
      <c r="B12" s="939" t="s">
        <v>9</v>
      </c>
      <c r="C12" s="887">
        <v>48834</v>
      </c>
      <c r="D12" s="887">
        <v>53168</v>
      </c>
      <c r="E12" s="887">
        <v>54714</v>
      </c>
      <c r="F12" s="887">
        <v>58012</v>
      </c>
      <c r="G12" s="887">
        <v>57712</v>
      </c>
      <c r="H12" s="887">
        <v>59710</v>
      </c>
      <c r="I12" s="888"/>
      <c r="J12" s="889">
        <v>8.8749641643117494E-2</v>
      </c>
      <c r="K12" s="887">
        <v>4334</v>
      </c>
      <c r="L12" s="892">
        <v>2.907764068612706E-2</v>
      </c>
      <c r="M12" s="890">
        <v>1546</v>
      </c>
      <c r="N12" s="892">
        <v>6.0277077164893722E-2</v>
      </c>
      <c r="O12" s="890">
        <v>3298</v>
      </c>
      <c r="P12" s="892">
        <v>-5.1713438598910422E-3</v>
      </c>
      <c r="Q12" s="890">
        <f t="shared" si="0"/>
        <v>-300</v>
      </c>
      <c r="R12" s="891">
        <f>[1]Cuadro_CCAA2!N9</f>
        <v>2.8649198063638082E-2</v>
      </c>
      <c r="S12" s="890">
        <f>[1]Cuadro_CCAA2!O9</f>
        <v>1663</v>
      </c>
      <c r="U12" s="922"/>
    </row>
    <row r="13" spans="1:21" x14ac:dyDescent="0.25">
      <c r="B13" s="939" t="s">
        <v>8</v>
      </c>
      <c r="C13" s="887">
        <v>24752</v>
      </c>
      <c r="D13" s="887">
        <v>25483</v>
      </c>
      <c r="E13" s="887">
        <v>25356</v>
      </c>
      <c r="F13" s="887">
        <v>23258</v>
      </c>
      <c r="G13" s="887">
        <v>23164</v>
      </c>
      <c r="H13" s="887">
        <v>23599</v>
      </c>
      <c r="I13" s="888"/>
      <c r="J13" s="889">
        <v>2.9532967032966928E-2</v>
      </c>
      <c r="K13" s="887">
        <v>731</v>
      </c>
      <c r="L13" s="892">
        <v>-4.9837146332849525E-3</v>
      </c>
      <c r="M13" s="890">
        <v>-127</v>
      </c>
      <c r="N13" s="892">
        <v>-8.274175737498024E-2</v>
      </c>
      <c r="O13" s="890">
        <v>-2098</v>
      </c>
      <c r="P13" s="892">
        <v>-4.0416200877118058E-3</v>
      </c>
      <c r="Q13" s="890">
        <f t="shared" si="0"/>
        <v>-94</v>
      </c>
      <c r="R13" s="891">
        <f>[1]Cuadro_CCAA2!N10</f>
        <v>-2.6203457165799859E-3</v>
      </c>
      <c r="S13" s="890">
        <f>[1]Cuadro_CCAA2!O10</f>
        <v>-62</v>
      </c>
      <c r="U13" s="922"/>
    </row>
    <row r="14" spans="1:21" x14ac:dyDescent="0.25">
      <c r="B14" s="939" t="s">
        <v>7</v>
      </c>
      <c r="C14" s="887">
        <v>129374</v>
      </c>
      <c r="D14" s="887">
        <v>146192</v>
      </c>
      <c r="E14" s="887">
        <v>140933</v>
      </c>
      <c r="F14" s="887">
        <v>142154</v>
      </c>
      <c r="G14" s="887">
        <v>146929</v>
      </c>
      <c r="H14" s="887">
        <v>152778</v>
      </c>
      <c r="I14" s="888"/>
      <c r="J14" s="889">
        <v>0.12999520769242667</v>
      </c>
      <c r="K14" s="887">
        <v>16818</v>
      </c>
      <c r="L14" s="892">
        <v>-3.5973240669804118E-2</v>
      </c>
      <c r="M14" s="890">
        <v>-5259</v>
      </c>
      <c r="N14" s="892">
        <v>8.6636912575479563E-3</v>
      </c>
      <c r="O14" s="890">
        <v>1221</v>
      </c>
      <c r="P14" s="892">
        <v>3.3590331612195268E-2</v>
      </c>
      <c r="Q14" s="890">
        <f t="shared" si="0"/>
        <v>4775</v>
      </c>
      <c r="R14" s="891">
        <f>[1]Cuadro_CCAA2!N11</f>
        <v>5.9766096474799246E-2</v>
      </c>
      <c r="S14" s="890">
        <f>[1]Cuadro_CCAA2!O11</f>
        <v>8616</v>
      </c>
      <c r="U14" s="922"/>
    </row>
    <row r="15" spans="1:21" x14ac:dyDescent="0.25">
      <c r="B15" s="939" t="s">
        <v>43</v>
      </c>
      <c r="C15" s="887">
        <v>86579</v>
      </c>
      <c r="D15" s="887">
        <v>89837</v>
      </c>
      <c r="E15" s="887">
        <v>84968</v>
      </c>
      <c r="F15" s="887">
        <v>87354</v>
      </c>
      <c r="G15" s="887">
        <v>89947</v>
      </c>
      <c r="H15" s="887">
        <v>95149</v>
      </c>
      <c r="I15" s="888"/>
      <c r="J15" s="889">
        <v>3.763037226117194E-2</v>
      </c>
      <c r="K15" s="887">
        <v>3258</v>
      </c>
      <c r="L15" s="892">
        <v>-5.4198158887763359E-2</v>
      </c>
      <c r="M15" s="890">
        <v>-4869</v>
      </c>
      <c r="N15" s="892">
        <v>2.8081159966104829E-2</v>
      </c>
      <c r="O15" s="890">
        <v>2386</v>
      </c>
      <c r="P15" s="892">
        <v>2.9683815280353576E-2</v>
      </c>
      <c r="Q15" s="890">
        <f t="shared" si="0"/>
        <v>2593</v>
      </c>
      <c r="R15" s="891">
        <f>[1]Cuadro_CCAA2!N12</f>
        <v>6.648957037335923E-2</v>
      </c>
      <c r="S15" s="890">
        <f>[1]Cuadro_CCAA2!O12</f>
        <v>5932</v>
      </c>
      <c r="U15" s="922"/>
    </row>
    <row r="16" spans="1:21" x14ac:dyDescent="0.25">
      <c r="B16" s="939" t="s">
        <v>44</v>
      </c>
      <c r="C16" s="887">
        <v>318602</v>
      </c>
      <c r="D16" s="887">
        <v>334206</v>
      </c>
      <c r="E16" s="887">
        <v>321411</v>
      </c>
      <c r="F16" s="887">
        <v>337967</v>
      </c>
      <c r="G16" s="887">
        <v>354754</v>
      </c>
      <c r="H16" s="887">
        <v>370884</v>
      </c>
      <c r="I16" s="888"/>
      <c r="J16" s="889">
        <v>4.8976465935556046E-2</v>
      </c>
      <c r="K16" s="887">
        <v>15604</v>
      </c>
      <c r="L16" s="892">
        <v>-3.828477047090717E-2</v>
      </c>
      <c r="M16" s="890">
        <v>-12795</v>
      </c>
      <c r="N16" s="892">
        <v>5.1510371455861792E-2</v>
      </c>
      <c r="O16" s="890">
        <v>16556</v>
      </c>
      <c r="P16" s="892">
        <v>4.9670529962984489E-2</v>
      </c>
      <c r="Q16" s="890">
        <f t="shared" si="0"/>
        <v>16787</v>
      </c>
      <c r="R16" s="891">
        <f>[1]Cuadro_CCAA2!N13</f>
        <v>7.0715294076890478E-2</v>
      </c>
      <c r="S16" s="890">
        <f>[1]Cuadro_CCAA2!O13</f>
        <v>24495</v>
      </c>
      <c r="U16" s="922"/>
    </row>
    <row r="17" spans="2:23" x14ac:dyDescent="0.25">
      <c r="B17" s="939" t="s">
        <v>6</v>
      </c>
      <c r="C17" s="887">
        <v>116879</v>
      </c>
      <c r="D17" s="887">
        <v>144556</v>
      </c>
      <c r="E17" s="887">
        <v>155768</v>
      </c>
      <c r="F17" s="887">
        <v>166723</v>
      </c>
      <c r="G17" s="887">
        <v>185933</v>
      </c>
      <c r="H17" s="887">
        <v>200158</v>
      </c>
      <c r="I17" s="888"/>
      <c r="J17" s="889">
        <v>0.23680045174924502</v>
      </c>
      <c r="K17" s="887">
        <v>27677</v>
      </c>
      <c r="L17" s="892">
        <v>7.7561637012645512E-2</v>
      </c>
      <c r="M17" s="890">
        <v>11212</v>
      </c>
      <c r="N17" s="892">
        <v>7.0328950747265084E-2</v>
      </c>
      <c r="O17" s="890">
        <v>10955</v>
      </c>
      <c r="P17" s="892">
        <v>0.11522105528331417</v>
      </c>
      <c r="Q17" s="890">
        <f t="shared" si="0"/>
        <v>19210</v>
      </c>
      <c r="R17" s="891">
        <f>[1]Cuadro_CCAA2!N14</f>
        <v>0.12021625493905241</v>
      </c>
      <c r="S17" s="890">
        <f>[1]Cuadro_CCAA2!O14</f>
        <v>21480</v>
      </c>
      <c r="U17" s="922"/>
    </row>
    <row r="18" spans="2:23" x14ac:dyDescent="0.25">
      <c r="B18" s="939" t="s">
        <v>5</v>
      </c>
      <c r="C18" s="887">
        <v>54680</v>
      </c>
      <c r="D18" s="887">
        <v>56883</v>
      </c>
      <c r="E18" s="887">
        <v>52977</v>
      </c>
      <c r="F18" s="887">
        <v>54286</v>
      </c>
      <c r="G18" s="887">
        <v>56834</v>
      </c>
      <c r="H18" s="887">
        <v>57979</v>
      </c>
      <c r="I18" s="888"/>
      <c r="J18" s="889">
        <v>4.0288953913679482E-2</v>
      </c>
      <c r="K18" s="887">
        <v>2203</v>
      </c>
      <c r="L18" s="892">
        <v>-6.8667264384789872E-2</v>
      </c>
      <c r="M18" s="890">
        <v>-3906</v>
      </c>
      <c r="N18" s="892">
        <v>2.4708835909923232E-2</v>
      </c>
      <c r="O18" s="890">
        <v>1309</v>
      </c>
      <c r="P18" s="892">
        <v>4.6936595070552256E-2</v>
      </c>
      <c r="Q18" s="890">
        <f t="shared" si="0"/>
        <v>2548</v>
      </c>
      <c r="R18" s="891">
        <f>[1]Cuadro_CCAA2!N15</f>
        <v>3.48957589604455E-2</v>
      </c>
      <c r="S18" s="890">
        <f>[1]Cuadro_CCAA2!O15</f>
        <v>1955</v>
      </c>
      <c r="U18" s="922"/>
    </row>
    <row r="19" spans="2:23" x14ac:dyDescent="0.25">
      <c r="B19" s="939" t="s">
        <v>38</v>
      </c>
      <c r="C19" s="887">
        <v>80184</v>
      </c>
      <c r="D19" s="887">
        <v>80673</v>
      </c>
      <c r="E19" s="887">
        <v>77385</v>
      </c>
      <c r="F19" s="887">
        <v>77804</v>
      </c>
      <c r="G19" s="887">
        <v>79633</v>
      </c>
      <c r="H19" s="887">
        <v>83324</v>
      </c>
      <c r="I19" s="888"/>
      <c r="J19" s="889">
        <v>6.0984735109248511E-3</v>
      </c>
      <c r="K19" s="887">
        <v>489</v>
      </c>
      <c r="L19" s="892">
        <v>-4.0757130638503614E-2</v>
      </c>
      <c r="M19" s="890">
        <v>-3288</v>
      </c>
      <c r="N19" s="892">
        <v>5.414486011500852E-3</v>
      </c>
      <c r="O19" s="890">
        <v>419</v>
      </c>
      <c r="P19" s="892">
        <v>2.3507788802632268E-2</v>
      </c>
      <c r="Q19" s="890">
        <f t="shared" si="0"/>
        <v>1829</v>
      </c>
      <c r="R19" s="891">
        <f>[1]Cuadro_CCAA2!N16</f>
        <v>6.2088129198373476E-2</v>
      </c>
      <c r="S19" s="890">
        <f>[1]Cuadro_CCAA2!O16</f>
        <v>4871</v>
      </c>
      <c r="U19" s="922"/>
    </row>
    <row r="20" spans="2:23" x14ac:dyDescent="0.25">
      <c r="B20" s="939" t="s">
        <v>45</v>
      </c>
      <c r="C20" s="887">
        <v>215222</v>
      </c>
      <c r="D20" s="887">
        <v>228990</v>
      </c>
      <c r="E20" s="887">
        <v>223671</v>
      </c>
      <c r="F20" s="887">
        <v>216089</v>
      </c>
      <c r="G20" s="887">
        <v>224953</v>
      </c>
      <c r="H20" s="887">
        <v>234175</v>
      </c>
      <c r="I20" s="888"/>
      <c r="J20" s="889">
        <v>6.397115536515785E-2</v>
      </c>
      <c r="K20" s="887">
        <v>13768</v>
      </c>
      <c r="L20" s="892">
        <v>-2.3228088562819327E-2</v>
      </c>
      <c r="M20" s="890">
        <v>-5319</v>
      </c>
      <c r="N20" s="892">
        <v>-3.3898001976116698E-2</v>
      </c>
      <c r="O20" s="890">
        <v>-7582</v>
      </c>
      <c r="P20" s="892">
        <v>4.1020135222061382E-2</v>
      </c>
      <c r="Q20" s="890">
        <f t="shared" si="0"/>
        <v>8864</v>
      </c>
      <c r="R20" s="891">
        <f>[1]Cuadro_CCAA2!N17</f>
        <v>4.0102866584349695E-2</v>
      </c>
      <c r="S20" s="890">
        <f>[1]Cuadro_CCAA2!O17</f>
        <v>9029</v>
      </c>
      <c r="U20" s="922"/>
    </row>
    <row r="21" spans="2:23" x14ac:dyDescent="0.25">
      <c r="B21" s="939" t="s">
        <v>46</v>
      </c>
      <c r="C21" s="887">
        <v>44249</v>
      </c>
      <c r="D21" s="887">
        <v>53719</v>
      </c>
      <c r="E21" s="887">
        <v>52094</v>
      </c>
      <c r="F21" s="887">
        <v>54205</v>
      </c>
      <c r="G21" s="887">
        <v>55440</v>
      </c>
      <c r="H21" s="887">
        <v>60408</v>
      </c>
      <c r="I21" s="888"/>
      <c r="J21" s="889">
        <v>0.21401613595787472</v>
      </c>
      <c r="K21" s="887">
        <v>9470</v>
      </c>
      <c r="L21" s="892">
        <v>-3.0250004653846863E-2</v>
      </c>
      <c r="M21" s="890">
        <v>-1625</v>
      </c>
      <c r="N21" s="892">
        <v>4.0522900909893744E-2</v>
      </c>
      <c r="O21" s="890">
        <v>2111</v>
      </c>
      <c r="P21" s="892">
        <v>2.2783876026196914E-2</v>
      </c>
      <c r="Q21" s="890">
        <f t="shared" si="0"/>
        <v>1235</v>
      </c>
      <c r="R21" s="891">
        <f>[1]Cuadro_CCAA2!N18</f>
        <v>0.10308054708471048</v>
      </c>
      <c r="S21" s="890">
        <f>[1]Cuadro_CCAA2!O18</f>
        <v>5645</v>
      </c>
      <c r="U21" s="922"/>
    </row>
    <row r="22" spans="2:23" x14ac:dyDescent="0.25">
      <c r="B22" s="939" t="s">
        <v>47</v>
      </c>
      <c r="C22" s="887">
        <v>20012</v>
      </c>
      <c r="D22" s="887">
        <v>20052</v>
      </c>
      <c r="E22" s="887">
        <v>19700</v>
      </c>
      <c r="F22" s="887">
        <v>20426</v>
      </c>
      <c r="G22" s="887">
        <v>21291</v>
      </c>
      <c r="H22" s="887">
        <v>21797</v>
      </c>
      <c r="I22" s="888"/>
      <c r="J22" s="889">
        <v>1.9988007195681501E-3</v>
      </c>
      <c r="K22" s="887">
        <v>40</v>
      </c>
      <c r="L22" s="892">
        <v>-1.7554358667464576E-2</v>
      </c>
      <c r="M22" s="890">
        <v>-352</v>
      </c>
      <c r="N22" s="892">
        <v>3.6852791878172697E-2</v>
      </c>
      <c r="O22" s="890">
        <v>726</v>
      </c>
      <c r="P22" s="892">
        <v>4.2347987858611491E-2</v>
      </c>
      <c r="Q22" s="890">
        <f t="shared" si="0"/>
        <v>865</v>
      </c>
      <c r="R22" s="891">
        <f>[1]Cuadro_CCAA2!N19</f>
        <v>5.3402281074811597E-2</v>
      </c>
      <c r="S22" s="890">
        <f>[1]Cuadro_CCAA2!O19</f>
        <v>1105</v>
      </c>
      <c r="U22" s="922"/>
    </row>
    <row r="23" spans="2:23" x14ac:dyDescent="0.25">
      <c r="B23" s="939" t="s">
        <v>48</v>
      </c>
      <c r="C23" s="887">
        <v>102813</v>
      </c>
      <c r="D23" s="887">
        <v>106366</v>
      </c>
      <c r="E23" s="887">
        <v>105906</v>
      </c>
      <c r="F23" s="887">
        <v>107110</v>
      </c>
      <c r="G23" s="887">
        <v>108983</v>
      </c>
      <c r="H23" s="887">
        <v>112012</v>
      </c>
      <c r="I23" s="888"/>
      <c r="J23" s="889">
        <v>3.455788664857562E-2</v>
      </c>
      <c r="K23" s="887">
        <v>3553</v>
      </c>
      <c r="L23" s="892">
        <v>-4.3246902205591464E-3</v>
      </c>
      <c r="M23" s="890">
        <v>-460</v>
      </c>
      <c r="N23" s="892">
        <v>1.1368572130002086E-2</v>
      </c>
      <c r="O23" s="890">
        <v>1204</v>
      </c>
      <c r="P23" s="892">
        <v>1.7486695920082118E-2</v>
      </c>
      <c r="Q23" s="890">
        <f t="shared" si="0"/>
        <v>1873</v>
      </c>
      <c r="R23" s="891">
        <f>[1]Cuadro_CCAA2!N20</f>
        <v>3.706172633762006E-2</v>
      </c>
      <c r="S23" s="890">
        <f>[1]Cuadro_CCAA2!O20</f>
        <v>4003</v>
      </c>
      <c r="U23" s="922"/>
    </row>
    <row r="24" spans="2:23" x14ac:dyDescent="0.25">
      <c r="B24" s="939" t="s">
        <v>49</v>
      </c>
      <c r="C24" s="887">
        <v>15257</v>
      </c>
      <c r="D24" s="887">
        <v>15375</v>
      </c>
      <c r="E24" s="887">
        <v>14687</v>
      </c>
      <c r="F24" s="887">
        <v>15454</v>
      </c>
      <c r="G24" s="887">
        <v>14358</v>
      </c>
      <c r="H24" s="887">
        <v>14594</v>
      </c>
      <c r="I24" s="888"/>
      <c r="J24" s="889">
        <v>7.7341548141836025E-3</v>
      </c>
      <c r="K24" s="887">
        <v>118</v>
      </c>
      <c r="L24" s="892">
        <v>-4.4747967479674799E-2</v>
      </c>
      <c r="M24" s="890">
        <v>-688</v>
      </c>
      <c r="N24" s="892">
        <v>5.2223054401852043E-2</v>
      </c>
      <c r="O24" s="890">
        <v>767</v>
      </c>
      <c r="P24" s="892">
        <v>-7.0920150122945502E-2</v>
      </c>
      <c r="Q24" s="890">
        <f t="shared" si="0"/>
        <v>-1096</v>
      </c>
      <c r="R24" s="891">
        <f>[1]Cuadro_CCAA2!N21</f>
        <v>6.2745638833345829E-3</v>
      </c>
      <c r="S24" s="890">
        <f>[1]Cuadro_CCAA2!O21</f>
        <v>91</v>
      </c>
      <c r="U24" s="922"/>
    </row>
    <row r="25" spans="2:23" x14ac:dyDescent="0.25">
      <c r="B25" s="940" t="s">
        <v>4</v>
      </c>
      <c r="C25" s="903">
        <v>4359</v>
      </c>
      <c r="D25" s="903">
        <v>4461</v>
      </c>
      <c r="E25" s="903">
        <v>4491</v>
      </c>
      <c r="F25" s="903">
        <v>4622</v>
      </c>
      <c r="G25" s="903">
        <v>4953</v>
      </c>
      <c r="H25" s="903">
        <v>5135</v>
      </c>
      <c r="I25" s="904"/>
      <c r="J25" s="906">
        <v>2.33998623537508E-2</v>
      </c>
      <c r="K25" s="903">
        <v>102</v>
      </c>
      <c r="L25" s="909">
        <v>6.7249495628782796E-3</v>
      </c>
      <c r="M25" s="907">
        <v>30</v>
      </c>
      <c r="N25" s="909">
        <v>2.9169450011133469E-2</v>
      </c>
      <c r="O25" s="907">
        <v>131</v>
      </c>
      <c r="P25" s="909">
        <v>7.1614019904803206E-2</v>
      </c>
      <c r="Q25" s="907">
        <f t="shared" si="0"/>
        <v>331</v>
      </c>
      <c r="R25" s="908">
        <f>[1]Cuadro_CCAA2!P24</f>
        <v>6.9123464501353427E-2</v>
      </c>
      <c r="S25" s="907">
        <f>[1]Cuadro_CCAA2!O22+[1]Cuadro_CCAA2!O23</f>
        <v>332</v>
      </c>
      <c r="U25" s="922"/>
      <c r="V25" s="922"/>
      <c r="W25" s="930"/>
    </row>
    <row r="26" spans="2:23" x14ac:dyDescent="0.25">
      <c r="B26" s="872" t="s">
        <v>3</v>
      </c>
      <c r="C26" s="873">
        <v>1767186</v>
      </c>
      <c r="D26" s="873">
        <v>1894744</v>
      </c>
      <c r="E26" s="873">
        <v>1850950</v>
      </c>
      <c r="F26" s="873">
        <v>1892604</v>
      </c>
      <c r="G26" s="873">
        <v>1982018</v>
      </c>
      <c r="H26" s="873">
        <v>2064159</v>
      </c>
      <c r="I26" s="874"/>
      <c r="J26" s="875">
        <v>7.2181422894930236E-2</v>
      </c>
      <c r="K26" s="876">
        <v>127558</v>
      </c>
      <c r="L26" s="877">
        <v>-2.3113412682663204E-2</v>
      </c>
      <c r="M26" s="873">
        <v>-43794</v>
      </c>
      <c r="N26" s="878">
        <v>2.250411950619946E-2</v>
      </c>
      <c r="O26" s="879">
        <v>41654</v>
      </c>
      <c r="P26" s="878">
        <v>4.7243903109155383E-2</v>
      </c>
      <c r="Q26" s="879">
        <f>G26-F26</f>
        <v>89414</v>
      </c>
      <c r="R26" s="878">
        <f>[1]Cuadro_CCAA2!N24</f>
        <v>6.0052700692216465E-2</v>
      </c>
      <c r="S26" s="879">
        <f>[1]Cuadro_CCAA2!O24</f>
        <v>116936</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7" zoomScale="84" zoomScaleNormal="84" workbookViewId="0">
      <selection activeCell="AI42" sqref="AI42"/>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43.5" customHeight="1" x14ac:dyDescent="0.2">
      <c r="B2" s="1034"/>
      <c r="C2" s="1034"/>
      <c r="D2" s="1034"/>
      <c r="E2" s="1034"/>
      <c r="F2" s="1034"/>
      <c r="G2" s="1034"/>
      <c r="H2" s="1034"/>
      <c r="I2" s="1034"/>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35"/>
      <c r="C3" s="1035"/>
      <c r="D3" s="1035"/>
      <c r="E3" s="1035"/>
      <c r="F3" s="1035"/>
      <c r="G3" s="1035"/>
      <c r="H3" s="1035"/>
      <c r="I3" s="1035"/>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37.5" customHeight="1" x14ac:dyDescent="0.2">
      <c r="A4" s="1082" t="s">
        <v>437</v>
      </c>
      <c r="B4" s="1082"/>
      <c r="C4" s="1082"/>
      <c r="D4" s="1082"/>
      <c r="E4" s="1082"/>
      <c r="F4" s="1082"/>
      <c r="G4" s="1082"/>
      <c r="H4" s="1082"/>
      <c r="I4" s="1082"/>
      <c r="J4" s="1082"/>
      <c r="K4" s="1082"/>
      <c r="L4" s="1082"/>
      <c r="M4" s="1082"/>
      <c r="N4" s="1082"/>
      <c r="O4" s="1082"/>
      <c r="P4" s="1082"/>
      <c r="Q4" s="1082"/>
      <c r="R4" s="1082"/>
      <c r="S4" s="1082"/>
      <c r="T4" s="1082"/>
      <c r="U4" s="1082"/>
      <c r="V4" s="1082"/>
      <c r="W4" s="1082"/>
      <c r="X4" s="1082"/>
      <c r="Y4" s="1082"/>
      <c r="Z4" s="1082"/>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596" customFormat="1" ht="12.75" customHeight="1" x14ac:dyDescent="0.2">
      <c r="A7" s="702"/>
      <c r="B7" s="1114" t="s">
        <v>15</v>
      </c>
      <c r="C7" s="582"/>
      <c r="D7" s="1079" t="s">
        <v>191</v>
      </c>
      <c r="E7" s="1079"/>
      <c r="F7" s="582"/>
      <c r="G7" s="1079"/>
      <c r="H7" s="1079"/>
      <c r="I7" s="582"/>
      <c r="J7" s="1079"/>
      <c r="K7" s="1079"/>
      <c r="L7" s="582"/>
      <c r="M7" s="1079"/>
      <c r="N7" s="1079"/>
      <c r="O7" s="582"/>
      <c r="P7" s="1079" t="s">
        <v>187</v>
      </c>
      <c r="Q7" s="1079"/>
      <c r="R7" s="582"/>
      <c r="S7" s="1079"/>
      <c r="T7" s="1079"/>
      <c r="U7" s="582"/>
      <c r="V7" s="1079"/>
      <c r="W7" s="1079"/>
      <c r="X7" s="582"/>
      <c r="Y7" s="1079"/>
      <c r="Z7" s="1079"/>
      <c r="AA7" s="672"/>
      <c r="AB7" s="672"/>
      <c r="AI7" s="597"/>
    </row>
    <row r="8" spans="1:50" s="596" customFormat="1" ht="37.5" customHeight="1" x14ac:dyDescent="0.2">
      <c r="A8" s="702"/>
      <c r="B8" s="1114"/>
      <c r="C8" s="582"/>
      <c r="D8" s="1079"/>
      <c r="E8" s="1079"/>
      <c r="F8" s="582"/>
      <c r="G8" s="1079" t="s">
        <v>177</v>
      </c>
      <c r="H8" s="1079"/>
      <c r="I8" s="582"/>
      <c r="J8" s="1079" t="s">
        <v>183</v>
      </c>
      <c r="K8" s="1079"/>
      <c r="L8" s="582"/>
      <c r="M8" s="1079" t="s">
        <v>178</v>
      </c>
      <c r="N8" s="1079"/>
      <c r="O8" s="582"/>
      <c r="P8" s="1079"/>
      <c r="Q8" s="1079"/>
      <c r="R8" s="582"/>
      <c r="S8" s="1079" t="s">
        <v>188</v>
      </c>
      <c r="T8" s="1079"/>
      <c r="U8" s="582"/>
      <c r="V8" s="1079" t="s">
        <v>189</v>
      </c>
      <c r="W8" s="1079"/>
      <c r="X8" s="582"/>
      <c r="Y8" s="1079" t="s">
        <v>190</v>
      </c>
      <c r="Z8" s="1079"/>
      <c r="AA8" s="672"/>
      <c r="AB8" s="672"/>
      <c r="AI8" s="597"/>
    </row>
    <row r="9" spans="1:50" s="435" customFormat="1" ht="36.75" customHeight="1" x14ac:dyDescent="0.2">
      <c r="A9" s="716"/>
      <c r="B9" s="1114"/>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676"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430"/>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S11+V11+Y11</f>
        <v>275501</v>
      </c>
      <c r="Q11" s="685">
        <f>P11*100/D11</f>
        <v>3.2411169307216419</v>
      </c>
      <c r="R11" s="679"/>
      <c r="S11" s="682">
        <f>'44apbpcasaad'!G12</f>
        <v>83175</v>
      </c>
      <c r="T11" s="686">
        <f>S11*100/G11</f>
        <v>1.1927811037660048</v>
      </c>
      <c r="U11" s="679"/>
      <c r="V11" s="682">
        <f>'44apbpcasaad'!J12</f>
        <v>57193</v>
      </c>
      <c r="W11" s="686">
        <f>V11*100/J11</f>
        <v>5.1672048324699187</v>
      </c>
      <c r="X11" s="679"/>
      <c r="Y11" s="682">
        <f>'44apbpcasaad'!M12</f>
        <v>135133</v>
      </c>
      <c r="Z11" s="609">
        <f>Y11*100/M11</f>
        <v>32.163649432810814</v>
      </c>
      <c r="AA11" s="588"/>
      <c r="AB11" s="589">
        <f t="shared" ref="AB11:AB28" si="2">_xlfn.RANK.EQ(Q11,Q$11:Q$30,0)</f>
        <v>4</v>
      </c>
      <c r="AC11" s="589">
        <v>1</v>
      </c>
      <c r="AD11" s="589">
        <f>MATCH(AC11,AB$11:AB$30,0)</f>
        <v>7</v>
      </c>
      <c r="AE11" s="590" t="str">
        <f t="shared" ref="AE11:AE29" si="3">INDEX(B$11:B$30,AD11,1)</f>
        <v>Castilla y León</v>
      </c>
      <c r="AF11" s="591">
        <f t="shared" ref="AF11:AF29" si="4">INDEX(Q$11:Q$30,AD11,1)</f>
        <v>5.0046361858520463</v>
      </c>
      <c r="AG11" s="587"/>
      <c r="AH11" s="589">
        <f>_xlfn.RANK.EQ(T11,T$11:T$30,0)</f>
        <v>3</v>
      </c>
      <c r="AI11" s="589">
        <v>1</v>
      </c>
      <c r="AJ11" s="589">
        <f>MATCH(AI11,AH$11:AH$30,0)</f>
        <v>7</v>
      </c>
      <c r="AK11" s="590" t="str">
        <f>INDEX(B$11:B$30,AJ11,1)</f>
        <v>Castilla y León</v>
      </c>
      <c r="AL11" s="591">
        <f>INDEX(T$11:T$30,AJ11,1)</f>
        <v>1.4129933694707744</v>
      </c>
      <c r="AM11" s="587"/>
      <c r="AN11" s="589">
        <f>_xlfn.RANK.EQ(W11,W$11:W$30,0)</f>
        <v>1</v>
      </c>
      <c r="AO11" s="589">
        <v>1</v>
      </c>
      <c r="AP11" s="589">
        <f>MATCH(AO11,AN$11:AN$30,0)</f>
        <v>1</v>
      </c>
      <c r="AQ11" s="590" t="str">
        <f>INDEX(B$11:B$30,AP11,1)</f>
        <v>Andalucía</v>
      </c>
      <c r="AR11" s="591">
        <f>INDEX(W$11:W$30,AP11,1)</f>
        <v>5.1672048324699187</v>
      </c>
      <c r="AS11" s="587"/>
      <c r="AT11" s="589">
        <f>_xlfn.RANK.EQ(Z11,Z$11:Z$30,0)</f>
        <v>2</v>
      </c>
      <c r="AU11" s="589">
        <v>1</v>
      </c>
      <c r="AV11" s="589">
        <f>MATCH(AU11,AT$11:AT$30,0)</f>
        <v>7</v>
      </c>
      <c r="AW11" s="590" t="str">
        <f>INDEX(B$11:B$30,AV11,1)</f>
        <v>Castilla y León</v>
      </c>
      <c r="AX11" s="591">
        <f>INDEX(Z$11:Z$30,AV11,1)</f>
        <v>33.590583633763302</v>
      </c>
    </row>
    <row r="12" spans="1:50" s="231" customFormat="1" ht="18" customHeight="1" x14ac:dyDescent="0.15">
      <c r="A12" s="677"/>
      <c r="B12" s="678" t="s">
        <v>10</v>
      </c>
      <c r="C12" s="679"/>
      <c r="D12" s="680">
        <f t="shared" ref="D12:D28" si="5">G12+J12+M12</f>
        <v>1326315</v>
      </c>
      <c r="E12" s="681">
        <f t="shared" si="0"/>
        <v>2.793687765163531</v>
      </c>
      <c r="F12" s="679"/>
      <c r="G12" s="682">
        <f>'20pobl'!J13</f>
        <v>1033381</v>
      </c>
      <c r="H12" s="683">
        <f t="shared" ref="H12:H28" si="6">G12*100/$G$30</f>
        <v>2.7196806224588062</v>
      </c>
      <c r="I12" s="679"/>
      <c r="J12" s="682">
        <f>'20pobl'!Q13</f>
        <v>195961</v>
      </c>
      <c r="K12" s="683">
        <f t="shared" ref="K12:K28" si="7">J12*100/$J$30</f>
        <v>2.9625852309620928</v>
      </c>
      <c r="L12" s="679"/>
      <c r="M12" s="682">
        <f>'20pobl'!X13</f>
        <v>96973</v>
      </c>
      <c r="N12" s="683">
        <f t="shared" si="1"/>
        <v>3.3853578464246428</v>
      </c>
      <c r="O12" s="679"/>
      <c r="P12" s="684">
        <f t="shared" ref="P12:P28" si="8">S12+V12+Y12</f>
        <v>39213</v>
      </c>
      <c r="Q12" s="685">
        <f t="shared" ref="Q12:Q28" si="9">P12*100/D12</f>
        <v>2.956537474129449</v>
      </c>
      <c r="R12" s="679"/>
      <c r="S12" s="682">
        <f>'44apbpcasaad'!G13</f>
        <v>8145</v>
      </c>
      <c r="T12" s="686">
        <f t="shared" ref="T12:T28" si="10">S12*100/G12</f>
        <v>0.78818944803513902</v>
      </c>
      <c r="U12" s="679"/>
      <c r="V12" s="682">
        <f>'44apbpcasaad'!J13</f>
        <v>7150</v>
      </c>
      <c r="W12" s="686">
        <f t="shared" ref="W12:W28" si="11">V12*100/J12</f>
        <v>3.6486851975648218</v>
      </c>
      <c r="X12" s="679"/>
      <c r="Y12" s="682">
        <f>'44apbpcasaad'!M13</f>
        <v>23918</v>
      </c>
      <c r="Z12" s="609">
        <f t="shared" ref="Z12:Z28" si="12">Y12*100/M12</f>
        <v>24.664597362152353</v>
      </c>
      <c r="AA12" s="588"/>
      <c r="AB12" s="589">
        <f t="shared" si="2"/>
        <v>8</v>
      </c>
      <c r="AC12" s="589">
        <v>2</v>
      </c>
      <c r="AD12" s="589">
        <f t="shared" ref="AD12:AD28" si="13">MATCH(AC12,AB$11:AB$30,0)</f>
        <v>8</v>
      </c>
      <c r="AE12" s="590" t="str">
        <f t="shared" si="3"/>
        <v>Castilla - La Mancha</v>
      </c>
      <c r="AF12" s="591">
        <f t="shared" si="4"/>
        <v>3.3839211270678624</v>
      </c>
      <c r="AG12" s="587"/>
      <c r="AH12" s="589">
        <f t="shared" ref="AH12:AH30" si="14">_xlfn.RANK.EQ(T12,T$11:T$30,0)</f>
        <v>16</v>
      </c>
      <c r="AI12" s="589">
        <v>2</v>
      </c>
      <c r="AJ12" s="589">
        <f t="shared" ref="AJ12:AJ28" si="15">MATCH(AI12,AH$11:AH$30,0)</f>
        <v>18</v>
      </c>
      <c r="AK12" s="590" t="str">
        <f t="shared" ref="AK12:AK29" si="16">INDEX(B$11:B$30,AJ12,1)</f>
        <v>Ceuta y Melilla</v>
      </c>
      <c r="AL12" s="591">
        <f t="shared" ref="AL12:AL29" si="17">INDEX(T$11:T$30,AJ12,1)</f>
        <v>1.2211806093772113</v>
      </c>
      <c r="AM12" s="587"/>
      <c r="AN12" s="589">
        <f t="shared" ref="AN12:AN30" si="18">_xlfn.RANK.EQ(W12,W$11:W$30,0)</f>
        <v>11</v>
      </c>
      <c r="AO12" s="589">
        <v>2</v>
      </c>
      <c r="AP12" s="589">
        <f t="shared" ref="AP12:AP28" si="19">MATCH(AO12,AN$11:AN$30,0)</f>
        <v>7</v>
      </c>
      <c r="AQ12" s="590" t="str">
        <f t="shared" ref="AQ12:AQ29" si="20">INDEX(B$11:B$30,AP12,1)</f>
        <v>Castilla y León</v>
      </c>
      <c r="AR12" s="591">
        <f t="shared" ref="AR12:AR28" si="21">INDEX(W$11:W$30,AP12,1)</f>
        <v>5.0819842875848114</v>
      </c>
      <c r="AS12" s="587"/>
      <c r="AT12" s="589">
        <f t="shared" ref="AT12:AT30" si="22">_xlfn.RANK.EQ(Z12,Z$11:Z$30,0)</f>
        <v>10</v>
      </c>
      <c r="AU12" s="589">
        <v>2</v>
      </c>
      <c r="AV12" s="589">
        <f t="shared" ref="AV12:AV28" si="23">MATCH(AU12,AT$11:AT$30,0)</f>
        <v>1</v>
      </c>
      <c r="AW12" s="590" t="str">
        <f t="shared" ref="AW12:AW29" si="24">INDEX(B$11:B$30,AV12,1)</f>
        <v>Andalucía</v>
      </c>
      <c r="AX12" s="591">
        <f t="shared" ref="AX12:AX29" si="25">INDEX(Z$11:Z$30,AV12,1)</f>
        <v>32.163649432810814</v>
      </c>
    </row>
    <row r="13" spans="1:50" s="231" customFormat="1" ht="18" customHeight="1" x14ac:dyDescent="0.15">
      <c r="A13" s="677"/>
      <c r="B13" s="678" t="s">
        <v>40</v>
      </c>
      <c r="C13" s="679"/>
      <c r="D13" s="680">
        <f t="shared" si="5"/>
        <v>1004686</v>
      </c>
      <c r="E13" s="681">
        <f t="shared" si="0"/>
        <v>2.1162235110294971</v>
      </c>
      <c r="F13" s="679"/>
      <c r="G13" s="682">
        <f>'20pobl'!J14</f>
        <v>731830</v>
      </c>
      <c r="H13" s="683">
        <f t="shared" si="6"/>
        <v>1.9260503821282062</v>
      </c>
      <c r="I13" s="679"/>
      <c r="J13" s="682">
        <f>'20pobl'!Q14</f>
        <v>187640</v>
      </c>
      <c r="K13" s="683">
        <f t="shared" si="7"/>
        <v>2.8367863643159974</v>
      </c>
      <c r="L13" s="679"/>
      <c r="M13" s="682">
        <f>'20pobl'!X14</f>
        <v>85216</v>
      </c>
      <c r="N13" s="683">
        <f t="shared" si="1"/>
        <v>2.974917288739364</v>
      </c>
      <c r="O13" s="679"/>
      <c r="P13" s="684">
        <f t="shared" si="8"/>
        <v>29908</v>
      </c>
      <c r="Q13" s="685">
        <f t="shared" si="9"/>
        <v>2.9768504786570134</v>
      </c>
      <c r="R13" s="679"/>
      <c r="S13" s="682">
        <f>'44apbpcasaad'!G14</f>
        <v>7445</v>
      </c>
      <c r="T13" s="686">
        <f t="shared" si="10"/>
        <v>1.017312763893254</v>
      </c>
      <c r="U13" s="679"/>
      <c r="V13" s="682">
        <f>'44apbpcasaad'!J14</f>
        <v>6090</v>
      </c>
      <c r="W13" s="686">
        <f t="shared" si="11"/>
        <v>3.2455766361117031</v>
      </c>
      <c r="X13" s="679"/>
      <c r="Y13" s="682">
        <f>'44apbpcasaad'!M14</f>
        <v>16373</v>
      </c>
      <c r="Z13" s="609">
        <f t="shared" si="12"/>
        <v>19.213527975966954</v>
      </c>
      <c r="AA13" s="588"/>
      <c r="AB13" s="589">
        <f t="shared" si="2"/>
        <v>7</v>
      </c>
      <c r="AC13" s="589">
        <v>3</v>
      </c>
      <c r="AD13" s="589">
        <f t="shared" si="13"/>
        <v>11</v>
      </c>
      <c r="AE13" s="590" t="str">
        <f t="shared" si="3"/>
        <v>Extremadura</v>
      </c>
      <c r="AF13" s="592">
        <f t="shared" si="4"/>
        <v>3.2690353212435626</v>
      </c>
      <c r="AG13" s="587"/>
      <c r="AH13" s="589">
        <f t="shared" si="14"/>
        <v>6</v>
      </c>
      <c r="AI13" s="589">
        <v>3</v>
      </c>
      <c r="AJ13" s="589">
        <f t="shared" si="15"/>
        <v>1</v>
      </c>
      <c r="AK13" s="590" t="str">
        <f t="shared" si="16"/>
        <v>Andalucía</v>
      </c>
      <c r="AL13" s="591">
        <f t="shared" si="17"/>
        <v>1.1927811037660048</v>
      </c>
      <c r="AM13" s="587"/>
      <c r="AN13" s="589">
        <f t="shared" si="18"/>
        <v>16</v>
      </c>
      <c r="AO13" s="589">
        <v>3</v>
      </c>
      <c r="AP13" s="589">
        <f t="shared" si="19"/>
        <v>8</v>
      </c>
      <c r="AQ13" s="590" t="str">
        <f t="shared" si="20"/>
        <v>Castilla - La Mancha</v>
      </c>
      <c r="AR13" s="591">
        <f t="shared" si="21"/>
        <v>4.6373134725160368</v>
      </c>
      <c r="AS13" s="587"/>
      <c r="AT13" s="589">
        <f t="shared" si="22"/>
        <v>17</v>
      </c>
      <c r="AU13" s="589">
        <v>3</v>
      </c>
      <c r="AV13" s="589">
        <f t="shared" si="23"/>
        <v>8</v>
      </c>
      <c r="AW13" s="590" t="str">
        <f t="shared" si="24"/>
        <v>Castilla - La Mancha</v>
      </c>
      <c r="AX13" s="591">
        <f t="shared" si="25"/>
        <v>31.220501028682076</v>
      </c>
    </row>
    <row r="14" spans="1:50" s="231" customFormat="1" ht="18" customHeight="1" x14ac:dyDescent="0.15">
      <c r="A14" s="677"/>
      <c r="B14" s="678" t="s">
        <v>41</v>
      </c>
      <c r="C14" s="679"/>
      <c r="D14" s="680">
        <f t="shared" si="5"/>
        <v>1176659</v>
      </c>
      <c r="E14" s="681">
        <f t="shared" si="0"/>
        <v>2.4784593796115968</v>
      </c>
      <c r="F14" s="679"/>
      <c r="G14" s="682">
        <f>'20pobl'!J15</f>
        <v>984374</v>
      </c>
      <c r="H14" s="683">
        <f t="shared" si="6"/>
        <v>2.5907026479606889</v>
      </c>
      <c r="I14" s="679"/>
      <c r="J14" s="682">
        <f>'20pobl'!Q15</f>
        <v>141017</v>
      </c>
      <c r="K14" s="683">
        <f t="shared" si="7"/>
        <v>2.1319287078274836</v>
      </c>
      <c r="L14" s="679"/>
      <c r="M14" s="682">
        <f>'20pobl'!X15</f>
        <v>51268</v>
      </c>
      <c r="N14" s="683">
        <f t="shared" si="1"/>
        <v>1.789781960653982</v>
      </c>
      <c r="O14" s="679"/>
      <c r="P14" s="684">
        <f t="shared" si="8"/>
        <v>27809</v>
      </c>
      <c r="Q14" s="685">
        <f t="shared" si="9"/>
        <v>2.3633865036514403</v>
      </c>
      <c r="R14" s="679"/>
      <c r="S14" s="682">
        <f>'44apbpcasaad'!G15</f>
        <v>7405</v>
      </c>
      <c r="T14" s="686">
        <f t="shared" si="10"/>
        <v>0.75225473244925201</v>
      </c>
      <c r="U14" s="679"/>
      <c r="V14" s="682">
        <f>'44apbpcasaad'!J15</f>
        <v>6017</v>
      </c>
      <c r="W14" s="686">
        <f t="shared" si="11"/>
        <v>4.2668614422374604</v>
      </c>
      <c r="X14" s="679"/>
      <c r="Y14" s="682">
        <f>'44apbpcasaad'!M15</f>
        <v>14387</v>
      </c>
      <c r="Z14" s="609">
        <f t="shared" si="12"/>
        <v>28.062339080908171</v>
      </c>
      <c r="AA14" s="588"/>
      <c r="AB14" s="589">
        <f t="shared" si="2"/>
        <v>16</v>
      </c>
      <c r="AC14" s="589">
        <v>4</v>
      </c>
      <c r="AD14" s="589">
        <f t="shared" si="13"/>
        <v>1</v>
      </c>
      <c r="AE14" s="590" t="str">
        <f t="shared" si="3"/>
        <v>Andalucía</v>
      </c>
      <c r="AF14" s="591">
        <f t="shared" si="4"/>
        <v>3.2411169307216419</v>
      </c>
      <c r="AG14" s="587"/>
      <c r="AH14" s="589">
        <f t="shared" si="14"/>
        <v>17</v>
      </c>
      <c r="AI14" s="589">
        <v>4</v>
      </c>
      <c r="AJ14" s="589">
        <f t="shared" si="15"/>
        <v>14</v>
      </c>
      <c r="AK14" s="590" t="str">
        <f t="shared" si="16"/>
        <v>Murcia, Región de</v>
      </c>
      <c r="AL14" s="591">
        <f t="shared" si="17"/>
        <v>1.1282147856991112</v>
      </c>
      <c r="AM14" s="587"/>
      <c r="AN14" s="589">
        <f t="shared" si="18"/>
        <v>6</v>
      </c>
      <c r="AO14" s="589">
        <v>4</v>
      </c>
      <c r="AP14" s="589">
        <f t="shared" si="19"/>
        <v>14</v>
      </c>
      <c r="AQ14" s="590" t="str">
        <f t="shared" si="20"/>
        <v>Murcia, Región de</v>
      </c>
      <c r="AR14" s="591">
        <f t="shared" si="21"/>
        <v>4.3597134621421842</v>
      </c>
      <c r="AS14" s="587"/>
      <c r="AT14" s="589">
        <f t="shared" si="22"/>
        <v>4</v>
      </c>
      <c r="AU14" s="589">
        <v>4</v>
      </c>
      <c r="AV14" s="589">
        <f t="shared" si="23"/>
        <v>4</v>
      </c>
      <c r="AW14" s="590" t="str">
        <f t="shared" si="24"/>
        <v>Balears, Illes</v>
      </c>
      <c r="AX14" s="591">
        <f t="shared" si="25"/>
        <v>28.062339080908171</v>
      </c>
    </row>
    <row r="15" spans="1:50" s="231" customFormat="1" ht="18" customHeight="1" x14ac:dyDescent="0.15">
      <c r="A15" s="677"/>
      <c r="B15" s="678" t="s">
        <v>9</v>
      </c>
      <c r="C15" s="679"/>
      <c r="D15" s="680">
        <f t="shared" si="5"/>
        <v>2177701</v>
      </c>
      <c r="E15" s="681">
        <f t="shared" si="0"/>
        <v>4.5870073397981521</v>
      </c>
      <c r="F15" s="679"/>
      <c r="G15" s="682">
        <f>'20pobl'!J16</f>
        <v>1804834</v>
      </c>
      <c r="H15" s="683">
        <f t="shared" si="6"/>
        <v>4.7500119090198254</v>
      </c>
      <c r="I15" s="679"/>
      <c r="J15" s="682">
        <f>'20pobl'!Q16</f>
        <v>277418</v>
      </c>
      <c r="K15" s="683">
        <f t="shared" si="7"/>
        <v>4.1940716244714098</v>
      </c>
      <c r="L15" s="679"/>
      <c r="M15" s="682">
        <f>'20pobl'!X16</f>
        <v>95449</v>
      </c>
      <c r="N15" s="683">
        <f t="shared" si="1"/>
        <v>3.3321545284087914</v>
      </c>
      <c r="O15" s="679"/>
      <c r="P15" s="684">
        <f t="shared" si="8"/>
        <v>38957</v>
      </c>
      <c r="Q15" s="685">
        <f t="shared" si="9"/>
        <v>1.7889049047596526</v>
      </c>
      <c r="R15" s="679"/>
      <c r="S15" s="682">
        <f>'44apbpcasaad'!G16</f>
        <v>15558</v>
      </c>
      <c r="T15" s="686">
        <f t="shared" si="10"/>
        <v>0.86201833520423488</v>
      </c>
      <c r="U15" s="679"/>
      <c r="V15" s="682">
        <f>'44apbpcasaad'!J16</f>
        <v>7761</v>
      </c>
      <c r="W15" s="686">
        <f t="shared" si="11"/>
        <v>2.7975834300586118</v>
      </c>
      <c r="X15" s="679"/>
      <c r="Y15" s="682">
        <f>'44apbpcasaad'!M16</f>
        <v>15638</v>
      </c>
      <c r="Z15" s="609">
        <f t="shared" si="12"/>
        <v>16.383618476882944</v>
      </c>
      <c r="AA15" s="588"/>
      <c r="AB15" s="589">
        <f t="shared" si="2"/>
        <v>19</v>
      </c>
      <c r="AC15" s="589">
        <v>5</v>
      </c>
      <c r="AD15" s="589">
        <f t="shared" si="13"/>
        <v>16</v>
      </c>
      <c r="AE15" s="590" t="str">
        <f t="shared" si="3"/>
        <v>País Vasco</v>
      </c>
      <c r="AF15" s="591">
        <f t="shared" si="4"/>
        <v>3.0300601311309707</v>
      </c>
      <c r="AG15" s="587"/>
      <c r="AH15" s="589">
        <f t="shared" si="14"/>
        <v>13</v>
      </c>
      <c r="AI15" s="589">
        <v>5</v>
      </c>
      <c r="AJ15" s="589">
        <f t="shared" si="15"/>
        <v>11</v>
      </c>
      <c r="AK15" s="590" t="str">
        <f t="shared" si="16"/>
        <v>Extremadura</v>
      </c>
      <c r="AL15" s="591">
        <f t="shared" si="17"/>
        <v>1.0254174551628941</v>
      </c>
      <c r="AM15" s="587"/>
      <c r="AN15" s="589">
        <f t="shared" si="18"/>
        <v>18</v>
      </c>
      <c r="AO15" s="589">
        <v>5</v>
      </c>
      <c r="AP15" s="589">
        <f t="shared" si="19"/>
        <v>11</v>
      </c>
      <c r="AQ15" s="590" t="str">
        <f t="shared" si="20"/>
        <v>Extremadura</v>
      </c>
      <c r="AR15" s="591">
        <f t="shared" si="21"/>
        <v>4.3185406988553341</v>
      </c>
      <c r="AS15" s="587"/>
      <c r="AT15" s="589">
        <f t="shared" si="22"/>
        <v>19</v>
      </c>
      <c r="AU15" s="589">
        <v>5</v>
      </c>
      <c r="AV15" s="589">
        <f t="shared" si="23"/>
        <v>17</v>
      </c>
      <c r="AW15" s="590" t="str">
        <f t="shared" si="24"/>
        <v>Rioja, La</v>
      </c>
      <c r="AX15" s="591">
        <f t="shared" si="25"/>
        <v>26.489318458967528</v>
      </c>
    </row>
    <row r="16" spans="1:50" s="231" customFormat="1" ht="18" customHeight="1" x14ac:dyDescent="0.15">
      <c r="A16" s="677"/>
      <c r="B16" s="678" t="s">
        <v>8</v>
      </c>
      <c r="C16" s="679"/>
      <c r="D16" s="687">
        <f t="shared" si="5"/>
        <v>585402</v>
      </c>
      <c r="E16" s="681">
        <f t="shared" si="0"/>
        <v>1.2330633409878207</v>
      </c>
      <c r="F16" s="679"/>
      <c r="G16" s="688">
        <f>'20pobl'!J17</f>
        <v>450337</v>
      </c>
      <c r="H16" s="683">
        <f t="shared" si="6"/>
        <v>1.1852093395139172</v>
      </c>
      <c r="I16" s="679"/>
      <c r="J16" s="688">
        <f>'20pobl'!Q17</f>
        <v>94037</v>
      </c>
      <c r="K16" s="683">
        <f t="shared" si="7"/>
        <v>1.4216738400190974</v>
      </c>
      <c r="L16" s="679"/>
      <c r="M16" s="688">
        <f>'20pobl'!X17</f>
        <v>41028</v>
      </c>
      <c r="N16" s="683">
        <f t="shared" si="1"/>
        <v>1.4323003487889439</v>
      </c>
      <c r="O16" s="679"/>
      <c r="P16" s="688">
        <f t="shared" si="8"/>
        <v>17653</v>
      </c>
      <c r="Q16" s="685">
        <f t="shared" si="9"/>
        <v>3.0155346240702969</v>
      </c>
      <c r="R16" s="679"/>
      <c r="S16" s="688">
        <f>'44apbpcasaad'!G17</f>
        <v>4515</v>
      </c>
      <c r="T16" s="686">
        <f t="shared" si="10"/>
        <v>1.0025825104310773</v>
      </c>
      <c r="U16" s="679"/>
      <c r="V16" s="688">
        <f>'44apbpcasaad'!J17</f>
        <v>3687</v>
      </c>
      <c r="W16" s="686">
        <f t="shared" si="11"/>
        <v>3.9207971330433766</v>
      </c>
      <c r="X16" s="679"/>
      <c r="Y16" s="688">
        <f>'44apbpcasaad'!M17</f>
        <v>9451</v>
      </c>
      <c r="Z16" s="609">
        <f t="shared" si="12"/>
        <v>23.035487959442332</v>
      </c>
      <c r="AA16" s="588"/>
      <c r="AB16" s="589">
        <f t="shared" si="2"/>
        <v>6</v>
      </c>
      <c r="AC16" s="589">
        <v>6</v>
      </c>
      <c r="AD16" s="589">
        <f t="shared" si="13"/>
        <v>6</v>
      </c>
      <c r="AE16" s="590" t="str">
        <f t="shared" si="3"/>
        <v>Cantabria</v>
      </c>
      <c r="AF16" s="591">
        <f t="shared" si="4"/>
        <v>3.0155346240702969</v>
      </c>
      <c r="AG16" s="587"/>
      <c r="AH16" s="589">
        <f t="shared" si="14"/>
        <v>9</v>
      </c>
      <c r="AI16" s="589">
        <v>6</v>
      </c>
      <c r="AJ16" s="589">
        <f t="shared" si="15"/>
        <v>3</v>
      </c>
      <c r="AK16" s="590" t="str">
        <f t="shared" si="16"/>
        <v>Asturias, Principado de</v>
      </c>
      <c r="AL16" s="591">
        <f t="shared" si="17"/>
        <v>1.017312763893254</v>
      </c>
      <c r="AM16" s="587"/>
      <c r="AN16" s="589">
        <f t="shared" si="18"/>
        <v>8</v>
      </c>
      <c r="AO16" s="589">
        <v>6</v>
      </c>
      <c r="AP16" s="589">
        <f t="shared" si="19"/>
        <v>4</v>
      </c>
      <c r="AQ16" s="590" t="str">
        <f t="shared" si="20"/>
        <v>Balears, Illes</v>
      </c>
      <c r="AR16" s="591">
        <f t="shared" si="21"/>
        <v>4.2668614422374604</v>
      </c>
      <c r="AS16" s="587"/>
      <c r="AT16" s="589">
        <f t="shared" si="22"/>
        <v>15</v>
      </c>
      <c r="AU16" s="589">
        <v>6</v>
      </c>
      <c r="AV16" s="589">
        <f t="shared" si="23"/>
        <v>11</v>
      </c>
      <c r="AW16" s="590" t="str">
        <f t="shared" si="24"/>
        <v>Extremadura</v>
      </c>
      <c r="AX16" s="591">
        <f t="shared" si="25"/>
        <v>26.178780599713907</v>
      </c>
    </row>
    <row r="17" spans="1:50" s="231" customFormat="1" ht="18" customHeight="1" x14ac:dyDescent="0.15">
      <c r="A17" s="677"/>
      <c r="B17" s="678" t="s">
        <v>7</v>
      </c>
      <c r="C17" s="679"/>
      <c r="D17" s="680">
        <f t="shared" si="5"/>
        <v>2372640</v>
      </c>
      <c r="E17" s="681">
        <f t="shared" si="0"/>
        <v>4.9976177145984177</v>
      </c>
      <c r="F17" s="679"/>
      <c r="G17" s="682">
        <f>'20pobl'!J18</f>
        <v>1750539</v>
      </c>
      <c r="H17" s="683">
        <f t="shared" si="6"/>
        <v>4.60711683024791</v>
      </c>
      <c r="I17" s="679"/>
      <c r="J17" s="682">
        <f>'20pobl'!Q18</f>
        <v>403248</v>
      </c>
      <c r="K17" s="683">
        <f t="shared" si="7"/>
        <v>6.0963996367389539</v>
      </c>
      <c r="L17" s="679"/>
      <c r="M17" s="682">
        <f>'20pobl'!X18</f>
        <v>218853</v>
      </c>
      <c r="N17" s="683">
        <f t="shared" si="1"/>
        <v>7.6402268751464053</v>
      </c>
      <c r="O17" s="679"/>
      <c r="P17" s="684">
        <f t="shared" si="8"/>
        <v>118742</v>
      </c>
      <c r="Q17" s="685">
        <f>P17*100/D17</f>
        <v>5.0046361858520463</v>
      </c>
      <c r="R17" s="679"/>
      <c r="S17" s="682">
        <f>'44apbpcasaad'!G18</f>
        <v>24735</v>
      </c>
      <c r="T17" s="686">
        <f>S17*100/G17</f>
        <v>1.4129933694707744</v>
      </c>
      <c r="U17" s="679"/>
      <c r="V17" s="682">
        <f>'44apbpcasaad'!J18</f>
        <v>20493</v>
      </c>
      <c r="W17" s="686">
        <f>V17*100/J17</f>
        <v>5.0819842875848114</v>
      </c>
      <c r="X17" s="679"/>
      <c r="Y17" s="682">
        <f>'44apbpcasaad'!M18</f>
        <v>73514</v>
      </c>
      <c r="Z17" s="609">
        <f>Y17*100/M17</f>
        <v>33.590583633763302</v>
      </c>
      <c r="AA17" s="588"/>
      <c r="AB17" s="589">
        <f t="shared" si="2"/>
        <v>1</v>
      </c>
      <c r="AC17" s="589">
        <v>7</v>
      </c>
      <c r="AD17" s="589">
        <f t="shared" si="13"/>
        <v>3</v>
      </c>
      <c r="AE17" s="590" t="str">
        <f t="shared" si="3"/>
        <v>Asturias, Principado de</v>
      </c>
      <c r="AF17" s="591">
        <f t="shared" si="4"/>
        <v>2.9768504786570134</v>
      </c>
      <c r="AG17" s="587"/>
      <c r="AH17" s="589">
        <f t="shared" si="14"/>
        <v>1</v>
      </c>
      <c r="AI17" s="589">
        <v>7</v>
      </c>
      <c r="AJ17" s="589">
        <f t="shared" si="15"/>
        <v>12</v>
      </c>
      <c r="AK17" s="590" t="str">
        <f t="shared" si="16"/>
        <v>Galicia</v>
      </c>
      <c r="AL17" s="591">
        <f t="shared" si="17"/>
        <v>1.015175311419364</v>
      </c>
      <c r="AM17" s="587"/>
      <c r="AN17" s="589">
        <f t="shared" si="18"/>
        <v>2</v>
      </c>
      <c r="AO17" s="589">
        <v>7</v>
      </c>
      <c r="AP17" s="589">
        <f t="shared" si="19"/>
        <v>20</v>
      </c>
      <c r="AQ17" s="590" t="str">
        <f t="shared" si="20"/>
        <v>TOTAL</v>
      </c>
      <c r="AR17" s="591">
        <f t="shared" si="21"/>
        <v>3.9748118043814773</v>
      </c>
      <c r="AS17" s="587"/>
      <c r="AT17" s="589">
        <f t="shared" si="22"/>
        <v>1</v>
      </c>
      <c r="AU17" s="589">
        <v>7</v>
      </c>
      <c r="AV17" s="589">
        <f t="shared" si="23"/>
        <v>20</v>
      </c>
      <c r="AW17" s="590" t="str">
        <f t="shared" si="24"/>
        <v>TOTAL</v>
      </c>
      <c r="AX17" s="591">
        <f t="shared" si="25"/>
        <v>25.52212737865786</v>
      </c>
    </row>
    <row r="18" spans="1:50" s="231" customFormat="1" ht="18" customHeight="1" x14ac:dyDescent="0.15">
      <c r="A18" s="677"/>
      <c r="B18" s="678" t="s">
        <v>43</v>
      </c>
      <c r="C18" s="679"/>
      <c r="D18" s="680">
        <f t="shared" si="5"/>
        <v>2053328</v>
      </c>
      <c r="E18" s="681">
        <f t="shared" si="0"/>
        <v>4.3250338806902606</v>
      </c>
      <c r="F18" s="679"/>
      <c r="G18" s="682">
        <f>'20pobl'!J19</f>
        <v>1657821</v>
      </c>
      <c r="H18" s="683">
        <f t="shared" si="6"/>
        <v>4.3630990401461611</v>
      </c>
      <c r="I18" s="679"/>
      <c r="J18" s="682">
        <f>'20pobl'!Q19</f>
        <v>263299</v>
      </c>
      <c r="K18" s="683">
        <f t="shared" si="7"/>
        <v>3.9806172081541131</v>
      </c>
      <c r="L18" s="679"/>
      <c r="M18" s="682">
        <f>'20pobl'!X19</f>
        <v>132208</v>
      </c>
      <c r="N18" s="683">
        <f t="shared" si="1"/>
        <v>4.6154227481887657</v>
      </c>
      <c r="O18" s="679"/>
      <c r="P18" s="684">
        <f t="shared" si="8"/>
        <v>69483</v>
      </c>
      <c r="Q18" s="685">
        <f t="shared" si="9"/>
        <v>3.3839211270678624</v>
      </c>
      <c r="R18" s="679"/>
      <c r="S18" s="682">
        <f>'44apbpcasaad'!G19</f>
        <v>15997</v>
      </c>
      <c r="T18" s="686">
        <f t="shared" si="10"/>
        <v>0.96494132961278689</v>
      </c>
      <c r="U18" s="679"/>
      <c r="V18" s="682">
        <f>'44apbpcasaad'!J19</f>
        <v>12210</v>
      </c>
      <c r="W18" s="686">
        <f t="shared" si="11"/>
        <v>4.6373134725160368</v>
      </c>
      <c r="X18" s="679"/>
      <c r="Y18" s="682">
        <f>'44apbpcasaad'!M19</f>
        <v>41276</v>
      </c>
      <c r="Z18" s="609">
        <f t="shared" si="12"/>
        <v>31.220501028682076</v>
      </c>
      <c r="AA18" s="588"/>
      <c r="AB18" s="589">
        <f t="shared" si="2"/>
        <v>2</v>
      </c>
      <c r="AC18" s="589">
        <v>8</v>
      </c>
      <c r="AD18" s="589">
        <f t="shared" si="13"/>
        <v>2</v>
      </c>
      <c r="AE18" s="590" t="str">
        <f t="shared" si="3"/>
        <v>Aragón</v>
      </c>
      <c r="AF18" s="591">
        <f t="shared" si="4"/>
        <v>2.956537474129449</v>
      </c>
      <c r="AG18" s="587"/>
      <c r="AH18" s="589">
        <f t="shared" si="14"/>
        <v>11</v>
      </c>
      <c r="AI18" s="589">
        <v>8</v>
      </c>
      <c r="AJ18" s="589">
        <f t="shared" si="15"/>
        <v>16</v>
      </c>
      <c r="AK18" s="590" t="str">
        <f t="shared" si="16"/>
        <v>País Vasco</v>
      </c>
      <c r="AL18" s="591">
        <f t="shared" si="17"/>
        <v>1.0093432810998924</v>
      </c>
      <c r="AM18" s="587"/>
      <c r="AN18" s="589">
        <f t="shared" si="18"/>
        <v>3</v>
      </c>
      <c r="AO18" s="589">
        <v>8</v>
      </c>
      <c r="AP18" s="589">
        <f t="shared" si="19"/>
        <v>6</v>
      </c>
      <c r="AQ18" s="590" t="str">
        <f t="shared" si="20"/>
        <v>Cantabria</v>
      </c>
      <c r="AR18" s="591">
        <f t="shared" si="21"/>
        <v>3.9207971330433766</v>
      </c>
      <c r="AS18" s="587"/>
      <c r="AT18" s="589">
        <f t="shared" si="22"/>
        <v>3</v>
      </c>
      <c r="AU18" s="589">
        <v>8</v>
      </c>
      <c r="AV18" s="589">
        <f t="shared" si="23"/>
        <v>10</v>
      </c>
      <c r="AW18" s="590" t="str">
        <f t="shared" si="24"/>
        <v>Comunitat Valenciana</v>
      </c>
      <c r="AX18" s="591">
        <f t="shared" si="25"/>
        <v>25.383404745067043</v>
      </c>
    </row>
    <row r="19" spans="1:50" s="231" customFormat="1" ht="18" customHeight="1" x14ac:dyDescent="0.15">
      <c r="A19" s="677"/>
      <c r="B19" s="678" t="s">
        <v>44</v>
      </c>
      <c r="C19" s="679"/>
      <c r="D19" s="680">
        <f t="shared" si="5"/>
        <v>7792611</v>
      </c>
      <c r="E19" s="681">
        <f t="shared" si="0"/>
        <v>16.413990650319683</v>
      </c>
      <c r="F19" s="679"/>
      <c r="G19" s="682">
        <f>'20pobl'!J20</f>
        <v>6290816</v>
      </c>
      <c r="H19" s="683">
        <f t="shared" si="6"/>
        <v>16.556343086096817</v>
      </c>
      <c r="I19" s="679"/>
      <c r="J19" s="682">
        <f>'20pobl'!Q20</f>
        <v>1048523</v>
      </c>
      <c r="K19" s="683">
        <f t="shared" si="7"/>
        <v>15.851821301810395</v>
      </c>
      <c r="L19" s="679"/>
      <c r="M19" s="682">
        <f>'20pobl'!X20</f>
        <v>453272</v>
      </c>
      <c r="N19" s="683">
        <f t="shared" si="1"/>
        <v>15.823867692704059</v>
      </c>
      <c r="O19" s="679"/>
      <c r="P19" s="684">
        <f t="shared" si="8"/>
        <v>198202</v>
      </c>
      <c r="Q19" s="685">
        <f t="shared" si="9"/>
        <v>2.5434607219582754</v>
      </c>
      <c r="R19" s="679"/>
      <c r="S19" s="682">
        <f>'44apbpcasaad'!G20</f>
        <v>53836</v>
      </c>
      <c r="T19" s="686">
        <f t="shared" si="10"/>
        <v>0.85578723014629576</v>
      </c>
      <c r="U19" s="679"/>
      <c r="V19" s="682">
        <f>'44apbpcasaad'!J20</f>
        <v>39826</v>
      </c>
      <c r="W19" s="686">
        <f t="shared" si="11"/>
        <v>3.7982953163640665</v>
      </c>
      <c r="X19" s="679"/>
      <c r="Y19" s="682">
        <f>'44apbpcasaad'!M20</f>
        <v>104540</v>
      </c>
      <c r="Z19" s="609">
        <f t="shared" si="12"/>
        <v>23.063414461956619</v>
      </c>
      <c r="AA19" s="588"/>
      <c r="AB19" s="589">
        <f t="shared" si="2"/>
        <v>14</v>
      </c>
      <c r="AC19" s="589">
        <v>9</v>
      </c>
      <c r="AD19" s="589">
        <f t="shared" si="13"/>
        <v>20</v>
      </c>
      <c r="AE19" s="590" t="str">
        <f t="shared" si="3"/>
        <v>TOTAL</v>
      </c>
      <c r="AF19" s="591">
        <f t="shared" si="4"/>
        <v>2.8752352269869332</v>
      </c>
      <c r="AG19" s="587"/>
      <c r="AH19" s="589">
        <f t="shared" si="14"/>
        <v>14</v>
      </c>
      <c r="AI19" s="589">
        <v>9</v>
      </c>
      <c r="AJ19" s="589">
        <f t="shared" si="15"/>
        <v>6</v>
      </c>
      <c r="AK19" s="590" t="str">
        <f t="shared" si="16"/>
        <v>Cantabria</v>
      </c>
      <c r="AL19" s="591">
        <f t="shared" si="17"/>
        <v>1.0025825104310773</v>
      </c>
      <c r="AM19" s="587"/>
      <c r="AN19" s="589">
        <f t="shared" si="18"/>
        <v>10</v>
      </c>
      <c r="AO19" s="589">
        <v>9</v>
      </c>
      <c r="AP19" s="589">
        <f t="shared" si="19"/>
        <v>10</v>
      </c>
      <c r="AQ19" s="590" t="str">
        <f t="shared" si="20"/>
        <v>Comunitat Valenciana</v>
      </c>
      <c r="AR19" s="591">
        <f t="shared" si="21"/>
        <v>3.8399294007698495</v>
      </c>
      <c r="AS19" s="587"/>
      <c r="AT19" s="589">
        <f t="shared" si="22"/>
        <v>14</v>
      </c>
      <c r="AU19" s="589">
        <v>9</v>
      </c>
      <c r="AV19" s="589">
        <f t="shared" si="23"/>
        <v>13</v>
      </c>
      <c r="AW19" s="590" t="str">
        <f t="shared" si="24"/>
        <v>Madrid, Comunidad de</v>
      </c>
      <c r="AX19" s="591">
        <f t="shared" si="25"/>
        <v>25.254811301900755</v>
      </c>
    </row>
    <row r="20" spans="1:50" s="231" customFormat="1" ht="18" customHeight="1" x14ac:dyDescent="0.15">
      <c r="A20" s="677"/>
      <c r="B20" s="678" t="s">
        <v>6</v>
      </c>
      <c r="C20" s="679"/>
      <c r="D20" s="680">
        <f t="shared" si="5"/>
        <v>5097967</v>
      </c>
      <c r="E20" s="681">
        <f t="shared" si="0"/>
        <v>10.738118799159649</v>
      </c>
      <c r="F20" s="679"/>
      <c r="G20" s="682">
        <f>'20pobl'!J21</f>
        <v>4079746</v>
      </c>
      <c r="H20" s="683">
        <f t="shared" si="6"/>
        <v>10.737188065925176</v>
      </c>
      <c r="I20" s="679"/>
      <c r="J20" s="682">
        <f>'20pobl'!Q21</f>
        <v>729753</v>
      </c>
      <c r="K20" s="683">
        <f t="shared" si="7"/>
        <v>11.032580258573288</v>
      </c>
      <c r="L20" s="679"/>
      <c r="M20" s="682">
        <f>'20pobl'!X21</f>
        <v>288468</v>
      </c>
      <c r="N20" s="683">
        <f t="shared" si="1"/>
        <v>10.070508360496467</v>
      </c>
      <c r="O20" s="679"/>
      <c r="P20" s="684">
        <f t="shared" si="8"/>
        <v>139356</v>
      </c>
      <c r="Q20" s="685">
        <f t="shared" si="9"/>
        <v>2.7335602603939964</v>
      </c>
      <c r="R20" s="679"/>
      <c r="S20" s="682">
        <f>'44apbpcasaad'!G21</f>
        <v>38111</v>
      </c>
      <c r="T20" s="686">
        <f t="shared" si="10"/>
        <v>0.93415129275204878</v>
      </c>
      <c r="U20" s="679"/>
      <c r="V20" s="682">
        <f>'44apbpcasaad'!J21</f>
        <v>28022</v>
      </c>
      <c r="W20" s="686">
        <f t="shared" si="11"/>
        <v>3.8399294007698495</v>
      </c>
      <c r="X20" s="679"/>
      <c r="Y20" s="682">
        <f>'44apbpcasaad'!M21</f>
        <v>73223</v>
      </c>
      <c r="Z20" s="609">
        <f t="shared" si="12"/>
        <v>25.383404745067043</v>
      </c>
      <c r="AA20" s="588"/>
      <c r="AB20" s="589">
        <f t="shared" si="2"/>
        <v>11</v>
      </c>
      <c r="AC20" s="589">
        <v>10</v>
      </c>
      <c r="AD20" s="589">
        <f t="shared" si="13"/>
        <v>17</v>
      </c>
      <c r="AE20" s="590" t="str">
        <f t="shared" si="3"/>
        <v>Rioja, La</v>
      </c>
      <c r="AF20" s="592">
        <f t="shared" si="4"/>
        <v>2.8184512272892102</v>
      </c>
      <c r="AG20" s="587"/>
      <c r="AH20" s="589">
        <f t="shared" si="14"/>
        <v>12</v>
      </c>
      <c r="AI20" s="589">
        <v>10</v>
      </c>
      <c r="AJ20" s="589">
        <f t="shared" si="15"/>
        <v>20</v>
      </c>
      <c r="AK20" s="590" t="str">
        <f t="shared" si="16"/>
        <v>TOTAL</v>
      </c>
      <c r="AL20" s="591">
        <f t="shared" si="17"/>
        <v>0.9765080437862419</v>
      </c>
      <c r="AM20" s="587"/>
      <c r="AN20" s="589">
        <f t="shared" si="18"/>
        <v>9</v>
      </c>
      <c r="AO20" s="589">
        <v>10</v>
      </c>
      <c r="AP20" s="589">
        <f t="shared" si="19"/>
        <v>9</v>
      </c>
      <c r="AQ20" s="590" t="str">
        <f t="shared" si="20"/>
        <v>Cataluña</v>
      </c>
      <c r="AR20" s="591">
        <f t="shared" si="21"/>
        <v>3.7982953163640665</v>
      </c>
      <c r="AS20" s="587"/>
      <c r="AT20" s="589">
        <f t="shared" si="22"/>
        <v>8</v>
      </c>
      <c r="AU20" s="589">
        <v>10</v>
      </c>
      <c r="AV20" s="589">
        <f t="shared" si="23"/>
        <v>2</v>
      </c>
      <c r="AW20" s="590" t="str">
        <f t="shared" si="24"/>
        <v>Aragón</v>
      </c>
      <c r="AX20" s="591">
        <f t="shared" si="25"/>
        <v>24.664597362152353</v>
      </c>
    </row>
    <row r="21" spans="1:50" s="231" customFormat="1" ht="18" customHeight="1" x14ac:dyDescent="0.15">
      <c r="A21" s="677"/>
      <c r="B21" s="678" t="s">
        <v>5</v>
      </c>
      <c r="C21" s="679"/>
      <c r="D21" s="680">
        <f t="shared" si="5"/>
        <v>1054776</v>
      </c>
      <c r="E21" s="681">
        <f t="shared" si="0"/>
        <v>2.221730739822839</v>
      </c>
      <c r="F21" s="679"/>
      <c r="G21" s="682">
        <f>'20pobl'!J22</f>
        <v>828053</v>
      </c>
      <c r="H21" s="683">
        <f t="shared" si="6"/>
        <v>2.1792927279182428</v>
      </c>
      <c r="I21" s="679"/>
      <c r="J21" s="682">
        <f>'20pobl'!Q22</f>
        <v>152621</v>
      </c>
      <c r="K21" s="683">
        <f t="shared" si="7"/>
        <v>2.3073607530818152</v>
      </c>
      <c r="L21" s="679"/>
      <c r="M21" s="682">
        <f>'20pobl'!X22</f>
        <v>74102</v>
      </c>
      <c r="N21" s="683">
        <f t="shared" si="1"/>
        <v>2.5869240627366263</v>
      </c>
      <c r="O21" s="679"/>
      <c r="P21" s="684">
        <f t="shared" si="8"/>
        <v>34481</v>
      </c>
      <c r="Q21" s="685">
        <f t="shared" si="9"/>
        <v>3.2690353212435626</v>
      </c>
      <c r="R21" s="679"/>
      <c r="S21" s="682">
        <f>'44apbpcasaad'!G22</f>
        <v>8491</v>
      </c>
      <c r="T21" s="686">
        <f t="shared" si="10"/>
        <v>1.0254174551628941</v>
      </c>
      <c r="U21" s="679"/>
      <c r="V21" s="682">
        <f>'44apbpcasaad'!J22</f>
        <v>6591</v>
      </c>
      <c r="W21" s="686">
        <f t="shared" si="11"/>
        <v>4.3185406988553341</v>
      </c>
      <c r="X21" s="679"/>
      <c r="Y21" s="682">
        <f>'44apbpcasaad'!M22</f>
        <v>19399</v>
      </c>
      <c r="Z21" s="609">
        <f t="shared" si="12"/>
        <v>26.178780599713907</v>
      </c>
      <c r="AA21" s="588"/>
      <c r="AB21" s="589">
        <f t="shared" si="2"/>
        <v>3</v>
      </c>
      <c r="AC21" s="589">
        <v>11</v>
      </c>
      <c r="AD21" s="589">
        <f t="shared" si="13"/>
        <v>10</v>
      </c>
      <c r="AE21" s="590" t="str">
        <f t="shared" si="3"/>
        <v>Comunitat Valenciana</v>
      </c>
      <c r="AF21" s="591">
        <f t="shared" si="4"/>
        <v>2.7335602603939964</v>
      </c>
      <c r="AG21" s="587"/>
      <c r="AH21" s="589">
        <f t="shared" si="14"/>
        <v>5</v>
      </c>
      <c r="AI21" s="589">
        <v>11</v>
      </c>
      <c r="AJ21" s="589">
        <f t="shared" si="15"/>
        <v>8</v>
      </c>
      <c r="AK21" s="590" t="str">
        <f t="shared" si="16"/>
        <v>Castilla - La Mancha</v>
      </c>
      <c r="AL21" s="591">
        <f t="shared" si="17"/>
        <v>0.96494132961278689</v>
      </c>
      <c r="AM21" s="587"/>
      <c r="AN21" s="589">
        <f t="shared" si="18"/>
        <v>5</v>
      </c>
      <c r="AO21" s="589">
        <v>11</v>
      </c>
      <c r="AP21" s="589">
        <f t="shared" si="19"/>
        <v>2</v>
      </c>
      <c r="AQ21" s="590" t="str">
        <f t="shared" si="20"/>
        <v>Aragón</v>
      </c>
      <c r="AR21" s="591">
        <f t="shared" si="21"/>
        <v>3.6486851975648218</v>
      </c>
      <c r="AS21" s="587"/>
      <c r="AT21" s="589">
        <f t="shared" si="22"/>
        <v>6</v>
      </c>
      <c r="AU21" s="589">
        <v>11</v>
      </c>
      <c r="AV21" s="589">
        <f t="shared" si="23"/>
        <v>14</v>
      </c>
      <c r="AW21" s="590" t="str">
        <f t="shared" si="24"/>
        <v>Murcia, Región de</v>
      </c>
      <c r="AX21" s="591">
        <f t="shared" si="25"/>
        <v>24.126235274412373</v>
      </c>
    </row>
    <row r="22" spans="1:50" s="231" customFormat="1" ht="18" customHeight="1" x14ac:dyDescent="0.15">
      <c r="A22" s="677"/>
      <c r="B22" s="678" t="s">
        <v>38</v>
      </c>
      <c r="C22" s="679"/>
      <c r="D22" s="680">
        <f t="shared" si="5"/>
        <v>2690464</v>
      </c>
      <c r="E22" s="681">
        <f t="shared" si="0"/>
        <v>5.6670672950339354</v>
      </c>
      <c r="F22" s="679"/>
      <c r="G22" s="682">
        <f>'20pobl'!J23</f>
        <v>1987834</v>
      </c>
      <c r="H22" s="683">
        <f t="shared" si="6"/>
        <v>5.231636357224275</v>
      </c>
      <c r="I22" s="679"/>
      <c r="J22" s="682">
        <f>'20pobl'!Q23</f>
        <v>464829</v>
      </c>
      <c r="K22" s="683">
        <f t="shared" si="7"/>
        <v>7.0273959120584131</v>
      </c>
      <c r="L22" s="679"/>
      <c r="M22" s="682">
        <f>'20pobl'!X23</f>
        <v>237801</v>
      </c>
      <c r="N22" s="683">
        <f t="shared" si="1"/>
        <v>8.3017074983513606</v>
      </c>
      <c r="O22" s="679"/>
      <c r="P22" s="684">
        <f t="shared" si="8"/>
        <v>72568</v>
      </c>
      <c r="Q22" s="685">
        <f t="shared" si="9"/>
        <v>2.6972299201922048</v>
      </c>
      <c r="R22" s="679"/>
      <c r="S22" s="682">
        <f>'44apbpcasaad'!G23</f>
        <v>20180</v>
      </c>
      <c r="T22" s="686">
        <f t="shared" si="10"/>
        <v>1.015175311419364</v>
      </c>
      <c r="U22" s="679"/>
      <c r="V22" s="682">
        <f>'44apbpcasaad'!J23</f>
        <v>13146</v>
      </c>
      <c r="W22" s="686">
        <f t="shared" si="11"/>
        <v>2.8281367986937131</v>
      </c>
      <c r="X22" s="679"/>
      <c r="Y22" s="682">
        <f>'44apbpcasaad'!M23</f>
        <v>39242</v>
      </c>
      <c r="Z22" s="609">
        <f t="shared" si="12"/>
        <v>16.502033212644186</v>
      </c>
      <c r="AA22" s="588"/>
      <c r="AB22" s="589">
        <f t="shared" si="2"/>
        <v>12</v>
      </c>
      <c r="AC22" s="589">
        <v>12</v>
      </c>
      <c r="AD22" s="589">
        <f t="shared" si="13"/>
        <v>12</v>
      </c>
      <c r="AE22" s="590" t="str">
        <f t="shared" si="3"/>
        <v>Galicia</v>
      </c>
      <c r="AF22" s="591">
        <f t="shared" si="4"/>
        <v>2.6972299201922048</v>
      </c>
      <c r="AG22" s="587"/>
      <c r="AH22" s="589">
        <f t="shared" si="14"/>
        <v>7</v>
      </c>
      <c r="AI22" s="589">
        <v>12</v>
      </c>
      <c r="AJ22" s="589">
        <f t="shared" si="15"/>
        <v>10</v>
      </c>
      <c r="AK22" s="590" t="str">
        <f t="shared" si="16"/>
        <v>Comunitat Valenciana</v>
      </c>
      <c r="AL22" s="591">
        <f t="shared" si="17"/>
        <v>0.93415129275204878</v>
      </c>
      <c r="AM22" s="587"/>
      <c r="AN22" s="589">
        <f t="shared" si="18"/>
        <v>17</v>
      </c>
      <c r="AO22" s="589">
        <v>12</v>
      </c>
      <c r="AP22" s="589">
        <f t="shared" si="19"/>
        <v>13</v>
      </c>
      <c r="AQ22" s="590" t="str">
        <f t="shared" si="20"/>
        <v>Madrid, Comunidad de</v>
      </c>
      <c r="AR22" s="591">
        <f t="shared" si="21"/>
        <v>3.4958171436489289</v>
      </c>
      <c r="AS22" s="587"/>
      <c r="AT22" s="589">
        <f t="shared" si="22"/>
        <v>18</v>
      </c>
      <c r="AU22" s="589">
        <v>12</v>
      </c>
      <c r="AV22" s="589">
        <f t="shared" si="23"/>
        <v>16</v>
      </c>
      <c r="AW22" s="590" t="str">
        <f t="shared" si="24"/>
        <v>País Vasco</v>
      </c>
      <c r="AX22" s="591">
        <f t="shared" si="25"/>
        <v>23.654955526122517</v>
      </c>
    </row>
    <row r="23" spans="1:50" s="231" customFormat="1" ht="18" customHeight="1" x14ac:dyDescent="0.15">
      <c r="A23" s="677"/>
      <c r="B23" s="678" t="s">
        <v>45</v>
      </c>
      <c r="C23" s="679"/>
      <c r="D23" s="680">
        <f t="shared" si="5"/>
        <v>6750336</v>
      </c>
      <c r="E23" s="681">
        <f t="shared" si="0"/>
        <v>14.218591431102663</v>
      </c>
      <c r="F23" s="679"/>
      <c r="G23" s="682">
        <f>'20pobl'!J24</f>
        <v>5514027</v>
      </c>
      <c r="H23" s="683">
        <f t="shared" si="6"/>
        <v>14.511968367537881</v>
      </c>
      <c r="I23" s="679"/>
      <c r="J23" s="682">
        <f>'20pobl'!Q24</f>
        <v>866035</v>
      </c>
      <c r="K23" s="683">
        <f t="shared" si="7"/>
        <v>13.092924104777257</v>
      </c>
      <c r="L23" s="679"/>
      <c r="M23" s="682">
        <f>'20pobl'!X24</f>
        <v>370274</v>
      </c>
      <c r="N23" s="683">
        <f t="shared" si="1"/>
        <v>12.92638147965968</v>
      </c>
      <c r="O23" s="679"/>
      <c r="P23" s="684">
        <f t="shared" si="8"/>
        <v>168923</v>
      </c>
      <c r="Q23" s="685">
        <f t="shared" si="9"/>
        <v>2.5024383971405277</v>
      </c>
      <c r="R23" s="679"/>
      <c r="S23" s="682">
        <f>'44apbpcasaad'!G24</f>
        <v>45136</v>
      </c>
      <c r="T23" s="686">
        <f t="shared" si="10"/>
        <v>0.81856690219326089</v>
      </c>
      <c r="U23" s="679"/>
      <c r="V23" s="682">
        <f>'44apbpcasaad'!J24</f>
        <v>30275</v>
      </c>
      <c r="W23" s="686">
        <f t="shared" si="11"/>
        <v>3.4958171436489289</v>
      </c>
      <c r="X23" s="679"/>
      <c r="Y23" s="682">
        <f>'44apbpcasaad'!M24</f>
        <v>93512</v>
      </c>
      <c r="Z23" s="609">
        <f t="shared" si="12"/>
        <v>25.254811301900755</v>
      </c>
      <c r="AA23" s="588"/>
      <c r="AB23" s="589">
        <f t="shared" si="2"/>
        <v>15</v>
      </c>
      <c r="AC23" s="589">
        <v>13</v>
      </c>
      <c r="AD23" s="589">
        <f t="shared" si="13"/>
        <v>14</v>
      </c>
      <c r="AE23" s="590" t="str">
        <f t="shared" si="3"/>
        <v>Murcia, Región de</v>
      </c>
      <c r="AF23" s="591">
        <f t="shared" si="4"/>
        <v>2.5733772532799608</v>
      </c>
      <c r="AG23" s="587"/>
      <c r="AH23" s="589">
        <f t="shared" si="14"/>
        <v>15</v>
      </c>
      <c r="AI23" s="589">
        <v>13</v>
      </c>
      <c r="AJ23" s="589">
        <f t="shared" si="15"/>
        <v>5</v>
      </c>
      <c r="AK23" s="590" t="str">
        <f t="shared" si="16"/>
        <v>Canarias</v>
      </c>
      <c r="AL23" s="591">
        <f t="shared" si="17"/>
        <v>0.86201833520423488</v>
      </c>
      <c r="AM23" s="587"/>
      <c r="AN23" s="589">
        <f t="shared" si="18"/>
        <v>12</v>
      </c>
      <c r="AO23" s="589">
        <v>13</v>
      </c>
      <c r="AP23" s="589">
        <f t="shared" si="19"/>
        <v>18</v>
      </c>
      <c r="AQ23" s="590" t="str">
        <f t="shared" si="20"/>
        <v>Ceuta y Melilla</v>
      </c>
      <c r="AR23" s="591">
        <f t="shared" si="21"/>
        <v>3.4624842161228151</v>
      </c>
      <c r="AS23" s="587"/>
      <c r="AT23" s="589">
        <f t="shared" si="22"/>
        <v>9</v>
      </c>
      <c r="AU23" s="589">
        <v>13</v>
      </c>
      <c r="AV23" s="589">
        <f t="shared" si="23"/>
        <v>15</v>
      </c>
      <c r="AW23" s="590" t="str">
        <f t="shared" si="24"/>
        <v>Navarra, Comunidad Foral de</v>
      </c>
      <c r="AX23" s="591">
        <f t="shared" si="25"/>
        <v>23.315974733593713</v>
      </c>
    </row>
    <row r="24" spans="1:50" s="231" customFormat="1" ht="18" customHeight="1" x14ac:dyDescent="0.15">
      <c r="A24" s="677"/>
      <c r="B24" s="678" t="s">
        <v>46</v>
      </c>
      <c r="C24" s="679"/>
      <c r="D24" s="680">
        <f t="shared" si="5"/>
        <v>1531878</v>
      </c>
      <c r="E24" s="681">
        <f t="shared" si="0"/>
        <v>3.2266760357254345</v>
      </c>
      <c r="F24" s="679"/>
      <c r="G24" s="682">
        <f>'20pobl'!J25</f>
        <v>1285039</v>
      </c>
      <c r="H24" s="683">
        <f t="shared" si="6"/>
        <v>3.382001089050255</v>
      </c>
      <c r="I24" s="679"/>
      <c r="J24" s="682">
        <f>'20pobl'!Q25</f>
        <v>175195</v>
      </c>
      <c r="K24" s="683">
        <f t="shared" si="7"/>
        <v>2.6486398800700339</v>
      </c>
      <c r="L24" s="679"/>
      <c r="M24" s="682">
        <f>'20pobl'!X25</f>
        <v>71644</v>
      </c>
      <c r="N24" s="683">
        <f t="shared" si="1"/>
        <v>2.501114511763554</v>
      </c>
      <c r="O24" s="679"/>
      <c r="P24" s="684">
        <f t="shared" si="8"/>
        <v>39421</v>
      </c>
      <c r="Q24" s="685">
        <f t="shared" si="9"/>
        <v>2.5733772532799608</v>
      </c>
      <c r="R24" s="679"/>
      <c r="S24" s="682">
        <f>'44apbpcasaad'!G25</f>
        <v>14498</v>
      </c>
      <c r="T24" s="686">
        <f t="shared" si="10"/>
        <v>1.1282147856991112</v>
      </c>
      <c r="U24" s="679"/>
      <c r="V24" s="682">
        <f>'44apbpcasaad'!J25</f>
        <v>7638</v>
      </c>
      <c r="W24" s="686">
        <f t="shared" si="11"/>
        <v>4.3597134621421842</v>
      </c>
      <c r="X24" s="679"/>
      <c r="Y24" s="682">
        <f>'44apbpcasaad'!M25</f>
        <v>17285</v>
      </c>
      <c r="Z24" s="609">
        <f t="shared" si="12"/>
        <v>24.126235274412373</v>
      </c>
      <c r="AA24" s="588"/>
      <c r="AB24" s="589">
        <f t="shared" si="2"/>
        <v>13</v>
      </c>
      <c r="AC24" s="589">
        <v>14</v>
      </c>
      <c r="AD24" s="589">
        <f t="shared" si="13"/>
        <v>9</v>
      </c>
      <c r="AE24" s="590" t="str">
        <f t="shared" si="3"/>
        <v>Cataluña</v>
      </c>
      <c r="AF24" s="591">
        <f t="shared" si="4"/>
        <v>2.5434607219582754</v>
      </c>
      <c r="AG24" s="587"/>
      <c r="AH24" s="589">
        <f t="shared" si="14"/>
        <v>4</v>
      </c>
      <c r="AI24" s="589">
        <v>14</v>
      </c>
      <c r="AJ24" s="589">
        <f t="shared" si="15"/>
        <v>9</v>
      </c>
      <c r="AK24" s="590" t="str">
        <f t="shared" si="16"/>
        <v>Cataluña</v>
      </c>
      <c r="AL24" s="591">
        <f t="shared" si="17"/>
        <v>0.85578723014629576</v>
      </c>
      <c r="AM24" s="587"/>
      <c r="AN24" s="589">
        <f t="shared" si="18"/>
        <v>4</v>
      </c>
      <c r="AO24" s="589">
        <v>14</v>
      </c>
      <c r="AP24" s="589">
        <f t="shared" si="19"/>
        <v>16</v>
      </c>
      <c r="AQ24" s="590" t="str">
        <f t="shared" si="20"/>
        <v>País Vasco</v>
      </c>
      <c r="AR24" s="591">
        <f t="shared" si="21"/>
        <v>3.4285552504175985</v>
      </c>
      <c r="AS24" s="587"/>
      <c r="AT24" s="589">
        <f t="shared" si="22"/>
        <v>11</v>
      </c>
      <c r="AU24" s="589">
        <v>14</v>
      </c>
      <c r="AV24" s="589">
        <f t="shared" si="23"/>
        <v>9</v>
      </c>
      <c r="AW24" s="590" t="str">
        <f t="shared" si="24"/>
        <v>Cataluña</v>
      </c>
      <c r="AX24" s="591">
        <f t="shared" si="25"/>
        <v>23.063414461956619</v>
      </c>
    </row>
    <row r="25" spans="1:50" s="231" customFormat="1" ht="18" customHeight="1" x14ac:dyDescent="0.15">
      <c r="B25" s="678" t="s">
        <v>47</v>
      </c>
      <c r="C25" s="679"/>
      <c r="D25" s="687">
        <f t="shared" si="5"/>
        <v>664117</v>
      </c>
      <c r="E25" s="681">
        <f t="shared" si="0"/>
        <v>1.3988649284198011</v>
      </c>
      <c r="F25" s="679"/>
      <c r="G25" s="688">
        <f>'20pobl'!J26</f>
        <v>529501</v>
      </c>
      <c r="H25" s="683">
        <f t="shared" si="6"/>
        <v>1.3935553385175072</v>
      </c>
      <c r="I25" s="679"/>
      <c r="J25" s="688">
        <f>'20pobl'!Q26</f>
        <v>93138</v>
      </c>
      <c r="K25" s="683">
        <f>J25*100/$J$30</f>
        <v>1.408082543165974</v>
      </c>
      <c r="L25" s="679"/>
      <c r="M25" s="688">
        <f>'20pobl'!X26</f>
        <v>41478</v>
      </c>
      <c r="N25" s="683">
        <f t="shared" si="1"/>
        <v>1.4480099899353567</v>
      </c>
      <c r="O25" s="679"/>
      <c r="P25" s="689">
        <f t="shared" si="8"/>
        <v>15589</v>
      </c>
      <c r="Q25" s="685">
        <f t="shared" si="9"/>
        <v>2.3473273534633203</v>
      </c>
      <c r="R25" s="679"/>
      <c r="S25" s="688">
        <f>'44apbpcasaad'!G26</f>
        <v>3330</v>
      </c>
      <c r="T25" s="686">
        <f t="shared" si="10"/>
        <v>0.62889399642304733</v>
      </c>
      <c r="U25" s="679"/>
      <c r="V25" s="688">
        <f>'44apbpcasaad'!J26</f>
        <v>2588</v>
      </c>
      <c r="W25" s="686">
        <f t="shared" si="11"/>
        <v>2.7786725074620455</v>
      </c>
      <c r="X25" s="679"/>
      <c r="Y25" s="688">
        <f>'44apbpcasaad'!M26</f>
        <v>9671</v>
      </c>
      <c r="Z25" s="609">
        <f t="shared" si="12"/>
        <v>23.315974733593713</v>
      </c>
      <c r="AA25" s="588"/>
      <c r="AB25" s="589">
        <f t="shared" si="2"/>
        <v>17</v>
      </c>
      <c r="AC25" s="589">
        <v>15</v>
      </c>
      <c r="AD25" s="589">
        <f t="shared" si="13"/>
        <v>13</v>
      </c>
      <c r="AE25" s="590" t="str">
        <f t="shared" si="3"/>
        <v>Madrid, Comunidad de</v>
      </c>
      <c r="AF25" s="591">
        <f t="shared" si="4"/>
        <v>2.5024383971405277</v>
      </c>
      <c r="AG25" s="587"/>
      <c r="AH25" s="589">
        <f t="shared" si="14"/>
        <v>18</v>
      </c>
      <c r="AI25" s="589">
        <v>15</v>
      </c>
      <c r="AJ25" s="589">
        <f t="shared" si="15"/>
        <v>13</v>
      </c>
      <c r="AK25" s="590" t="str">
        <f t="shared" si="16"/>
        <v>Madrid, Comunidad de</v>
      </c>
      <c r="AL25" s="591">
        <f t="shared" si="17"/>
        <v>0.81856690219326089</v>
      </c>
      <c r="AM25" s="587"/>
      <c r="AN25" s="589">
        <f t="shared" si="18"/>
        <v>19</v>
      </c>
      <c r="AO25" s="589">
        <v>15</v>
      </c>
      <c r="AP25" s="589">
        <f t="shared" si="19"/>
        <v>17</v>
      </c>
      <c r="AQ25" s="590" t="str">
        <f t="shared" si="20"/>
        <v>Rioja, La</v>
      </c>
      <c r="AR25" s="591">
        <f t="shared" si="21"/>
        <v>3.418968101049026</v>
      </c>
      <c r="AS25" s="587"/>
      <c r="AT25" s="589">
        <f t="shared" si="22"/>
        <v>13</v>
      </c>
      <c r="AU25" s="589">
        <v>15</v>
      </c>
      <c r="AV25" s="589">
        <f t="shared" si="23"/>
        <v>6</v>
      </c>
      <c r="AW25" s="590" t="str">
        <f t="shared" si="24"/>
        <v>Cantabria</v>
      </c>
      <c r="AX25" s="591">
        <f t="shared" si="25"/>
        <v>23.035487959442332</v>
      </c>
    </row>
    <row r="26" spans="1:50" s="231" customFormat="1" ht="18" customHeight="1" x14ac:dyDescent="0.15">
      <c r="B26" s="678" t="s">
        <v>48</v>
      </c>
      <c r="C26" s="679"/>
      <c r="D26" s="687">
        <f t="shared" si="5"/>
        <v>2208174</v>
      </c>
      <c r="E26" s="681">
        <f t="shared" si="0"/>
        <v>4.6511942390399073</v>
      </c>
      <c r="F26" s="679"/>
      <c r="G26" s="688">
        <f>'20pobl'!J27</f>
        <v>1695657</v>
      </c>
      <c r="H26" s="683">
        <f t="shared" si="6"/>
        <v>4.4626768686831202</v>
      </c>
      <c r="I26" s="679"/>
      <c r="J26" s="688">
        <f>'20pobl'!Q27</f>
        <v>353210</v>
      </c>
      <c r="K26" s="683">
        <f t="shared" si="7"/>
        <v>5.3399131940953604</v>
      </c>
      <c r="L26" s="679"/>
      <c r="M26" s="688">
        <f>'20pobl'!X27</f>
        <v>159307</v>
      </c>
      <c r="N26" s="683">
        <f t="shared" si="1"/>
        <v>5.561457338025745</v>
      </c>
      <c r="O26" s="679"/>
      <c r="P26" s="689">
        <f t="shared" si="8"/>
        <v>66909</v>
      </c>
      <c r="Q26" s="685">
        <f t="shared" si="9"/>
        <v>3.0300601311309707</v>
      </c>
      <c r="R26" s="679"/>
      <c r="S26" s="688">
        <f>'44apbpcasaad'!G27</f>
        <v>17115</v>
      </c>
      <c r="T26" s="686">
        <f t="shared" si="10"/>
        <v>1.0093432810998924</v>
      </c>
      <c r="U26" s="679"/>
      <c r="V26" s="688">
        <f>'44apbpcasaad'!J27</f>
        <v>12110</v>
      </c>
      <c r="W26" s="686">
        <f t="shared" si="11"/>
        <v>3.4285552504175985</v>
      </c>
      <c r="X26" s="679"/>
      <c r="Y26" s="688">
        <f>'44apbpcasaad'!M27</f>
        <v>37684</v>
      </c>
      <c r="Z26" s="609">
        <f t="shared" si="12"/>
        <v>23.654955526122517</v>
      </c>
      <c r="AA26" s="588"/>
      <c r="AB26" s="589">
        <f t="shared" si="2"/>
        <v>5</v>
      </c>
      <c r="AC26" s="589">
        <v>16</v>
      </c>
      <c r="AD26" s="589">
        <f t="shared" si="13"/>
        <v>4</v>
      </c>
      <c r="AE26" s="590" t="str">
        <f t="shared" si="3"/>
        <v>Balears, Illes</v>
      </c>
      <c r="AF26" s="592">
        <f t="shared" si="4"/>
        <v>2.3633865036514403</v>
      </c>
      <c r="AG26" s="587"/>
      <c r="AH26" s="589">
        <f t="shared" si="14"/>
        <v>8</v>
      </c>
      <c r="AI26" s="589">
        <v>16</v>
      </c>
      <c r="AJ26" s="589">
        <f t="shared" si="15"/>
        <v>2</v>
      </c>
      <c r="AK26" s="590" t="str">
        <f t="shared" si="16"/>
        <v>Aragón</v>
      </c>
      <c r="AL26" s="591">
        <f t="shared" si="17"/>
        <v>0.78818944803513902</v>
      </c>
      <c r="AM26" s="587"/>
      <c r="AN26" s="589">
        <f t="shared" si="18"/>
        <v>14</v>
      </c>
      <c r="AO26" s="589">
        <v>16</v>
      </c>
      <c r="AP26" s="589">
        <f t="shared" si="19"/>
        <v>3</v>
      </c>
      <c r="AQ26" s="590" t="str">
        <f t="shared" si="20"/>
        <v>Asturias, Principado de</v>
      </c>
      <c r="AR26" s="591">
        <f t="shared" si="21"/>
        <v>3.2455766361117031</v>
      </c>
      <c r="AS26" s="587"/>
      <c r="AT26" s="589">
        <f t="shared" si="22"/>
        <v>12</v>
      </c>
      <c r="AU26" s="589">
        <v>16</v>
      </c>
      <c r="AV26" s="589">
        <f t="shared" si="23"/>
        <v>18</v>
      </c>
      <c r="AW26" s="590" t="str">
        <f t="shared" si="24"/>
        <v>Ceuta y Melilla</v>
      </c>
      <c r="AX26" s="591">
        <f t="shared" si="25"/>
        <v>19.880633875282982</v>
      </c>
    </row>
    <row r="27" spans="1:50" s="231" customFormat="1" ht="18" customHeight="1" x14ac:dyDescent="0.15">
      <c r="B27" s="678" t="s">
        <v>49</v>
      </c>
      <c r="C27" s="679"/>
      <c r="D27" s="687">
        <f t="shared" si="5"/>
        <v>319892</v>
      </c>
      <c r="E27" s="690">
        <f t="shared" si="0"/>
        <v>0.67380551872948147</v>
      </c>
      <c r="F27" s="679"/>
      <c r="G27" s="688">
        <f>'20pobl'!J28</f>
        <v>251041</v>
      </c>
      <c r="H27" s="691">
        <f t="shared" si="6"/>
        <v>0.66069662897100012</v>
      </c>
      <c r="I27" s="679"/>
      <c r="J27" s="688">
        <f>'20pobl'!Q28</f>
        <v>46710</v>
      </c>
      <c r="K27" s="691">
        <f t="shared" si="7"/>
        <v>0.70617294328075164</v>
      </c>
      <c r="L27" s="679"/>
      <c r="M27" s="688">
        <f>'20pobl'!X28</f>
        <v>22141</v>
      </c>
      <c r="N27" s="691">
        <f t="shared" si="1"/>
        <v>0.77294925471716891</v>
      </c>
      <c r="O27" s="679"/>
      <c r="P27" s="689">
        <f t="shared" si="8"/>
        <v>9016</v>
      </c>
      <c r="Q27" s="692">
        <f t="shared" si="9"/>
        <v>2.8184512272892102</v>
      </c>
      <c r="R27" s="679"/>
      <c r="S27" s="688">
        <f>'44apbpcasaad'!G28</f>
        <v>1554</v>
      </c>
      <c r="T27" s="414">
        <f t="shared" si="10"/>
        <v>0.6190223907648551</v>
      </c>
      <c r="U27" s="679"/>
      <c r="V27" s="688">
        <f>'44apbpcasaad'!J28</f>
        <v>1597</v>
      </c>
      <c r="W27" s="414">
        <f t="shared" si="11"/>
        <v>3.418968101049026</v>
      </c>
      <c r="X27" s="679"/>
      <c r="Y27" s="688">
        <f>'44apbpcasaad'!M28</f>
        <v>5865</v>
      </c>
      <c r="Z27" s="612">
        <f t="shared" si="12"/>
        <v>26.489318458967528</v>
      </c>
      <c r="AA27" s="588"/>
      <c r="AB27" s="589">
        <f t="shared" si="2"/>
        <v>10</v>
      </c>
      <c r="AC27" s="589">
        <v>17</v>
      </c>
      <c r="AD27" s="589">
        <f t="shared" si="13"/>
        <v>15</v>
      </c>
      <c r="AE27" s="590" t="str">
        <f t="shared" si="3"/>
        <v>Navarra, Comunidad Foral de</v>
      </c>
      <c r="AF27" s="591">
        <f t="shared" si="4"/>
        <v>2.3473273534633203</v>
      </c>
      <c r="AG27" s="587"/>
      <c r="AH27" s="589">
        <f t="shared" si="14"/>
        <v>19</v>
      </c>
      <c r="AI27" s="589">
        <v>17</v>
      </c>
      <c r="AJ27" s="589">
        <f t="shared" si="15"/>
        <v>4</v>
      </c>
      <c r="AK27" s="590" t="str">
        <f t="shared" si="16"/>
        <v>Balears, Illes</v>
      </c>
      <c r="AL27" s="591">
        <f t="shared" si="17"/>
        <v>0.75225473244925201</v>
      </c>
      <c r="AM27" s="587"/>
      <c r="AN27" s="589">
        <f t="shared" si="18"/>
        <v>15</v>
      </c>
      <c r="AO27" s="589">
        <v>17</v>
      </c>
      <c r="AP27" s="589">
        <f t="shared" si="19"/>
        <v>12</v>
      </c>
      <c r="AQ27" s="590" t="str">
        <f t="shared" si="20"/>
        <v>Galicia</v>
      </c>
      <c r="AR27" s="591">
        <f t="shared" si="21"/>
        <v>2.8281367986937131</v>
      </c>
      <c r="AS27" s="587"/>
      <c r="AT27" s="589">
        <f t="shared" si="22"/>
        <v>5</v>
      </c>
      <c r="AU27" s="589">
        <v>17</v>
      </c>
      <c r="AV27" s="589">
        <f t="shared" si="23"/>
        <v>3</v>
      </c>
      <c r="AW27" s="590" t="str">
        <f t="shared" si="24"/>
        <v>Asturias, Principado de</v>
      </c>
      <c r="AX27" s="591">
        <f t="shared" si="25"/>
        <v>19.213527975966954</v>
      </c>
    </row>
    <row r="28" spans="1:50" s="231" customFormat="1" ht="18" customHeight="1" x14ac:dyDescent="0.15">
      <c r="B28" s="678" t="s">
        <v>4</v>
      </c>
      <c r="C28" s="679"/>
      <c r="D28" s="687">
        <f t="shared" si="5"/>
        <v>168287</v>
      </c>
      <c r="E28" s="690">
        <f t="shared" si="0"/>
        <v>0.35447185090726951</v>
      </c>
      <c r="F28" s="679"/>
      <c r="G28" s="688">
        <f>'20pobl'!J29</f>
        <v>148381</v>
      </c>
      <c r="H28" s="691">
        <f t="shared" si="6"/>
        <v>0.39051320901106185</v>
      </c>
      <c r="I28" s="679"/>
      <c r="J28" s="688">
        <f>'20pobl'!Q29</f>
        <v>15047</v>
      </c>
      <c r="K28" s="691">
        <f t="shared" si="7"/>
        <v>0.2274841421011661</v>
      </c>
      <c r="L28" s="679"/>
      <c r="M28" s="688">
        <f>'20pobl'!X29</f>
        <v>4859</v>
      </c>
      <c r="N28" s="691">
        <f t="shared" si="1"/>
        <v>0.16962921406759962</v>
      </c>
      <c r="O28" s="679"/>
      <c r="P28" s="689">
        <f t="shared" si="8"/>
        <v>3299</v>
      </c>
      <c r="Q28" s="692">
        <f t="shared" si="9"/>
        <v>1.960341559359903</v>
      </c>
      <c r="R28" s="679"/>
      <c r="S28" s="688">
        <f>'44apbpcasaad'!G29</f>
        <v>1812</v>
      </c>
      <c r="T28" s="414">
        <f t="shared" si="10"/>
        <v>1.2211806093772113</v>
      </c>
      <c r="U28" s="679"/>
      <c r="V28" s="688">
        <f>'44apbpcasaad'!J29</f>
        <v>521</v>
      </c>
      <c r="W28" s="414">
        <f t="shared" si="11"/>
        <v>3.4624842161228151</v>
      </c>
      <c r="X28" s="679"/>
      <c r="Y28" s="688">
        <f>'44apbpcasaad'!M29</f>
        <v>966</v>
      </c>
      <c r="Z28" s="612">
        <f t="shared" si="12"/>
        <v>19.880633875282982</v>
      </c>
      <c r="AA28" s="588"/>
      <c r="AB28" s="589">
        <f t="shared" si="2"/>
        <v>18</v>
      </c>
      <c r="AC28" s="589">
        <v>18</v>
      </c>
      <c r="AD28" s="589">
        <f t="shared" si="13"/>
        <v>18</v>
      </c>
      <c r="AE28" s="590" t="str">
        <f t="shared" si="3"/>
        <v>Ceuta y Melilla</v>
      </c>
      <c r="AF28" s="591">
        <f t="shared" si="4"/>
        <v>1.960341559359903</v>
      </c>
      <c r="AG28" s="587"/>
      <c r="AH28" s="589">
        <f t="shared" si="14"/>
        <v>2</v>
      </c>
      <c r="AI28" s="589">
        <v>18</v>
      </c>
      <c r="AJ28" s="589">
        <f t="shared" si="15"/>
        <v>15</v>
      </c>
      <c r="AK28" s="590" t="str">
        <f t="shared" si="16"/>
        <v>Navarra, Comunidad Foral de</v>
      </c>
      <c r="AL28" s="591">
        <f t="shared" si="17"/>
        <v>0.62889399642304733</v>
      </c>
      <c r="AM28" s="587"/>
      <c r="AN28" s="589">
        <f t="shared" si="18"/>
        <v>13</v>
      </c>
      <c r="AO28" s="589">
        <v>18</v>
      </c>
      <c r="AP28" s="589">
        <f t="shared" si="19"/>
        <v>5</v>
      </c>
      <c r="AQ28" s="590" t="str">
        <f t="shared" si="20"/>
        <v>Canarias</v>
      </c>
      <c r="AR28" s="591">
        <f t="shared" si="21"/>
        <v>2.7975834300586118</v>
      </c>
      <c r="AS28" s="587"/>
      <c r="AT28" s="589">
        <f t="shared" si="22"/>
        <v>16</v>
      </c>
      <c r="AU28" s="589">
        <v>18</v>
      </c>
      <c r="AV28" s="589">
        <f t="shared" si="23"/>
        <v>12</v>
      </c>
      <c r="AW28" s="590" t="str">
        <f t="shared" si="24"/>
        <v>Galicia</v>
      </c>
      <c r="AX28" s="591">
        <f t="shared" si="25"/>
        <v>16.502033212644186</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3"/>
        <v>Canarias</v>
      </c>
      <c r="AF29" s="591">
        <f t="shared" si="4"/>
        <v>1.7889049047596526</v>
      </c>
      <c r="AG29" s="587"/>
      <c r="AH29" s="585"/>
      <c r="AI29" s="585"/>
      <c r="AJ29" s="589">
        <f>MATCH(AI30,AH$11:AH$30,0)</f>
        <v>17</v>
      </c>
      <c r="AK29" s="590" t="str">
        <f t="shared" si="16"/>
        <v>Rioja, La</v>
      </c>
      <c r="AL29" s="591">
        <f t="shared" si="17"/>
        <v>0.6190223907648551</v>
      </c>
      <c r="AM29" s="587"/>
      <c r="AN29" s="585"/>
      <c r="AO29" s="585"/>
      <c r="AP29" s="589">
        <f>MATCH(AO30,AN$11:AN$30,0)</f>
        <v>15</v>
      </c>
      <c r="AQ29" s="590" t="str">
        <f t="shared" si="20"/>
        <v>Navarra, Comunidad Foral de</v>
      </c>
      <c r="AR29" s="591">
        <f>INDEX(W$11:W$30,AP29,1)</f>
        <v>2.7786725074620455</v>
      </c>
      <c r="AS29" s="587"/>
      <c r="AT29" s="585"/>
      <c r="AU29" s="585"/>
      <c r="AV29" s="589">
        <f>MATCH(AU30,AT$11:AT$30,0)</f>
        <v>5</v>
      </c>
      <c r="AW29" s="590" t="str">
        <f t="shared" si="24"/>
        <v>Canarias</v>
      </c>
      <c r="AX29" s="591">
        <f t="shared" si="25"/>
        <v>16.383618476882944</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1365030</v>
      </c>
      <c r="Q30" s="695">
        <f>P30*100/D30</f>
        <v>2.8752352269869332</v>
      </c>
      <c r="R30" s="675"/>
      <c r="S30" s="698">
        <f>SUM(S11:S28)</f>
        <v>371038</v>
      </c>
      <c r="T30" s="696">
        <f>S30*100/G30</f>
        <v>0.9765080437862419</v>
      </c>
      <c r="U30" s="675"/>
      <c r="V30" s="698">
        <f>SUM(V11:V28)</f>
        <v>262915</v>
      </c>
      <c r="W30" s="696">
        <f>V30*100/J30</f>
        <v>3.9748118043814773</v>
      </c>
      <c r="X30" s="675"/>
      <c r="Y30" s="698">
        <f>SUM(Y11:Y28)</f>
        <v>731077</v>
      </c>
      <c r="Z30" s="594">
        <f>Y30*100/M30</f>
        <v>25.52212737865786</v>
      </c>
      <c r="AA30" s="588"/>
      <c r="AB30" s="589">
        <f>_xlfn.RANK.EQ(Q30,Q$11:Q$30,0)</f>
        <v>9</v>
      </c>
      <c r="AC30" s="589">
        <v>19</v>
      </c>
      <c r="AD30" s="585"/>
      <c r="AE30" s="585"/>
      <c r="AF30" s="595"/>
      <c r="AG30" s="297"/>
      <c r="AH30" s="589">
        <f t="shared" si="14"/>
        <v>10</v>
      </c>
      <c r="AI30" s="589">
        <v>19</v>
      </c>
      <c r="AJ30" s="585"/>
      <c r="AK30" s="585"/>
      <c r="AL30" s="595"/>
      <c r="AM30" s="297"/>
      <c r="AN30" s="589">
        <f t="shared" si="18"/>
        <v>7</v>
      </c>
      <c r="AO30" s="589">
        <v>19</v>
      </c>
      <c r="AP30" s="585"/>
      <c r="AQ30" s="585"/>
      <c r="AR30" s="595"/>
      <c r="AS30" s="297"/>
      <c r="AT30" s="589">
        <f t="shared" si="22"/>
        <v>7</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80" t="s">
        <v>179</v>
      </c>
      <c r="C33" s="1080"/>
      <c r="D33" s="1080"/>
      <c r="E33" s="1080"/>
      <c r="F33" s="1080"/>
      <c r="G33" s="1080"/>
      <c r="H33" s="1080"/>
      <c r="I33" s="1080"/>
      <c r="J33" s="1080"/>
      <c r="K33" s="1080"/>
      <c r="L33" s="1080"/>
      <c r="M33" s="1080"/>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439" customFormat="1" ht="29.25" customHeight="1" x14ac:dyDescent="0.2">
      <c r="B34" s="1056"/>
      <c r="C34" s="1056"/>
      <c r="D34" s="1056"/>
      <c r="E34" s="1056"/>
      <c r="F34" s="1056"/>
      <c r="G34" s="1056"/>
      <c r="H34" s="1056"/>
      <c r="I34" s="1056"/>
      <c r="J34" s="1056"/>
      <c r="K34" s="1056"/>
      <c r="L34" s="1056"/>
      <c r="M34" s="1056"/>
      <c r="N34" s="1056"/>
      <c r="O34" s="1056"/>
      <c r="P34" s="1056"/>
      <c r="Q34" s="700"/>
      <c r="R34" s="700"/>
      <c r="S34" s="700"/>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row>
    <row r="35" spans="2:50" s="439" customFormat="1" ht="4.5" customHeight="1" x14ac:dyDescent="0.2">
      <c r="B35" s="1057"/>
      <c r="C35" s="1057"/>
      <c r="D35" s="1057"/>
      <c r="E35" s="1057"/>
      <c r="F35" s="1057"/>
      <c r="G35" s="1057"/>
      <c r="H35" s="1057"/>
      <c r="I35" s="1057"/>
      <c r="J35" s="1057"/>
      <c r="K35" s="1057"/>
      <c r="L35" s="1057"/>
      <c r="M35" s="1057"/>
      <c r="N35" s="1057"/>
      <c r="O35" s="1057"/>
      <c r="P35" s="1057"/>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297" customFormat="1" x14ac:dyDescent="0.2">
      <c r="L38" s="615"/>
      <c r="M38" s="615"/>
      <c r="N38" s="615"/>
    </row>
    <row r="39" spans="2:50"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row>
    <row r="40" spans="2:50"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row>
    <row r="41" spans="2:50" x14ac:dyDescent="0.2">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row>
    <row r="42" spans="2:50" x14ac:dyDescent="0.2">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row>
    <row r="43" spans="2:50" x14ac:dyDescent="0.2">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row>
    <row r="44" spans="2:50" x14ac:dyDescent="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row>
    <row r="45" spans="2:50" x14ac:dyDescent="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row>
    <row r="46" spans="2:50"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50"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50"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39"/>
  <sheetViews>
    <sheetView zoomScale="90" zoomScaleNormal="90" workbookViewId="0"/>
  </sheetViews>
  <sheetFormatPr baseColWidth="10" defaultColWidth="11.42578125" defaultRowHeight="15" x14ac:dyDescent="0.2"/>
  <cols>
    <col min="1" max="1" width="4"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5703125" style="261" customWidth="1"/>
    <col min="12" max="12" width="8.42578125" style="261" customWidth="1"/>
    <col min="13" max="13" width="6.140625" style="261" customWidth="1"/>
    <col min="14" max="14" width="8.42578125" style="261" customWidth="1"/>
    <col min="15" max="15" width="7.5703125" style="261" customWidth="1"/>
    <col min="16" max="16" width="8.42578125" style="261" customWidth="1"/>
    <col min="17" max="17" width="6.140625" style="261" customWidth="1"/>
    <col min="18" max="18" width="8.42578125" style="261" customWidth="1"/>
    <col min="19" max="19" width="6.140625" style="261" customWidth="1"/>
    <col min="20" max="22" width="8.42578125" style="261" customWidth="1"/>
    <col min="23" max="23" width="6.140625" style="261" customWidth="1"/>
    <col min="24" max="24" width="8.42578125" style="261" customWidth="1"/>
    <col min="25" max="25" width="3.5703125" style="261" customWidth="1"/>
    <col min="26" max="27" width="2.42578125" style="261" bestFit="1" customWidth="1"/>
    <col min="28" max="28" width="5.28515625" style="439" customWidth="1"/>
    <col min="29" max="29" width="15" style="297" bestFit="1" customWidth="1"/>
    <col min="30" max="30" width="5.28515625" style="297" bestFit="1" customWidth="1"/>
    <col min="31" max="31" width="3.28515625" style="297" customWidth="1"/>
    <col min="32" max="32" width="4.28515625" style="297" bestFit="1" customWidth="1"/>
    <col min="33" max="33" width="2.42578125" style="297" bestFit="1" customWidth="1"/>
    <col min="34" max="34" width="4.28515625" style="297" bestFit="1" customWidth="1"/>
    <col min="35" max="35" width="8.42578125" style="439" bestFit="1" customWidth="1"/>
    <col min="36" max="36" width="4.28515625" style="261" bestFit="1" customWidth="1"/>
    <col min="37" max="16384" width="11.42578125" style="261"/>
  </cols>
  <sheetData>
    <row r="1" spans="1:36" s="201" customFormat="1" ht="14.25" x14ac:dyDescent="0.2">
      <c r="B1" s="202"/>
      <c r="C1" s="203"/>
      <c r="E1" s="203"/>
      <c r="F1" s="714" t="s">
        <v>143</v>
      </c>
      <c r="G1" s="714"/>
      <c r="H1" s="714"/>
      <c r="I1" s="714" t="s">
        <v>19</v>
      </c>
      <c r="AB1" s="1009"/>
      <c r="AC1" s="714"/>
      <c r="AD1" s="714"/>
      <c r="AE1" s="714"/>
      <c r="AF1" s="714"/>
      <c r="AG1" s="714"/>
      <c r="AH1" s="714"/>
      <c r="AI1" s="1009"/>
    </row>
    <row r="2" spans="1:36" s="205" customFormat="1" x14ac:dyDescent="0.2">
      <c r="B2" s="1034"/>
      <c r="C2" s="1034"/>
      <c r="AB2" s="507"/>
      <c r="AC2" s="617"/>
      <c r="AD2" s="617"/>
      <c r="AE2" s="617"/>
      <c r="AF2" s="617"/>
      <c r="AG2" s="617"/>
      <c r="AH2" s="617"/>
      <c r="AI2" s="507"/>
    </row>
    <row r="3" spans="1:36" s="208" customFormat="1" ht="29.25" customHeight="1" x14ac:dyDescent="0.2">
      <c r="B3" s="1035"/>
      <c r="C3" s="1035"/>
      <c r="AB3" s="507"/>
      <c r="AC3" s="617"/>
      <c r="AD3" s="617"/>
      <c r="AE3" s="617"/>
      <c r="AF3" s="617"/>
      <c r="AG3" s="617"/>
      <c r="AH3" s="617"/>
      <c r="AI3" s="507"/>
    </row>
    <row r="4" spans="1:36" s="208" customFormat="1" ht="24" customHeight="1" x14ac:dyDescent="0.2">
      <c r="A4" s="1082" t="s">
        <v>439</v>
      </c>
      <c r="B4" s="1082"/>
      <c r="C4" s="1082"/>
      <c r="D4" s="1082"/>
      <c r="E4" s="1082"/>
      <c r="F4" s="1082"/>
      <c r="G4" s="1082"/>
      <c r="H4" s="1082"/>
      <c r="I4" s="1082"/>
      <c r="J4" s="1082"/>
      <c r="K4" s="1082"/>
      <c r="L4" s="1082"/>
      <c r="M4" s="1082"/>
      <c r="N4" s="1082"/>
      <c r="O4" s="1082"/>
      <c r="P4" s="1082"/>
      <c r="Q4" s="1082"/>
      <c r="R4" s="1082"/>
      <c r="S4" s="1082"/>
      <c r="T4" s="1082"/>
      <c r="U4" s="1082"/>
      <c r="V4" s="1082"/>
      <c r="W4" s="1082"/>
      <c r="AB4" s="507"/>
      <c r="AC4" s="617"/>
      <c r="AD4" s="617"/>
      <c r="AE4" s="617"/>
      <c r="AF4" s="617"/>
      <c r="AG4" s="617"/>
      <c r="AH4" s="617"/>
      <c r="AI4" s="507"/>
    </row>
    <row r="5" spans="1:36" s="208" customForma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AB5" s="507"/>
      <c r="AC5" s="617"/>
      <c r="AD5" s="617"/>
      <c r="AE5" s="617"/>
      <c r="AF5" s="617"/>
      <c r="AG5" s="617"/>
      <c r="AH5" s="617"/>
      <c r="AI5" s="507"/>
    </row>
    <row r="6" spans="1:36" s="208" customFormat="1" ht="6.75" customHeight="1" x14ac:dyDescent="0.2">
      <c r="AB6" s="507"/>
      <c r="AC6" s="617"/>
      <c r="AD6" s="617"/>
      <c r="AE6" s="617"/>
      <c r="AF6" s="617"/>
      <c r="AG6" s="617"/>
      <c r="AH6" s="617"/>
      <c r="AI6" s="507"/>
    </row>
    <row r="7" spans="1:36" s="213" customFormat="1" ht="9" customHeight="1" x14ac:dyDescent="0.2">
      <c r="A7" s="209"/>
      <c r="B7" s="1037" t="s">
        <v>15</v>
      </c>
      <c r="C7" s="211"/>
      <c r="D7" s="1083" t="s">
        <v>262</v>
      </c>
      <c r="E7" s="568"/>
      <c r="F7" s="1044"/>
      <c r="G7" s="1044"/>
      <c r="H7" s="568"/>
      <c r="I7" s="864"/>
      <c r="J7" s="865"/>
      <c r="K7" s="942"/>
      <c r="L7" s="942"/>
      <c r="M7" s="943"/>
      <c r="N7" s="943"/>
      <c r="O7" s="943"/>
      <c r="P7" s="943"/>
      <c r="Q7" s="943"/>
      <c r="R7" s="943"/>
      <c r="S7" s="944"/>
      <c r="T7" s="945"/>
      <c r="U7" s="945"/>
      <c r="V7" s="945"/>
      <c r="W7" s="945"/>
      <c r="X7" s="946"/>
      <c r="AB7" s="431"/>
      <c r="AC7" s="596"/>
      <c r="AD7" s="596"/>
      <c r="AE7" s="596"/>
      <c r="AF7" s="596"/>
      <c r="AG7" s="596"/>
      <c r="AH7" s="596"/>
      <c r="AI7" s="431"/>
    </row>
    <row r="8" spans="1:36" s="213" customFormat="1" ht="14.25" customHeight="1" x14ac:dyDescent="0.2">
      <c r="A8" s="209"/>
      <c r="B8" s="1038"/>
      <c r="C8" s="211"/>
      <c r="D8" s="1084"/>
      <c r="E8" s="799"/>
      <c r="F8" s="1046" t="s">
        <v>282</v>
      </c>
      <c r="G8" s="1045"/>
      <c r="H8" s="211"/>
      <c r="I8" s="1046" t="s">
        <v>283</v>
      </c>
      <c r="J8" s="1045"/>
      <c r="K8" s="1085" t="s">
        <v>383</v>
      </c>
      <c r="L8" s="1086"/>
      <c r="M8" s="1086"/>
      <c r="N8" s="1086"/>
      <c r="O8" s="1086"/>
      <c r="P8" s="1086"/>
      <c r="Q8" s="1086"/>
      <c r="R8" s="1086"/>
      <c r="S8" s="1086"/>
      <c r="T8" s="1086"/>
      <c r="U8" s="1086"/>
      <c r="V8" s="1086"/>
      <c r="W8" s="1086"/>
      <c r="X8" s="1087"/>
      <c r="AB8" s="431"/>
      <c r="AC8" s="596"/>
      <c r="AD8" s="596"/>
      <c r="AE8" s="596"/>
      <c r="AF8" s="596"/>
      <c r="AG8" s="596"/>
      <c r="AH8" s="596"/>
      <c r="AI8" s="431"/>
    </row>
    <row r="9" spans="1:36" s="213" customFormat="1" ht="28.5" customHeight="1" x14ac:dyDescent="0.2">
      <c r="A9" s="209"/>
      <c r="B9" s="1038"/>
      <c r="C9" s="211"/>
      <c r="D9" s="1084"/>
      <c r="E9" s="211"/>
      <c r="F9" s="1075"/>
      <c r="G9" s="1076"/>
      <c r="H9" s="211"/>
      <c r="I9" s="1075"/>
      <c r="J9" s="1076"/>
      <c r="K9" s="1046" t="s">
        <v>384</v>
      </c>
      <c r="L9" s="1045"/>
      <c r="M9" s="1046" t="s">
        <v>385</v>
      </c>
      <c r="N9" s="1045"/>
      <c r="O9" s="1046" t="s">
        <v>386</v>
      </c>
      <c r="P9" s="1045"/>
      <c r="Q9" s="1046" t="s">
        <v>387</v>
      </c>
      <c r="R9" s="1045"/>
      <c r="S9" s="1046" t="s">
        <v>388</v>
      </c>
      <c r="T9" s="1045"/>
      <c r="U9" s="1046" t="s">
        <v>121</v>
      </c>
      <c r="V9" s="1045"/>
      <c r="W9" s="1046" t="s">
        <v>389</v>
      </c>
      <c r="X9" s="1045"/>
      <c r="AB9" s="431"/>
      <c r="AC9" s="596"/>
      <c r="AD9" s="596"/>
      <c r="AE9" s="596"/>
      <c r="AF9" s="596"/>
      <c r="AG9" s="596"/>
      <c r="AH9" s="596"/>
      <c r="AI9" s="431"/>
    </row>
    <row r="10" spans="1:36" s="219" customFormat="1" ht="22.5" x14ac:dyDescent="0.2">
      <c r="A10" s="214"/>
      <c r="B10" s="1039"/>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W10" s="217" t="s">
        <v>12</v>
      </c>
      <c r="X10" s="218" t="s">
        <v>390</v>
      </c>
      <c r="AB10" s="435"/>
      <c r="AC10" s="590" t="s">
        <v>217</v>
      </c>
      <c r="AD10" s="947" t="s">
        <v>399</v>
      </c>
      <c r="AE10" s="948" t="s">
        <v>400</v>
      </c>
      <c r="AF10" s="600"/>
      <c r="AG10" s="600"/>
      <c r="AH10" s="600"/>
      <c r="AI10" s="435"/>
    </row>
    <row r="11" spans="1:36"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W11" s="231"/>
      <c r="X11" s="231"/>
      <c r="AB11" s="231"/>
      <c r="AC11" s="949">
        <v>44286</v>
      </c>
      <c r="AD11" s="947">
        <v>27240</v>
      </c>
      <c r="AE11" s="947">
        <v>16097</v>
      </c>
      <c r="AF11" s="587"/>
      <c r="AG11" s="587"/>
      <c r="AH11" s="587"/>
      <c r="AI11" s="231"/>
    </row>
    <row r="12" spans="1:36" s="232" customFormat="1" ht="14.25" x14ac:dyDescent="0.15">
      <c r="A12" s="224"/>
      <c r="B12" s="225" t="s">
        <v>11</v>
      </c>
      <c r="C12" s="226"/>
      <c r="D12" s="801">
        <v>275501</v>
      </c>
      <c r="E12" s="226"/>
      <c r="F12" s="227">
        <v>4797</v>
      </c>
      <c r="G12" s="228">
        <v>1.741191502027216</v>
      </c>
      <c r="H12" s="226"/>
      <c r="I12" s="227">
        <v>2179</v>
      </c>
      <c r="J12" s="228">
        <v>0.79092271897379685</v>
      </c>
      <c r="K12" s="227">
        <v>1955</v>
      </c>
      <c r="L12" s="228">
        <v>89.720055071133544</v>
      </c>
      <c r="M12" s="227">
        <v>26</v>
      </c>
      <c r="N12" s="228">
        <v>1.1932078935291417</v>
      </c>
      <c r="O12" s="227">
        <v>77</v>
      </c>
      <c r="P12" s="228">
        <v>3.533731069297843</v>
      </c>
      <c r="Q12" s="227">
        <v>103</v>
      </c>
      <c r="R12" s="228">
        <v>4.7269389628269849</v>
      </c>
      <c r="S12" s="227">
        <v>2</v>
      </c>
      <c r="T12" s="228">
        <v>9.1785222579164757E-2</v>
      </c>
      <c r="U12" s="227">
        <v>7</v>
      </c>
      <c r="V12" s="228">
        <v>0.32124827902707664</v>
      </c>
      <c r="W12" s="227">
        <v>9</v>
      </c>
      <c r="X12" s="228">
        <f t="shared" ref="X12:X29" si="0">W12/$I12*100</f>
        <v>0.41303350160624142</v>
      </c>
      <c r="Z12" s="305"/>
      <c r="AA12" s="305"/>
      <c r="AB12" s="305"/>
      <c r="AC12" s="949">
        <v>44316</v>
      </c>
      <c r="AD12" s="947">
        <v>23620</v>
      </c>
      <c r="AE12" s="947">
        <v>14066</v>
      </c>
      <c r="AF12" s="589"/>
      <c r="AG12" s="589"/>
      <c r="AH12" s="589"/>
      <c r="AI12" s="306"/>
      <c r="AJ12" s="950"/>
    </row>
    <row r="13" spans="1:36" s="232" customFormat="1" ht="14.25" x14ac:dyDescent="0.15">
      <c r="A13" s="224"/>
      <c r="B13" s="233" t="s">
        <v>10</v>
      </c>
      <c r="C13" s="226"/>
      <c r="D13" s="802">
        <v>39213</v>
      </c>
      <c r="E13" s="226"/>
      <c r="F13" s="234">
        <v>819</v>
      </c>
      <c r="G13" s="235">
        <v>2.0885930686252006</v>
      </c>
      <c r="H13" s="226"/>
      <c r="I13" s="234">
        <v>427</v>
      </c>
      <c r="J13" s="235">
        <v>1.0889245913345063</v>
      </c>
      <c r="K13" s="234">
        <v>399</v>
      </c>
      <c r="L13" s="235">
        <v>93.442622950819683</v>
      </c>
      <c r="M13" s="234">
        <v>15</v>
      </c>
      <c r="N13" s="235">
        <v>3.5128805620608898</v>
      </c>
      <c r="O13" s="234">
        <v>8</v>
      </c>
      <c r="P13" s="235">
        <v>1.873536299765808</v>
      </c>
      <c r="Q13" s="234">
        <v>0</v>
      </c>
      <c r="R13" s="235">
        <v>0</v>
      </c>
      <c r="S13" s="234">
        <v>0</v>
      </c>
      <c r="T13" s="235">
        <v>0</v>
      </c>
      <c r="U13" s="234">
        <v>1</v>
      </c>
      <c r="V13" s="235">
        <v>0.23419203747072601</v>
      </c>
      <c r="W13" s="234">
        <v>4</v>
      </c>
      <c r="X13" s="235">
        <f t="shared" si="0"/>
        <v>0.93676814988290402</v>
      </c>
      <c r="Z13" s="305"/>
      <c r="AA13" s="305"/>
      <c r="AB13" s="305"/>
      <c r="AC13" s="949">
        <v>44347</v>
      </c>
      <c r="AD13" s="947">
        <v>21534</v>
      </c>
      <c r="AE13" s="947">
        <v>12150</v>
      </c>
      <c r="AF13" s="589"/>
      <c r="AG13" s="589"/>
      <c r="AH13" s="589"/>
      <c r="AI13" s="306"/>
      <c r="AJ13" s="950"/>
    </row>
    <row r="14" spans="1:36" s="232" customFormat="1" ht="14.25" x14ac:dyDescent="0.15">
      <c r="A14" s="224"/>
      <c r="B14" s="233" t="s">
        <v>40</v>
      </c>
      <c r="C14" s="226"/>
      <c r="D14" s="802">
        <v>29908</v>
      </c>
      <c r="E14" s="226"/>
      <c r="F14" s="234">
        <v>441</v>
      </c>
      <c r="G14" s="235">
        <v>1.4745218670589808</v>
      </c>
      <c r="H14" s="226"/>
      <c r="I14" s="234">
        <v>343</v>
      </c>
      <c r="J14" s="235">
        <v>1.1468503410458739</v>
      </c>
      <c r="K14" s="234">
        <v>308</v>
      </c>
      <c r="L14" s="235">
        <v>89.795918367346943</v>
      </c>
      <c r="M14" s="234">
        <v>8</v>
      </c>
      <c r="N14" s="235">
        <v>2.3323615160349855</v>
      </c>
      <c r="O14" s="234">
        <v>20</v>
      </c>
      <c r="P14" s="235">
        <v>5.8309037900874632</v>
      </c>
      <c r="Q14" s="234">
        <v>2</v>
      </c>
      <c r="R14" s="235">
        <v>0.58309037900874638</v>
      </c>
      <c r="S14" s="234">
        <v>0</v>
      </c>
      <c r="T14" s="235">
        <v>0</v>
      </c>
      <c r="U14" s="234">
        <v>3</v>
      </c>
      <c r="V14" s="235">
        <v>0.87463556851311952</v>
      </c>
      <c r="W14" s="234">
        <v>2</v>
      </c>
      <c r="X14" s="235">
        <f t="shared" si="0"/>
        <v>0.58309037900874638</v>
      </c>
      <c r="Z14" s="305"/>
      <c r="AA14" s="305"/>
      <c r="AB14" s="305"/>
      <c r="AC14" s="949">
        <v>44377</v>
      </c>
      <c r="AD14" s="947">
        <v>21833</v>
      </c>
      <c r="AE14" s="947">
        <v>13954</v>
      </c>
      <c r="AF14" s="589"/>
      <c r="AG14" s="589"/>
      <c r="AH14" s="589"/>
      <c r="AI14" s="306"/>
      <c r="AJ14" s="950"/>
    </row>
    <row r="15" spans="1:36" s="232" customFormat="1" ht="14.25" x14ac:dyDescent="0.15">
      <c r="A15" s="224"/>
      <c r="B15" s="233" t="s">
        <v>41</v>
      </c>
      <c r="C15" s="226"/>
      <c r="D15" s="802">
        <v>27809</v>
      </c>
      <c r="E15" s="226"/>
      <c r="F15" s="234">
        <v>58</v>
      </c>
      <c r="G15" s="235">
        <v>0.20856557229673847</v>
      </c>
      <c r="H15" s="226"/>
      <c r="I15" s="234">
        <v>239</v>
      </c>
      <c r="J15" s="235">
        <v>0.85943399618828442</v>
      </c>
      <c r="K15" s="234">
        <v>232</v>
      </c>
      <c r="L15" s="235">
        <v>97.071129707112974</v>
      </c>
      <c r="M15" s="234">
        <v>3</v>
      </c>
      <c r="N15" s="235">
        <v>1.2552301255230125</v>
      </c>
      <c r="O15" s="234">
        <v>3</v>
      </c>
      <c r="P15" s="235">
        <v>1.2552301255230125</v>
      </c>
      <c r="Q15" s="234">
        <v>0</v>
      </c>
      <c r="R15" s="235">
        <v>0</v>
      </c>
      <c r="S15" s="234">
        <v>0</v>
      </c>
      <c r="T15" s="235">
        <v>0</v>
      </c>
      <c r="U15" s="234">
        <v>1</v>
      </c>
      <c r="V15" s="235">
        <v>0.41841004184100417</v>
      </c>
      <c r="W15" s="234">
        <v>0</v>
      </c>
      <c r="X15" s="235">
        <f t="shared" si="0"/>
        <v>0</v>
      </c>
      <c r="Z15" s="305"/>
      <c r="AA15" s="305"/>
      <c r="AB15" s="305"/>
      <c r="AC15" s="949">
        <v>44408</v>
      </c>
      <c r="AD15" s="947">
        <v>25882</v>
      </c>
      <c r="AE15" s="947">
        <v>13248</v>
      </c>
      <c r="AF15" s="589"/>
      <c r="AG15" s="589"/>
      <c r="AH15" s="589"/>
      <c r="AI15" s="306"/>
      <c r="AJ15" s="950"/>
    </row>
    <row r="16" spans="1:36" s="232" customFormat="1" ht="14.25" x14ac:dyDescent="0.15">
      <c r="A16" s="224"/>
      <c r="B16" s="233" t="s">
        <v>9</v>
      </c>
      <c r="C16" s="226"/>
      <c r="D16" s="802">
        <v>38957</v>
      </c>
      <c r="E16" s="226"/>
      <c r="F16" s="234">
        <v>759</v>
      </c>
      <c r="G16" s="235">
        <v>1.9483019739713017</v>
      </c>
      <c r="H16" s="226"/>
      <c r="I16" s="234">
        <v>370</v>
      </c>
      <c r="J16" s="235">
        <v>0.94976512565135929</v>
      </c>
      <c r="K16" s="234">
        <v>360</v>
      </c>
      <c r="L16" s="235">
        <v>97.297297297297305</v>
      </c>
      <c r="M16" s="234">
        <v>4</v>
      </c>
      <c r="N16" s="235">
        <v>1.0810810810810811</v>
      </c>
      <c r="O16" s="234">
        <v>6</v>
      </c>
      <c r="P16" s="235">
        <v>1.6216216216216217</v>
      </c>
      <c r="Q16" s="234">
        <v>0</v>
      </c>
      <c r="R16" s="235">
        <v>0</v>
      </c>
      <c r="S16" s="234">
        <v>0</v>
      </c>
      <c r="T16" s="235">
        <v>0</v>
      </c>
      <c r="U16" s="234">
        <v>0</v>
      </c>
      <c r="V16" s="235">
        <v>0</v>
      </c>
      <c r="W16" s="234">
        <v>0</v>
      </c>
      <c r="X16" s="235">
        <f t="shared" si="0"/>
        <v>0</v>
      </c>
      <c r="Z16" s="305"/>
      <c r="AA16" s="305"/>
      <c r="AB16" s="305"/>
      <c r="AC16" s="949">
        <v>44439</v>
      </c>
      <c r="AD16" s="947">
        <v>15551</v>
      </c>
      <c r="AE16" s="947">
        <v>13247</v>
      </c>
      <c r="AF16" s="589"/>
      <c r="AG16" s="589"/>
      <c r="AH16" s="589"/>
      <c r="AI16" s="306"/>
      <c r="AJ16" s="950"/>
    </row>
    <row r="17" spans="1:36" s="232" customFormat="1" ht="14.25" x14ac:dyDescent="0.15">
      <c r="A17" s="224"/>
      <c r="B17" s="233" t="s">
        <v>8</v>
      </c>
      <c r="C17" s="226"/>
      <c r="D17" s="803">
        <v>17653</v>
      </c>
      <c r="E17" s="226"/>
      <c r="F17" s="234">
        <v>99</v>
      </c>
      <c r="G17" s="235">
        <v>0.56081119356483322</v>
      </c>
      <c r="H17" s="226"/>
      <c r="I17" s="234">
        <v>222</v>
      </c>
      <c r="J17" s="235">
        <v>1.2575766158726562</v>
      </c>
      <c r="K17" s="238">
        <v>221</v>
      </c>
      <c r="L17" s="235">
        <v>99.549549549549553</v>
      </c>
      <c r="M17" s="238">
        <v>1</v>
      </c>
      <c r="N17" s="235">
        <v>0.45045045045045046</v>
      </c>
      <c r="O17" s="238">
        <v>0</v>
      </c>
      <c r="P17" s="235">
        <v>0</v>
      </c>
      <c r="Q17" s="238">
        <v>0</v>
      </c>
      <c r="R17" s="235">
        <v>0</v>
      </c>
      <c r="S17" s="238">
        <v>0</v>
      </c>
      <c r="T17" s="235">
        <v>0</v>
      </c>
      <c r="U17" s="238">
        <v>0</v>
      </c>
      <c r="V17" s="235">
        <v>0</v>
      </c>
      <c r="W17" s="238">
        <v>0</v>
      </c>
      <c r="X17" s="235">
        <f t="shared" si="0"/>
        <v>0</v>
      </c>
      <c r="Z17" s="305"/>
      <c r="AA17" s="305"/>
      <c r="AB17" s="305"/>
      <c r="AC17" s="949">
        <v>44469</v>
      </c>
      <c r="AD17" s="947">
        <v>29199</v>
      </c>
      <c r="AE17" s="947">
        <v>15187</v>
      </c>
      <c r="AF17" s="589"/>
      <c r="AG17" s="589"/>
      <c r="AH17" s="589"/>
      <c r="AI17" s="306"/>
      <c r="AJ17" s="950"/>
    </row>
    <row r="18" spans="1:36" s="232" customFormat="1" ht="14.25" x14ac:dyDescent="0.15">
      <c r="A18" s="224"/>
      <c r="B18" s="233" t="s">
        <v>7</v>
      </c>
      <c r="C18" s="226"/>
      <c r="D18" s="802">
        <v>118742</v>
      </c>
      <c r="E18" s="226"/>
      <c r="F18" s="234">
        <v>1877</v>
      </c>
      <c r="G18" s="235">
        <v>1.5807380707752943</v>
      </c>
      <c r="H18" s="226"/>
      <c r="I18" s="234">
        <v>1208</v>
      </c>
      <c r="J18" s="235">
        <v>1.0173316939246435</v>
      </c>
      <c r="K18" s="234">
        <v>1135</v>
      </c>
      <c r="L18" s="235">
        <v>93.956953642384107</v>
      </c>
      <c r="M18" s="234">
        <v>30</v>
      </c>
      <c r="N18" s="235">
        <v>2.4834437086092715</v>
      </c>
      <c r="O18" s="234">
        <v>0</v>
      </c>
      <c r="P18" s="235">
        <v>0</v>
      </c>
      <c r="Q18" s="234">
        <v>0</v>
      </c>
      <c r="R18" s="235">
        <v>0</v>
      </c>
      <c r="S18" s="234">
        <v>0</v>
      </c>
      <c r="T18" s="235">
        <v>0</v>
      </c>
      <c r="U18" s="234">
        <v>30</v>
      </c>
      <c r="V18" s="235">
        <v>2.4834437086092715</v>
      </c>
      <c r="W18" s="234">
        <v>13</v>
      </c>
      <c r="X18" s="235">
        <f t="shared" si="0"/>
        <v>1.076158940397351</v>
      </c>
      <c r="Z18" s="305"/>
      <c r="AA18" s="305"/>
      <c r="AB18" s="305"/>
      <c r="AC18" s="949">
        <v>44500</v>
      </c>
      <c r="AD18" s="947">
        <v>26213</v>
      </c>
      <c r="AE18" s="947">
        <v>13678</v>
      </c>
      <c r="AF18" s="589"/>
      <c r="AG18" s="589"/>
      <c r="AH18" s="589"/>
      <c r="AI18" s="306"/>
      <c r="AJ18" s="950"/>
    </row>
    <row r="19" spans="1:36" s="232" customFormat="1" ht="14.25" x14ac:dyDescent="0.15">
      <c r="A19" s="224"/>
      <c r="B19" s="233" t="s">
        <v>43</v>
      </c>
      <c r="C19" s="226"/>
      <c r="D19" s="802">
        <v>69483</v>
      </c>
      <c r="E19" s="226"/>
      <c r="F19" s="234">
        <v>1104</v>
      </c>
      <c r="G19" s="235">
        <v>1.5888778550148956</v>
      </c>
      <c r="H19" s="226"/>
      <c r="I19" s="234">
        <v>613</v>
      </c>
      <c r="J19" s="235">
        <v>0.88223018580084345</v>
      </c>
      <c r="K19" s="234">
        <v>551</v>
      </c>
      <c r="L19" s="235">
        <v>89.885807504078315</v>
      </c>
      <c r="M19" s="234">
        <v>16</v>
      </c>
      <c r="N19" s="235">
        <v>2.6101141924959217</v>
      </c>
      <c r="O19" s="234">
        <v>8</v>
      </c>
      <c r="P19" s="235">
        <v>1.3050570962479608</v>
      </c>
      <c r="Q19" s="234">
        <v>16</v>
      </c>
      <c r="R19" s="235">
        <v>2.6101141924959217</v>
      </c>
      <c r="S19" s="234">
        <v>0</v>
      </c>
      <c r="T19" s="235">
        <v>0</v>
      </c>
      <c r="U19" s="234">
        <v>11</v>
      </c>
      <c r="V19" s="235">
        <v>1.794453507340946</v>
      </c>
      <c r="W19" s="234">
        <v>11</v>
      </c>
      <c r="X19" s="235">
        <f t="shared" si="0"/>
        <v>1.794453507340946</v>
      </c>
      <c r="Z19" s="305"/>
      <c r="AA19" s="305"/>
      <c r="AB19" s="305"/>
      <c r="AC19" s="949">
        <v>44530</v>
      </c>
      <c r="AD19" s="947">
        <v>25655</v>
      </c>
      <c r="AE19" s="947">
        <v>14422</v>
      </c>
      <c r="AF19" s="589"/>
      <c r="AG19" s="589"/>
      <c r="AH19" s="589"/>
      <c r="AI19" s="306"/>
      <c r="AJ19" s="950"/>
    </row>
    <row r="20" spans="1:36" s="232" customFormat="1" ht="14.25" x14ac:dyDescent="0.15">
      <c r="A20" s="224"/>
      <c r="B20" s="233" t="s">
        <v>44</v>
      </c>
      <c r="C20" s="226"/>
      <c r="D20" s="802">
        <v>198202</v>
      </c>
      <c r="E20" s="226"/>
      <c r="F20" s="234">
        <v>3511</v>
      </c>
      <c r="G20" s="235">
        <v>1.7714251117546747</v>
      </c>
      <c r="H20" s="226"/>
      <c r="I20" s="234">
        <v>2609</v>
      </c>
      <c r="J20" s="235">
        <v>1.3163338412326819</v>
      </c>
      <c r="K20" s="234">
        <v>2126</v>
      </c>
      <c r="L20" s="235">
        <v>81.487159831353011</v>
      </c>
      <c r="M20" s="234">
        <v>16</v>
      </c>
      <c r="N20" s="235">
        <v>0.61326178612495208</v>
      </c>
      <c r="O20" s="234">
        <v>439</v>
      </c>
      <c r="P20" s="235">
        <v>16.826370256803372</v>
      </c>
      <c r="Q20" s="234">
        <v>0</v>
      </c>
      <c r="R20" s="235">
        <v>0</v>
      </c>
      <c r="S20" s="234">
        <v>2</v>
      </c>
      <c r="T20" s="235">
        <v>7.665772326561901E-2</v>
      </c>
      <c r="U20" s="234">
        <v>26</v>
      </c>
      <c r="V20" s="235">
        <v>0.99655040245304716</v>
      </c>
      <c r="W20" s="234">
        <v>0</v>
      </c>
      <c r="X20" s="235">
        <f t="shared" si="0"/>
        <v>0</v>
      </c>
      <c r="Z20" s="305"/>
      <c r="AA20" s="305"/>
      <c r="AB20" s="305"/>
      <c r="AC20" s="949">
        <v>44561</v>
      </c>
      <c r="AD20" s="947">
        <v>24712</v>
      </c>
      <c r="AE20" s="947">
        <v>14501</v>
      </c>
      <c r="AF20" s="589"/>
      <c r="AG20" s="589"/>
      <c r="AH20" s="589"/>
      <c r="AI20" s="306"/>
      <c r="AJ20" s="950"/>
    </row>
    <row r="21" spans="1:36" s="232" customFormat="1" ht="14.25" x14ac:dyDescent="0.15">
      <c r="A21" s="224"/>
      <c r="B21" s="233" t="s">
        <v>6</v>
      </c>
      <c r="C21" s="226"/>
      <c r="D21" s="802">
        <v>139356</v>
      </c>
      <c r="E21" s="226"/>
      <c r="F21" s="234">
        <v>543</v>
      </c>
      <c r="G21" s="235">
        <v>0.38964953069835528</v>
      </c>
      <c r="H21" s="226"/>
      <c r="I21" s="234">
        <v>3723</v>
      </c>
      <c r="J21" s="235">
        <v>2.6715749590975628</v>
      </c>
      <c r="K21" s="234">
        <v>1268</v>
      </c>
      <c r="L21" s="235">
        <v>34.058554928820847</v>
      </c>
      <c r="M21" s="234">
        <v>31</v>
      </c>
      <c r="N21" s="235">
        <v>0.83266183185603004</v>
      </c>
      <c r="O21" s="234">
        <v>2359</v>
      </c>
      <c r="P21" s="235">
        <v>63.362879398334684</v>
      </c>
      <c r="Q21" s="234">
        <v>8</v>
      </c>
      <c r="R21" s="235">
        <v>0.21488047273704003</v>
      </c>
      <c r="S21" s="234">
        <v>25</v>
      </c>
      <c r="T21" s="235">
        <v>0.67150147730325005</v>
      </c>
      <c r="U21" s="234">
        <v>0</v>
      </c>
      <c r="V21" s="235">
        <v>0</v>
      </c>
      <c r="W21" s="234">
        <v>32</v>
      </c>
      <c r="X21" s="235">
        <f t="shared" si="0"/>
        <v>0.85952189094816012</v>
      </c>
      <c r="Z21" s="305"/>
      <c r="AA21" s="305"/>
      <c r="AB21" s="305"/>
      <c r="AC21" s="949">
        <v>44592</v>
      </c>
      <c r="AD21" s="947">
        <v>15800</v>
      </c>
      <c r="AE21" s="947">
        <v>18653</v>
      </c>
      <c r="AF21" s="589"/>
      <c r="AG21" s="589"/>
      <c r="AH21" s="589"/>
      <c r="AI21" s="306"/>
      <c r="AJ21" s="950"/>
    </row>
    <row r="22" spans="1:36" s="232" customFormat="1" ht="14.25" x14ac:dyDescent="0.15">
      <c r="A22" s="224"/>
      <c r="B22" s="233" t="s">
        <v>5</v>
      </c>
      <c r="C22" s="226"/>
      <c r="D22" s="802">
        <v>34481</v>
      </c>
      <c r="E22" s="226"/>
      <c r="F22" s="234">
        <v>547</v>
      </c>
      <c r="G22" s="235">
        <v>1.5863809054261768</v>
      </c>
      <c r="H22" s="226"/>
      <c r="I22" s="234">
        <v>444</v>
      </c>
      <c r="J22" s="235">
        <v>1.2876656709492185</v>
      </c>
      <c r="K22" s="234">
        <v>277</v>
      </c>
      <c r="L22" s="235">
        <v>62.387387387387385</v>
      </c>
      <c r="M22" s="234">
        <v>14</v>
      </c>
      <c r="N22" s="235">
        <v>3.1531531531531529</v>
      </c>
      <c r="O22" s="234">
        <v>139</v>
      </c>
      <c r="P22" s="235">
        <v>31.306306306306308</v>
      </c>
      <c r="Q22" s="234">
        <v>2</v>
      </c>
      <c r="R22" s="235">
        <v>0.45045045045045046</v>
      </c>
      <c r="S22" s="234">
        <v>0</v>
      </c>
      <c r="T22" s="235">
        <v>0</v>
      </c>
      <c r="U22" s="234">
        <v>3</v>
      </c>
      <c r="V22" s="235">
        <v>0.67567567567567566</v>
      </c>
      <c r="W22" s="234">
        <v>9</v>
      </c>
      <c r="X22" s="235">
        <f t="shared" si="0"/>
        <v>2.0270270270270272</v>
      </c>
      <c r="Z22" s="305"/>
      <c r="AA22" s="305"/>
      <c r="AB22" s="305"/>
      <c r="AC22" s="949">
        <v>44620</v>
      </c>
      <c r="AD22" s="947">
        <v>21660</v>
      </c>
      <c r="AE22" s="947">
        <v>18762</v>
      </c>
      <c r="AF22" s="589"/>
      <c r="AG22" s="589"/>
      <c r="AH22" s="589"/>
      <c r="AI22" s="306"/>
      <c r="AJ22" s="950"/>
    </row>
    <row r="23" spans="1:36" s="232" customFormat="1" ht="14.25" x14ac:dyDescent="0.15">
      <c r="A23" s="224"/>
      <c r="B23" s="233" t="s">
        <v>38</v>
      </c>
      <c r="C23" s="226"/>
      <c r="D23" s="802">
        <v>72568</v>
      </c>
      <c r="E23" s="226"/>
      <c r="F23" s="234">
        <v>1085</v>
      </c>
      <c r="G23" s="235">
        <v>1.4951493771359277</v>
      </c>
      <c r="H23" s="226"/>
      <c r="I23" s="234">
        <v>789</v>
      </c>
      <c r="J23" s="235">
        <v>1.0872560908389373</v>
      </c>
      <c r="K23" s="234">
        <v>705</v>
      </c>
      <c r="L23" s="235">
        <v>89.353612167300383</v>
      </c>
      <c r="M23" s="234">
        <v>9</v>
      </c>
      <c r="N23" s="235">
        <v>1.1406844106463878</v>
      </c>
      <c r="O23" s="234">
        <v>0</v>
      </c>
      <c r="P23" s="235">
        <v>0</v>
      </c>
      <c r="Q23" s="234">
        <v>72</v>
      </c>
      <c r="R23" s="235">
        <v>9.1254752851711025</v>
      </c>
      <c r="S23" s="234">
        <v>0</v>
      </c>
      <c r="T23" s="235">
        <v>0</v>
      </c>
      <c r="U23" s="234">
        <v>3</v>
      </c>
      <c r="V23" s="235">
        <v>0.38022813688212925</v>
      </c>
      <c r="W23" s="234">
        <v>0</v>
      </c>
      <c r="X23" s="235">
        <f t="shared" si="0"/>
        <v>0</v>
      </c>
      <c r="Z23" s="305"/>
      <c r="AA23" s="305"/>
      <c r="AB23" s="305"/>
      <c r="AC23" s="949">
        <v>44651</v>
      </c>
      <c r="AD23" s="947">
        <v>28954</v>
      </c>
      <c r="AE23" s="947">
        <v>17183</v>
      </c>
      <c r="AF23" s="589"/>
      <c r="AG23" s="589"/>
      <c r="AH23" s="589"/>
      <c r="AI23" s="306"/>
      <c r="AJ23" s="950"/>
    </row>
    <row r="24" spans="1:36" s="232" customFormat="1" ht="14.25" x14ac:dyDescent="0.15">
      <c r="A24" s="224"/>
      <c r="B24" s="233" t="s">
        <v>45</v>
      </c>
      <c r="C24" s="226"/>
      <c r="D24" s="802">
        <v>168923</v>
      </c>
      <c r="E24" s="226"/>
      <c r="F24" s="234">
        <v>2940</v>
      </c>
      <c r="G24" s="235">
        <v>1.7404379510191033</v>
      </c>
      <c r="H24" s="226"/>
      <c r="I24" s="234">
        <v>5099</v>
      </c>
      <c r="J24" s="235">
        <v>3.0185350721926558</v>
      </c>
      <c r="K24" s="234">
        <v>1314</v>
      </c>
      <c r="L24" s="235">
        <v>25.769758776230635</v>
      </c>
      <c r="M24" s="234">
        <v>50</v>
      </c>
      <c r="N24" s="235">
        <v>0.98058442831927828</v>
      </c>
      <c r="O24" s="234">
        <v>3367</v>
      </c>
      <c r="P24" s="235">
        <v>66.032555403020197</v>
      </c>
      <c r="Q24" s="234">
        <v>0</v>
      </c>
      <c r="R24" s="235">
        <v>0</v>
      </c>
      <c r="S24" s="234">
        <v>0</v>
      </c>
      <c r="T24" s="235">
        <v>0</v>
      </c>
      <c r="U24" s="234">
        <v>10</v>
      </c>
      <c r="V24" s="235">
        <v>0.19611688566385566</v>
      </c>
      <c r="W24" s="234">
        <v>358</v>
      </c>
      <c r="X24" s="235">
        <f t="shared" si="0"/>
        <v>7.020984506766033</v>
      </c>
      <c r="Z24" s="305"/>
      <c r="AA24" s="305"/>
      <c r="AB24" s="305"/>
      <c r="AC24" s="949">
        <v>44681</v>
      </c>
      <c r="AD24" s="947">
        <v>20498</v>
      </c>
      <c r="AE24" s="947">
        <v>16055</v>
      </c>
      <c r="AF24" s="589"/>
      <c r="AG24" s="589"/>
      <c r="AH24" s="589"/>
      <c r="AI24" s="306"/>
      <c r="AJ24" s="950"/>
    </row>
    <row r="25" spans="1:36" s="240" customFormat="1" ht="14.25" x14ac:dyDescent="0.15">
      <c r="A25" s="239"/>
      <c r="B25" s="233" t="s">
        <v>46</v>
      </c>
      <c r="C25" s="226"/>
      <c r="D25" s="802">
        <v>39421</v>
      </c>
      <c r="E25" s="226"/>
      <c r="F25" s="234">
        <v>638</v>
      </c>
      <c r="G25" s="235">
        <v>1.6184267268714643</v>
      </c>
      <c r="H25" s="226"/>
      <c r="I25" s="234">
        <v>361</v>
      </c>
      <c r="J25" s="235">
        <v>0.91575556175642425</v>
      </c>
      <c r="K25" s="234">
        <v>265</v>
      </c>
      <c r="L25" s="235">
        <v>73.40720221606648</v>
      </c>
      <c r="M25" s="234">
        <v>3</v>
      </c>
      <c r="N25" s="235">
        <v>0.8310249307479225</v>
      </c>
      <c r="O25" s="234">
        <v>2</v>
      </c>
      <c r="P25" s="235">
        <v>0.554016620498615</v>
      </c>
      <c r="Q25" s="234">
        <v>48</v>
      </c>
      <c r="R25" s="235">
        <v>13.29639889196676</v>
      </c>
      <c r="S25" s="234">
        <v>23</v>
      </c>
      <c r="T25" s="235">
        <v>6.3711911357340725</v>
      </c>
      <c r="U25" s="234">
        <v>10</v>
      </c>
      <c r="V25" s="235">
        <v>2.7700831024930745</v>
      </c>
      <c r="W25" s="234">
        <v>10</v>
      </c>
      <c r="X25" s="235">
        <f t="shared" si="0"/>
        <v>2.7700831024930745</v>
      </c>
      <c r="Z25" s="305"/>
      <c r="AA25" s="305"/>
      <c r="AB25" s="305"/>
      <c r="AC25" s="949">
        <v>44712</v>
      </c>
      <c r="AD25" s="947">
        <v>23876</v>
      </c>
      <c r="AE25" s="947">
        <v>15983</v>
      </c>
      <c r="AF25" s="589"/>
      <c r="AG25" s="589"/>
      <c r="AH25" s="589"/>
      <c r="AI25" s="306"/>
      <c r="AJ25" s="950"/>
    </row>
    <row r="26" spans="1:36" s="232" customFormat="1" ht="14.25" x14ac:dyDescent="0.15">
      <c r="B26" s="233" t="s">
        <v>47</v>
      </c>
      <c r="C26" s="226"/>
      <c r="D26" s="804">
        <v>15589</v>
      </c>
      <c r="E26" s="226"/>
      <c r="F26" s="238">
        <v>254</v>
      </c>
      <c r="G26" s="235">
        <v>1.6293540316890114</v>
      </c>
      <c r="H26" s="226"/>
      <c r="I26" s="238">
        <v>206</v>
      </c>
      <c r="J26" s="235">
        <v>1.3214446083777023</v>
      </c>
      <c r="K26" s="238">
        <v>201</v>
      </c>
      <c r="L26" s="235">
        <v>97.572815533980588</v>
      </c>
      <c r="M26" s="238">
        <v>4</v>
      </c>
      <c r="N26" s="235">
        <v>1.9417475728155338</v>
      </c>
      <c r="O26" s="238">
        <v>1</v>
      </c>
      <c r="P26" s="235">
        <v>0.48543689320388345</v>
      </c>
      <c r="Q26" s="238">
        <v>0</v>
      </c>
      <c r="R26" s="235">
        <v>0</v>
      </c>
      <c r="S26" s="238">
        <v>0</v>
      </c>
      <c r="T26" s="235">
        <v>0</v>
      </c>
      <c r="U26" s="238">
        <v>0</v>
      </c>
      <c r="V26" s="235">
        <v>0</v>
      </c>
      <c r="W26" s="238">
        <v>0</v>
      </c>
      <c r="X26" s="235">
        <f t="shared" si="0"/>
        <v>0</v>
      </c>
      <c r="Z26" s="305"/>
      <c r="AA26" s="305"/>
      <c r="AB26" s="305"/>
      <c r="AC26" s="949">
        <v>44742</v>
      </c>
      <c r="AD26" s="947">
        <v>25318</v>
      </c>
      <c r="AE26" s="947">
        <v>16449</v>
      </c>
      <c r="AF26" s="589"/>
      <c r="AG26" s="589"/>
      <c r="AH26" s="589"/>
      <c r="AI26" s="306"/>
      <c r="AJ26" s="950"/>
    </row>
    <row r="27" spans="1:36" s="232" customFormat="1" ht="14.25" x14ac:dyDescent="0.15">
      <c r="B27" s="233" t="s">
        <v>48</v>
      </c>
      <c r="C27" s="226"/>
      <c r="D27" s="804">
        <v>66909</v>
      </c>
      <c r="E27" s="226"/>
      <c r="F27" s="238">
        <v>1447</v>
      </c>
      <c r="G27" s="235">
        <v>2.1626388079331629</v>
      </c>
      <c r="H27" s="226"/>
      <c r="I27" s="238">
        <v>929</v>
      </c>
      <c r="J27" s="235">
        <v>1.3884529734415401</v>
      </c>
      <c r="K27" s="238">
        <v>770</v>
      </c>
      <c r="L27" s="235">
        <v>82.884822389666311</v>
      </c>
      <c r="M27" s="238">
        <v>15</v>
      </c>
      <c r="N27" s="235">
        <v>1.6146393972012916</v>
      </c>
      <c r="O27" s="238">
        <v>99</v>
      </c>
      <c r="P27" s="235">
        <v>10.656620021528525</v>
      </c>
      <c r="Q27" s="238">
        <v>10</v>
      </c>
      <c r="R27" s="235">
        <v>1.0764262648008611</v>
      </c>
      <c r="S27" s="238">
        <v>5</v>
      </c>
      <c r="T27" s="235">
        <v>0.53821313240043056</v>
      </c>
      <c r="U27" s="238">
        <v>22</v>
      </c>
      <c r="V27" s="235">
        <v>2.3681377825618943</v>
      </c>
      <c r="W27" s="238">
        <v>8</v>
      </c>
      <c r="X27" s="235">
        <f t="shared" si="0"/>
        <v>0.86114101184068881</v>
      </c>
      <c r="Z27" s="305"/>
      <c r="AA27" s="305"/>
      <c r="AB27" s="305"/>
      <c r="AC27" s="949">
        <v>44773</v>
      </c>
      <c r="AD27" s="947">
        <v>29962</v>
      </c>
      <c r="AE27" s="947">
        <v>16217</v>
      </c>
      <c r="AF27" s="589"/>
      <c r="AG27" s="589"/>
      <c r="AH27" s="589"/>
      <c r="AI27" s="306"/>
      <c r="AJ27" s="950"/>
    </row>
    <row r="28" spans="1:36" s="232" customFormat="1" ht="14.25" x14ac:dyDescent="0.15">
      <c r="B28" s="233" t="s">
        <v>49</v>
      </c>
      <c r="C28" s="226"/>
      <c r="D28" s="804">
        <v>9016</v>
      </c>
      <c r="E28" s="226"/>
      <c r="F28" s="238">
        <v>205</v>
      </c>
      <c r="G28" s="242">
        <v>2.2737355811889972</v>
      </c>
      <c r="H28" s="226"/>
      <c r="I28" s="238">
        <v>134</v>
      </c>
      <c r="J28" s="242">
        <v>1.4862466725820762</v>
      </c>
      <c r="K28" s="238">
        <v>27</v>
      </c>
      <c r="L28" s="242">
        <v>20.149253731343283</v>
      </c>
      <c r="M28" s="238">
        <v>3</v>
      </c>
      <c r="N28" s="242">
        <v>2.2388059701492535</v>
      </c>
      <c r="O28" s="238">
        <v>102</v>
      </c>
      <c r="P28" s="242">
        <v>76.119402985074629</v>
      </c>
      <c r="Q28" s="238">
        <v>0</v>
      </c>
      <c r="R28" s="242">
        <v>0</v>
      </c>
      <c r="S28" s="238">
        <v>0</v>
      </c>
      <c r="T28" s="242">
        <v>0</v>
      </c>
      <c r="U28" s="238">
        <v>2</v>
      </c>
      <c r="V28" s="242">
        <v>1.4925373134328357</v>
      </c>
      <c r="W28" s="238">
        <v>0</v>
      </c>
      <c r="X28" s="242">
        <f t="shared" si="0"/>
        <v>0</v>
      </c>
      <c r="Z28" s="305"/>
      <c r="AA28" s="305"/>
      <c r="AB28" s="305"/>
      <c r="AC28" s="949">
        <v>44804</v>
      </c>
      <c r="AD28" s="947">
        <v>19002</v>
      </c>
      <c r="AE28" s="947">
        <v>17806</v>
      </c>
      <c r="AF28" s="589"/>
      <c r="AG28" s="589"/>
      <c r="AH28" s="589"/>
      <c r="AI28" s="306"/>
      <c r="AJ28" s="950"/>
    </row>
    <row r="29" spans="1:36" s="232" customFormat="1" ht="14.25" x14ac:dyDescent="0.15">
      <c r="B29" s="244" t="s">
        <v>4</v>
      </c>
      <c r="C29" s="226"/>
      <c r="D29" s="805">
        <v>3299</v>
      </c>
      <c r="E29" s="226"/>
      <c r="F29" s="245">
        <v>54</v>
      </c>
      <c r="G29" s="246">
        <v>1.6368596544407397</v>
      </c>
      <c r="H29" s="226"/>
      <c r="I29" s="245">
        <v>35</v>
      </c>
      <c r="J29" s="246">
        <v>1.0609275538041831</v>
      </c>
      <c r="K29" s="245">
        <v>28</v>
      </c>
      <c r="L29" s="246">
        <v>80</v>
      </c>
      <c r="M29" s="245">
        <v>1</v>
      </c>
      <c r="N29" s="246">
        <v>2.8571428571428572</v>
      </c>
      <c r="O29" s="245">
        <v>0</v>
      </c>
      <c r="P29" s="246">
        <v>0</v>
      </c>
      <c r="Q29" s="245">
        <v>1</v>
      </c>
      <c r="R29" s="246">
        <v>2.8571428571428572</v>
      </c>
      <c r="S29" s="245">
        <v>0</v>
      </c>
      <c r="T29" s="246">
        <v>0</v>
      </c>
      <c r="U29" s="245">
        <v>2</v>
      </c>
      <c r="V29" s="246">
        <v>5.7142857142857144</v>
      </c>
      <c r="W29" s="245">
        <v>3</v>
      </c>
      <c r="X29" s="246">
        <f t="shared" si="0"/>
        <v>8.5714285714285712</v>
      </c>
      <c r="Z29" s="305"/>
      <c r="AA29" s="305"/>
      <c r="AB29" s="305"/>
      <c r="AC29" s="949">
        <v>44834</v>
      </c>
      <c r="AD29" s="947">
        <v>23558</v>
      </c>
      <c r="AE29" s="947">
        <v>17545</v>
      </c>
      <c r="AF29" s="589"/>
      <c r="AG29" s="589"/>
      <c r="AH29" s="589"/>
      <c r="AI29" s="306"/>
      <c r="AJ29" s="950"/>
    </row>
    <row r="30" spans="1:36"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W30" s="221"/>
      <c r="X30" s="574"/>
      <c r="Z30" s="309"/>
      <c r="AA30" s="309"/>
      <c r="AB30" s="305"/>
      <c r="AC30" s="949">
        <v>44865</v>
      </c>
      <c r="AD30" s="947">
        <v>27902</v>
      </c>
      <c r="AE30" s="947">
        <v>14112</v>
      </c>
      <c r="AF30" s="585"/>
      <c r="AG30" s="585"/>
      <c r="AH30" s="589"/>
      <c r="AI30" s="306"/>
      <c r="AJ30" s="950"/>
    </row>
    <row r="31" spans="1:36" s="251" customFormat="1" x14ac:dyDescent="0.15">
      <c r="B31" s="252" t="s">
        <v>3</v>
      </c>
      <c r="C31" s="211"/>
      <c r="D31" s="806">
        <v>1365030</v>
      </c>
      <c r="E31" s="211"/>
      <c r="F31" s="253">
        <v>21178</v>
      </c>
      <c r="G31" s="254">
        <v>1.5514677333098905</v>
      </c>
      <c r="H31" s="211"/>
      <c r="I31" s="253">
        <v>19930</v>
      </c>
      <c r="J31" s="254">
        <v>1.4600411712563095</v>
      </c>
      <c r="K31" s="253">
        <v>12142</v>
      </c>
      <c r="L31" s="254">
        <v>60.923231309583549</v>
      </c>
      <c r="M31" s="253">
        <v>249</v>
      </c>
      <c r="N31" s="254">
        <v>1.2493728048168591</v>
      </c>
      <c r="O31" s="253">
        <v>6630</v>
      </c>
      <c r="P31" s="254">
        <v>33.266432513798293</v>
      </c>
      <c r="Q31" s="253">
        <v>262</v>
      </c>
      <c r="R31" s="254">
        <v>1.3146011038635224</v>
      </c>
      <c r="S31" s="253">
        <v>57</v>
      </c>
      <c r="T31" s="254">
        <v>0.28600100351229302</v>
      </c>
      <c r="U31" s="253">
        <v>131</v>
      </c>
      <c r="V31" s="254">
        <v>0.65730055193176118</v>
      </c>
      <c r="W31" s="253">
        <f>SUM(W12:W29)</f>
        <v>459</v>
      </c>
      <c r="X31" s="254">
        <f>W31/$I31*100</f>
        <v>2.3030607124937279</v>
      </c>
      <c r="Z31" s="305"/>
      <c r="AA31" s="305"/>
      <c r="AB31" s="309"/>
      <c r="AC31" s="949">
        <v>44895</v>
      </c>
      <c r="AD31" s="947">
        <v>25864</v>
      </c>
      <c r="AE31" s="947">
        <v>14618</v>
      </c>
      <c r="AF31" s="589"/>
      <c r="AG31" s="589"/>
      <c r="AH31" s="585"/>
      <c r="AI31" s="309"/>
      <c r="AJ31" s="438"/>
    </row>
    <row r="32" spans="1:36" s="256" customFormat="1" ht="6.75" customHeight="1" x14ac:dyDescent="0.2">
      <c r="B32" s="257" t="s">
        <v>42</v>
      </c>
      <c r="C32" s="258"/>
      <c r="E32" s="258"/>
      <c r="AB32" s="439"/>
      <c r="AC32" s="949">
        <v>44926</v>
      </c>
      <c r="AD32" s="947">
        <v>27618</v>
      </c>
      <c r="AE32" s="947">
        <v>15332</v>
      </c>
      <c r="AF32" s="297"/>
      <c r="AG32" s="297"/>
      <c r="AH32" s="297"/>
      <c r="AI32" s="439"/>
    </row>
    <row r="33" spans="2:35" s="251" customFormat="1" x14ac:dyDescent="0.2">
      <c r="B33" s="1081" t="s">
        <v>401</v>
      </c>
      <c r="C33" s="1081"/>
      <c r="D33" s="1081"/>
      <c r="E33" s="1081"/>
      <c r="F33" s="1081"/>
      <c r="G33" s="1081"/>
      <c r="H33" s="1081"/>
      <c r="I33" s="1081"/>
      <c r="J33" s="1081"/>
      <c r="K33" s="1081"/>
      <c r="L33" s="1081"/>
      <c r="M33" s="1081"/>
      <c r="N33" s="1081"/>
      <c r="O33" s="1081"/>
      <c r="P33" s="1081"/>
      <c r="Q33" s="1081"/>
      <c r="R33" s="1081"/>
      <c r="S33" s="1081"/>
      <c r="T33" s="1081"/>
      <c r="U33" s="1081"/>
      <c r="V33" s="1081"/>
      <c r="W33" s="1081"/>
      <c r="X33" s="1081"/>
      <c r="AB33" s="439"/>
      <c r="AC33" s="949">
        <v>44957</v>
      </c>
      <c r="AD33" s="947">
        <v>19275</v>
      </c>
      <c r="AE33" s="947">
        <v>18183</v>
      </c>
      <c r="AF33" s="297"/>
      <c r="AG33" s="297"/>
      <c r="AH33" s="297"/>
      <c r="AI33" s="439"/>
    </row>
    <row r="34" spans="2:35" s="251" customFormat="1" ht="11.25" customHeight="1" x14ac:dyDescent="0.2">
      <c r="B34" s="1081"/>
      <c r="C34" s="1081"/>
      <c r="D34" s="1081"/>
      <c r="E34" s="1081"/>
      <c r="F34" s="1081"/>
      <c r="G34" s="1081"/>
      <c r="H34" s="1081"/>
      <c r="I34" s="1081"/>
      <c r="J34" s="1081"/>
      <c r="K34" s="1081"/>
      <c r="L34" s="1081"/>
      <c r="M34" s="1081"/>
      <c r="N34" s="1081"/>
      <c r="O34" s="1081"/>
      <c r="P34" s="1081"/>
      <c r="Q34" s="1081"/>
      <c r="R34" s="1081"/>
      <c r="S34" s="1081"/>
      <c r="T34" s="1081"/>
      <c r="U34" s="1081"/>
      <c r="V34" s="1081"/>
      <c r="W34" s="1081"/>
      <c r="X34" s="1081"/>
      <c r="AB34" s="439"/>
      <c r="AC34" s="949">
        <v>44985</v>
      </c>
      <c r="AD34" s="947">
        <v>22255</v>
      </c>
      <c r="AE34" s="947">
        <v>17384</v>
      </c>
      <c r="AF34" s="297"/>
      <c r="AG34" s="297"/>
      <c r="AH34" s="297"/>
      <c r="AI34" s="439"/>
    </row>
    <row r="35" spans="2:35" x14ac:dyDescent="0.2">
      <c r="B35" s="1065"/>
      <c r="C35" s="1065"/>
      <c r="D35" s="1065"/>
      <c r="E35" s="262"/>
      <c r="F35" s="262"/>
      <c r="AC35" s="949">
        <v>45016</v>
      </c>
      <c r="AD35" s="947">
        <f>GETPIVOTDATA("Suma de AltasPIA",[1]td!$A$3,"Fecha",$AC35)</f>
        <v>31089</v>
      </c>
      <c r="AE35" s="947">
        <f>GETPIVOTDATA("Suma de BajasPIA",[1]td!$A$3,"Fecha",$AC35)</f>
        <v>20191</v>
      </c>
    </row>
    <row r="36" spans="2:35" x14ac:dyDescent="0.2">
      <c r="B36" s="1066"/>
      <c r="C36" s="1066"/>
      <c r="D36" s="1066"/>
      <c r="E36" s="262"/>
      <c r="F36" s="262"/>
      <c r="AC36" s="949">
        <v>45046</v>
      </c>
      <c r="AD36" s="947">
        <f>GETPIVOTDATA("Suma de AltasPIA",[1]td!$A$3,"Fecha",$AC36)</f>
        <v>29256</v>
      </c>
      <c r="AE36" s="947">
        <f>GETPIVOTDATA("Suma de BajasPIA",[1]td!$A$3,"Fecha",$AC36)</f>
        <v>18363</v>
      </c>
    </row>
    <row r="37" spans="2:35" x14ac:dyDescent="0.2">
      <c r="AC37" s="949">
        <v>45077</v>
      </c>
      <c r="AD37" s="947">
        <f>GETPIVOTDATA("Suma de AltasPIA",[1]td!$A$3,"Fecha",$AC37)</f>
        <v>26178</v>
      </c>
      <c r="AE37" s="947">
        <f>GETPIVOTDATA("Suma de BajasPIA",[1]td!$A$3,"Fecha",$AC37)</f>
        <v>15112</v>
      </c>
    </row>
    <row r="38" spans="2:35" x14ac:dyDescent="0.2">
      <c r="AC38" s="949">
        <v>45107</v>
      </c>
      <c r="AD38" s="947">
        <f>GETPIVOTDATA("Suma de AltasPIA",[1]td!$A$3,"Fecha",$AC38)</f>
        <v>26589</v>
      </c>
      <c r="AE38" s="947">
        <f>GETPIVOTDATA("Suma de BajasPIA",[1]td!$A$3,"Fecha",$AC38)</f>
        <v>15064</v>
      </c>
    </row>
    <row r="39" spans="2:35" x14ac:dyDescent="0.2">
      <c r="AC39" s="949">
        <v>45138</v>
      </c>
      <c r="AD39" s="947">
        <f>GETPIVOTDATA("Suma de AltasPIA",[1]td!$A$3,"Fecha",$AC39)</f>
        <v>21178</v>
      </c>
      <c r="AE39" s="947">
        <f>GETPIVOTDATA("Suma de BajasPIA",[1]td!$A$3,"Fecha",$AC39)</f>
        <v>19930</v>
      </c>
      <c r="AF39" s="949"/>
    </row>
  </sheetData>
  <mergeCells count="20">
    <mergeCell ref="B2:C2"/>
    <mergeCell ref="B3:C3"/>
    <mergeCell ref="A4:W4"/>
    <mergeCell ref="B5:W5"/>
    <mergeCell ref="B7:B10"/>
    <mergeCell ref="D7:D9"/>
    <mergeCell ref="F7:G7"/>
    <mergeCell ref="F8:G9"/>
    <mergeCell ref="I8:J9"/>
    <mergeCell ref="K8:X8"/>
    <mergeCell ref="U9:V9"/>
    <mergeCell ref="B33:X34"/>
    <mergeCell ref="B35:D35"/>
    <mergeCell ref="B36:D36"/>
    <mergeCell ref="K9:L9"/>
    <mergeCell ref="M9:N9"/>
    <mergeCell ref="O9:P9"/>
    <mergeCell ref="Q9:R9"/>
    <mergeCell ref="S9:T9"/>
    <mergeCell ref="W9:X9"/>
  </mergeCells>
  <printOptions horizontalCentered="1"/>
  <pageMargins left="0" right="0" top="0.43307086614173229" bottom="0.43307086614173229" header="0" footer="0"/>
  <pageSetup paperSize="9" scale="72"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59"/>
      <c r="C3" s="1059"/>
      <c r="D3" s="1059"/>
      <c r="E3" s="1059"/>
      <c r="F3" s="1059"/>
      <c r="G3" s="1059"/>
      <c r="H3" s="1059"/>
      <c r="I3" s="1059"/>
      <c r="J3" s="1059"/>
      <c r="K3" s="1059"/>
      <c r="L3" s="45"/>
      <c r="M3" s="45"/>
      <c r="W3" s="89"/>
      <c r="AA3" s="89"/>
      <c r="AD3" s="88"/>
    </row>
    <row r="4" spans="2:32" s="7" customFormat="1" ht="2.25" customHeight="1" x14ac:dyDescent="0.2">
      <c r="B4" s="1032"/>
      <c r="C4" s="1032"/>
      <c r="D4" s="1032"/>
      <c r="E4" s="1032"/>
      <c r="F4" s="1032"/>
      <c r="G4" s="1032"/>
      <c r="H4" s="1032"/>
      <c r="I4" s="1032"/>
      <c r="J4" s="1032"/>
      <c r="K4" s="1032"/>
      <c r="L4" s="1032"/>
      <c r="M4" s="1032"/>
      <c r="N4" s="1032"/>
      <c r="O4" s="1032"/>
      <c r="P4" s="1032"/>
      <c r="Q4" s="1032"/>
      <c r="R4" s="1032"/>
      <c r="S4" s="1032"/>
      <c r="T4" s="1032"/>
      <c r="U4" s="1032"/>
      <c r="V4" s="1032"/>
      <c r="W4" s="1032"/>
      <c r="X4" s="1032"/>
      <c r="Y4" s="1032"/>
      <c r="Z4" s="1032"/>
      <c r="AA4" s="1032"/>
      <c r="AB4" s="1032"/>
      <c r="AC4" s="1032"/>
      <c r="AD4" s="1032"/>
    </row>
    <row r="5" spans="2:32" s="7" customFormat="1" ht="39" customHeight="1" x14ac:dyDescent="0.2">
      <c r="B5" s="1033" t="s">
        <v>440</v>
      </c>
      <c r="C5" s="1033"/>
      <c r="D5" s="1033"/>
      <c r="E5" s="1033"/>
      <c r="F5" s="1033"/>
      <c r="G5" s="1033"/>
      <c r="H5" s="1033"/>
      <c r="I5" s="1033"/>
      <c r="J5" s="1033"/>
      <c r="K5" s="1033"/>
      <c r="L5" s="1033"/>
      <c r="M5" s="1033"/>
      <c r="N5" s="1033"/>
      <c r="O5" s="1033"/>
      <c r="P5" s="1033"/>
      <c r="Q5" s="1033"/>
      <c r="R5" s="1033"/>
      <c r="S5" s="1033"/>
      <c r="T5" s="1033"/>
      <c r="U5" s="1033"/>
      <c r="V5" s="1033"/>
      <c r="W5" s="1033"/>
      <c r="X5" s="1033"/>
      <c r="Y5" s="1033"/>
      <c r="Z5" s="1033"/>
      <c r="AA5" s="1033"/>
      <c r="AB5" s="1033"/>
      <c r="AC5" s="1033"/>
      <c r="AD5" s="1033"/>
      <c r="AE5" s="13"/>
    </row>
    <row r="6" spans="2:32" s="7" customFormat="1" ht="14.25" customHeight="1" x14ac:dyDescent="0.2">
      <c r="B6" s="1036" t="str">
        <f>porsaad!B6</f>
        <v>Situación a 31 de julio de 2023</v>
      </c>
      <c r="C6" s="1036"/>
      <c r="D6" s="1036"/>
      <c r="E6" s="1036"/>
      <c r="F6" s="1036"/>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c r="AD6" s="8"/>
    </row>
    <row r="7" spans="2:32" s="7" customFormat="1" ht="5.25" customHeight="1" x14ac:dyDescent="0.2">
      <c r="AC7" s="87"/>
      <c r="AD7" s="86"/>
    </row>
    <row r="8" spans="2:32" s="83" customFormat="1" ht="21.75" customHeight="1" x14ac:dyDescent="0.2">
      <c r="B8" s="1093" t="s">
        <v>30</v>
      </c>
      <c r="C8" s="68"/>
      <c r="D8" s="1093" t="s">
        <v>120</v>
      </c>
      <c r="E8" s="1096" t="s">
        <v>29</v>
      </c>
      <c r="F8" s="1097"/>
      <c r="G8" s="1097"/>
      <c r="H8" s="1097"/>
      <c r="I8" s="1097"/>
      <c r="J8" s="1097"/>
      <c r="K8" s="1097"/>
      <c r="L8" s="1097"/>
      <c r="M8" s="1097"/>
      <c r="N8" s="1097"/>
      <c r="O8" s="1097"/>
      <c r="P8" s="1097"/>
      <c r="Q8" s="1097"/>
      <c r="R8" s="1097"/>
      <c r="S8" s="1097"/>
      <c r="T8" s="1097"/>
      <c r="U8" s="1097"/>
      <c r="V8" s="1097"/>
      <c r="W8" s="1097"/>
      <c r="X8" s="1097"/>
      <c r="Y8" s="1097"/>
      <c r="Z8" s="1097"/>
      <c r="AA8" s="1098"/>
      <c r="AB8" s="68"/>
      <c r="AC8" s="1099" t="s">
        <v>3</v>
      </c>
      <c r="AD8" s="1100"/>
    </row>
    <row r="9" spans="2:32" s="83" customFormat="1" ht="21.75" customHeight="1" x14ac:dyDescent="0.2">
      <c r="B9" s="1094"/>
      <c r="C9" s="68"/>
      <c r="D9" s="1094"/>
      <c r="E9" s="1090" t="s">
        <v>25</v>
      </c>
      <c r="F9" s="1091"/>
      <c r="G9" s="199"/>
      <c r="H9" s="1090" t="s">
        <v>24</v>
      </c>
      <c r="I9" s="1091"/>
      <c r="J9" s="199"/>
      <c r="K9" s="1090" t="s">
        <v>23</v>
      </c>
      <c r="L9" s="1091"/>
      <c r="M9" s="199"/>
      <c r="N9" s="1090" t="s">
        <v>22</v>
      </c>
      <c r="O9" s="1091"/>
      <c r="P9" s="199"/>
      <c r="Q9" s="1090" t="s">
        <v>21</v>
      </c>
      <c r="R9" s="1091"/>
      <c r="S9" s="199"/>
      <c r="T9" s="1090" t="s">
        <v>20</v>
      </c>
      <c r="U9" s="1091"/>
      <c r="V9" s="199"/>
      <c r="W9" s="1090" t="s">
        <v>19</v>
      </c>
      <c r="X9" s="1091"/>
      <c r="Y9" s="199"/>
      <c r="Z9" s="1090" t="s">
        <v>18</v>
      </c>
      <c r="AA9" s="1091"/>
      <c r="AB9" s="68"/>
      <c r="AC9" s="1101"/>
      <c r="AD9" s="1102"/>
    </row>
    <row r="10" spans="2:32" s="83" customFormat="1" ht="21.75" customHeight="1" x14ac:dyDescent="0.2">
      <c r="B10" s="1095"/>
      <c r="D10" s="1095"/>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6" t="s">
        <v>27</v>
      </c>
      <c r="D12" s="417" t="s">
        <v>34</v>
      </c>
      <c r="E12" s="77">
        <v>433</v>
      </c>
      <c r="F12" s="76">
        <v>0.16936423872143691</v>
      </c>
      <c r="G12" s="74"/>
      <c r="H12" s="77">
        <v>9511</v>
      </c>
      <c r="I12" s="76">
        <v>3.7201461304378438</v>
      </c>
      <c r="J12" s="74"/>
      <c r="K12" s="77">
        <v>6008</v>
      </c>
      <c r="L12" s="76">
        <v>2.3499777049385515</v>
      </c>
      <c r="M12" s="74"/>
      <c r="N12" s="77">
        <v>9006</v>
      </c>
      <c r="O12" s="76">
        <v>3.5226197088343203</v>
      </c>
      <c r="P12" s="74"/>
      <c r="Q12" s="77">
        <v>8182</v>
      </c>
      <c r="R12" s="76">
        <v>3.2003191714059969</v>
      </c>
      <c r="S12" s="74"/>
      <c r="T12" s="77">
        <v>11096</v>
      </c>
      <c r="U12" s="76">
        <v>4.3401052952726644</v>
      </c>
      <c r="V12" s="74"/>
      <c r="W12" s="77">
        <v>37362</v>
      </c>
      <c r="X12" s="76">
        <v>14.61382606722939</v>
      </c>
      <c r="Y12" s="74"/>
      <c r="Z12" s="77">
        <v>174064</v>
      </c>
      <c r="AA12" s="76">
        <f t="shared" ref="AA12:AA19" si="0">Z12*100/$AC12</f>
        <v>68.083641683159797</v>
      </c>
      <c r="AB12" s="66"/>
      <c r="AC12" s="153">
        <f>E12+H12+K12+N12+Q12+T12+W12+Z12</f>
        <v>255662</v>
      </c>
      <c r="AD12" s="75">
        <f>F12+I12+L12+O12+R12+U12+X12+AA12</f>
        <v>100</v>
      </c>
      <c r="AF12" s="425"/>
    </row>
    <row r="13" spans="2:32" s="73" customFormat="1" ht="21" customHeight="1" x14ac:dyDescent="0.2">
      <c r="B13" s="1117"/>
      <c r="D13" s="418" t="s">
        <v>52</v>
      </c>
      <c r="E13" s="415">
        <v>638</v>
      </c>
      <c r="F13" s="416">
        <v>0.19225090249444041</v>
      </c>
      <c r="G13" s="74"/>
      <c r="H13" s="415">
        <v>10443</v>
      </c>
      <c r="I13" s="416">
        <v>3.1468278601088415</v>
      </c>
      <c r="J13" s="74"/>
      <c r="K13" s="415">
        <v>7424</v>
      </c>
      <c r="L13" s="416">
        <v>2.2371014108443972</v>
      </c>
      <c r="M13" s="74"/>
      <c r="N13" s="415">
        <v>11064</v>
      </c>
      <c r="O13" s="416">
        <v>3.3339560896528031</v>
      </c>
      <c r="P13" s="74"/>
      <c r="Q13" s="415">
        <v>12075</v>
      </c>
      <c r="R13" s="416">
        <v>3.6386044633548082</v>
      </c>
      <c r="S13" s="74"/>
      <c r="T13" s="415">
        <v>19028</v>
      </c>
      <c r="U13" s="416">
        <v>5.7337777001006458</v>
      </c>
      <c r="V13" s="74"/>
      <c r="W13" s="415">
        <v>60796</v>
      </c>
      <c r="X13" s="416">
        <v>18.319883805724135</v>
      </c>
      <c r="Y13" s="74"/>
      <c r="Z13" s="415">
        <v>210390</v>
      </c>
      <c r="AA13" s="416">
        <f t="shared" si="0"/>
        <v>63.39759776771993</v>
      </c>
      <c r="AB13" s="66"/>
      <c r="AC13" s="157">
        <f t="shared" ref="AC13:AD15" si="1">E13+H13+K13+N13+Q13+T13+W13+Z13</f>
        <v>331858</v>
      </c>
      <c r="AD13" s="181">
        <f t="shared" si="1"/>
        <v>100</v>
      </c>
      <c r="AF13" s="425"/>
    </row>
    <row r="14" spans="2:32" s="73" customFormat="1" ht="21" customHeight="1" x14ac:dyDescent="0.2">
      <c r="B14" s="1117"/>
      <c r="D14" s="418" t="s">
        <v>53</v>
      </c>
      <c r="E14" s="415">
        <v>263</v>
      </c>
      <c r="F14" s="416">
        <v>9.4210867563878906E-2</v>
      </c>
      <c r="G14" s="74"/>
      <c r="H14" s="415">
        <v>7095</v>
      </c>
      <c r="I14" s="416">
        <v>2.5415441268658587</v>
      </c>
      <c r="J14" s="74"/>
      <c r="K14" s="415">
        <v>5999</v>
      </c>
      <c r="L14" s="416">
        <v>2.1489391426452835</v>
      </c>
      <c r="M14" s="74"/>
      <c r="N14" s="415">
        <v>8229</v>
      </c>
      <c r="O14" s="416">
        <v>2.9477613276926218</v>
      </c>
      <c r="P14" s="74"/>
      <c r="Q14" s="415">
        <v>10458</v>
      </c>
      <c r="R14" s="416">
        <v>3.7462252965134817</v>
      </c>
      <c r="S14" s="74"/>
      <c r="T14" s="415">
        <v>18109</v>
      </c>
      <c r="U14" s="416">
        <v>6.4869376453014569</v>
      </c>
      <c r="V14" s="74"/>
      <c r="W14" s="415">
        <v>65114</v>
      </c>
      <c r="X14" s="416">
        <v>23.324891370929322</v>
      </c>
      <c r="Y14" s="74"/>
      <c r="Z14" s="415">
        <v>163894</v>
      </c>
      <c r="AA14" s="416">
        <f t="shared" si="0"/>
        <v>58.7094902224881</v>
      </c>
      <c r="AB14" s="66"/>
      <c r="AC14" s="157">
        <f t="shared" si="1"/>
        <v>279161</v>
      </c>
      <c r="AD14" s="181">
        <f t="shared" si="1"/>
        <v>100</v>
      </c>
      <c r="AF14" s="425"/>
    </row>
    <row r="15" spans="2:32" s="73" customFormat="1" ht="21" customHeight="1" x14ac:dyDescent="0.2">
      <c r="B15" s="1118"/>
      <c r="D15" s="421" t="s">
        <v>71</v>
      </c>
      <c r="E15" s="419">
        <f>SUM(E12:E14)</f>
        <v>1334</v>
      </c>
      <c r="F15" s="420">
        <f t="shared" ref="F15:F19" si="2">E15*100/$AC15</f>
        <v>0.15392053131428982</v>
      </c>
      <c r="G15" s="74"/>
      <c r="H15" s="419">
        <f>SUM(H12:H14)</f>
        <v>27049</v>
      </c>
      <c r="I15" s="420">
        <f t="shared" ref="I15:I19" si="3">H15*100/$AC15</f>
        <v>3.1209868452175598</v>
      </c>
      <c r="J15" s="74"/>
      <c r="K15" s="419">
        <f>SUM(K12:K14)</f>
        <v>19431</v>
      </c>
      <c r="L15" s="420">
        <f t="shared" ref="L15:L19" si="4">K15*100/$AC15</f>
        <v>2.2420013822848315</v>
      </c>
      <c r="M15" s="74"/>
      <c r="N15" s="419">
        <f>SUM(N12:N14)</f>
        <v>28299</v>
      </c>
      <c r="O15" s="420">
        <f t="shared" ref="O15:O19" si="5">N15*100/$AC15</f>
        <v>3.2652152291327488</v>
      </c>
      <c r="P15" s="74"/>
      <c r="Q15" s="419">
        <f>SUM(Q12:Q14)</f>
        <v>30715</v>
      </c>
      <c r="R15" s="420">
        <f t="shared" ref="R15:R19" si="6">Q15*100/$AC15</f>
        <v>3.5439798495640265</v>
      </c>
      <c r="S15" s="74"/>
      <c r="T15" s="419">
        <f>SUM(T12:T14)</f>
        <v>48233</v>
      </c>
      <c r="U15" s="420">
        <f t="shared" ref="U15:U19" si="7">T15*100/$AC15</f>
        <v>5.5652541131050528</v>
      </c>
      <c r="V15" s="74"/>
      <c r="W15" s="419">
        <f>SUM(W12:W14)</f>
        <v>163272</v>
      </c>
      <c r="X15" s="420">
        <f t="shared" ref="X15:X19" si="8">W15*100/$AC15</f>
        <v>18.838765358880604</v>
      </c>
      <c r="Y15" s="74"/>
      <c r="Z15" s="419">
        <f>SUM(Z12:Z14)</f>
        <v>548348</v>
      </c>
      <c r="AA15" s="420">
        <f t="shared" si="0"/>
        <v>63.269876690500887</v>
      </c>
      <c r="AB15" s="66"/>
      <c r="AC15" s="422">
        <f>SUM(AC12:AC14)</f>
        <v>866681</v>
      </c>
      <c r="AD15" s="424">
        <f t="shared" si="1"/>
        <v>100</v>
      </c>
      <c r="AF15" s="425"/>
    </row>
    <row r="16" spans="2:32" s="73" customFormat="1" ht="21" customHeight="1" x14ac:dyDescent="0.2">
      <c r="B16" s="1116" t="s">
        <v>26</v>
      </c>
      <c r="D16" s="417" t="s">
        <v>34</v>
      </c>
      <c r="E16" s="77">
        <v>592</v>
      </c>
      <c r="F16" s="76">
        <v>0.41745703788845717</v>
      </c>
      <c r="G16" s="74"/>
      <c r="H16" s="77">
        <v>19539</v>
      </c>
      <c r="I16" s="76">
        <v>13.778197742065142</v>
      </c>
      <c r="J16" s="74"/>
      <c r="K16" s="77">
        <v>9063</v>
      </c>
      <c r="L16" s="76">
        <v>6.3909005648362962</v>
      </c>
      <c r="M16" s="74"/>
      <c r="N16" s="77">
        <v>11039</v>
      </c>
      <c r="O16" s="76">
        <v>7.7843044615720922</v>
      </c>
      <c r="P16" s="74"/>
      <c r="Q16" s="77">
        <v>9300</v>
      </c>
      <c r="R16" s="76">
        <v>6.5580244127747491</v>
      </c>
      <c r="S16" s="74"/>
      <c r="T16" s="77">
        <v>12047</v>
      </c>
      <c r="U16" s="76">
        <v>8.4951096882470338</v>
      </c>
      <c r="V16" s="74"/>
      <c r="W16" s="77">
        <v>27066</v>
      </c>
      <c r="X16" s="76">
        <v>19.085966532920576</v>
      </c>
      <c r="Y16" s="74"/>
      <c r="Z16" s="77">
        <v>53165</v>
      </c>
      <c r="AA16" s="76">
        <f t="shared" si="0"/>
        <v>37.490039559695653</v>
      </c>
      <c r="AB16" s="66"/>
      <c r="AC16" s="153">
        <f>E16+H16+K16+N16+Q16+T16+W16+Z16</f>
        <v>141811</v>
      </c>
      <c r="AD16" s="75">
        <f>F16+I16+L16+O16+R16+U16+X16+AA16</f>
        <v>100</v>
      </c>
      <c r="AF16" s="425"/>
    </row>
    <row r="17" spans="2:32" s="73" customFormat="1" ht="21" customHeight="1" x14ac:dyDescent="0.2">
      <c r="B17" s="1117"/>
      <c r="D17" s="418" t="s">
        <v>52</v>
      </c>
      <c r="E17" s="415">
        <v>877</v>
      </c>
      <c r="F17" s="416">
        <v>0.44925977152809793</v>
      </c>
      <c r="G17" s="74"/>
      <c r="H17" s="415">
        <v>24974</v>
      </c>
      <c r="I17" s="416">
        <v>12.793401977357718</v>
      </c>
      <c r="J17" s="74"/>
      <c r="K17" s="415">
        <v>11368</v>
      </c>
      <c r="L17" s="416">
        <v>5.8234721581886175</v>
      </c>
      <c r="M17" s="74"/>
      <c r="N17" s="415">
        <v>14645</v>
      </c>
      <c r="O17" s="416">
        <v>7.5021771425644177</v>
      </c>
      <c r="P17" s="74"/>
      <c r="Q17" s="415">
        <v>14459</v>
      </c>
      <c r="R17" s="416">
        <v>7.4068951385687205</v>
      </c>
      <c r="S17" s="74"/>
      <c r="T17" s="415">
        <v>20433</v>
      </c>
      <c r="U17" s="416">
        <v>10.467189180882126</v>
      </c>
      <c r="V17" s="74"/>
      <c r="W17" s="415">
        <v>39336</v>
      </c>
      <c r="X17" s="416">
        <v>20.150607038573842</v>
      </c>
      <c r="Y17" s="74"/>
      <c r="Z17" s="415">
        <v>69118</v>
      </c>
      <c r="AA17" s="416">
        <f t="shared" si="0"/>
        <v>35.406997592336459</v>
      </c>
      <c r="AB17" s="66"/>
      <c r="AC17" s="157">
        <f t="shared" ref="AC17:AD19" si="9">E17+H17+K17+N17+Q17+T17+W17+Z17</f>
        <v>195210</v>
      </c>
      <c r="AD17" s="181">
        <f t="shared" si="9"/>
        <v>100</v>
      </c>
      <c r="AF17" s="425"/>
    </row>
    <row r="18" spans="2:32" s="73" customFormat="1" ht="21" customHeight="1" x14ac:dyDescent="0.2">
      <c r="B18" s="1117"/>
      <c r="D18" s="418" t="s">
        <v>53</v>
      </c>
      <c r="E18" s="415">
        <v>339</v>
      </c>
      <c r="F18" s="416">
        <v>0.21013091341862541</v>
      </c>
      <c r="G18" s="74"/>
      <c r="H18" s="415">
        <v>15894</v>
      </c>
      <c r="I18" s="416">
        <v>9.8519785778042248</v>
      </c>
      <c r="J18" s="74"/>
      <c r="K18" s="415">
        <v>10030</v>
      </c>
      <c r="L18" s="416">
        <v>6.2171476743032832</v>
      </c>
      <c r="M18" s="74"/>
      <c r="N18" s="415">
        <v>11599</v>
      </c>
      <c r="O18" s="416">
        <v>7.1897004859664779</v>
      </c>
      <c r="P18" s="74"/>
      <c r="Q18" s="415">
        <v>12148</v>
      </c>
      <c r="R18" s="416">
        <v>7.5300009917683228</v>
      </c>
      <c r="S18" s="74"/>
      <c r="T18" s="415">
        <v>17631</v>
      </c>
      <c r="U18" s="416">
        <v>10.928667063373997</v>
      </c>
      <c r="V18" s="74"/>
      <c r="W18" s="415">
        <v>33241</v>
      </c>
      <c r="X18" s="416">
        <v>20.604606763859962</v>
      </c>
      <c r="Y18" s="74"/>
      <c r="Z18" s="415">
        <v>60446</v>
      </c>
      <c r="AA18" s="416">
        <f t="shared" si="0"/>
        <v>37.46776752950511</v>
      </c>
      <c r="AB18" s="66"/>
      <c r="AC18" s="157">
        <f t="shared" si="9"/>
        <v>161328</v>
      </c>
      <c r="AD18" s="181">
        <f t="shared" si="9"/>
        <v>100</v>
      </c>
      <c r="AF18" s="425"/>
    </row>
    <row r="19" spans="2:32" s="73" customFormat="1" ht="21" customHeight="1" x14ac:dyDescent="0.2">
      <c r="B19" s="1118"/>
      <c r="D19" s="421" t="s">
        <v>71</v>
      </c>
      <c r="E19" s="419">
        <f>SUM(E16:E18)</f>
        <v>1808</v>
      </c>
      <c r="F19" s="420">
        <f t="shared" si="2"/>
        <v>0.36279795886015626</v>
      </c>
      <c r="G19" s="74"/>
      <c r="H19" s="419">
        <f>SUM(H16:H18)</f>
        <v>60407</v>
      </c>
      <c r="I19" s="420">
        <f t="shared" si="3"/>
        <v>12.121424945168949</v>
      </c>
      <c r="J19" s="74"/>
      <c r="K19" s="419">
        <f>SUM(K16:K18)</f>
        <v>30461</v>
      </c>
      <c r="L19" s="420">
        <f t="shared" si="4"/>
        <v>6.1123830889597448</v>
      </c>
      <c r="M19" s="74"/>
      <c r="N19" s="419">
        <f>SUM(N16:N18)</f>
        <v>37283</v>
      </c>
      <c r="O19" s="420">
        <f t="shared" si="5"/>
        <v>7.4813032633756666</v>
      </c>
      <c r="P19" s="74"/>
      <c r="Q19" s="419">
        <f>SUM(Q16:Q18)</f>
        <v>35907</v>
      </c>
      <c r="R19" s="420">
        <f t="shared" si="6"/>
        <v>7.2051915424732469</v>
      </c>
      <c r="S19" s="74"/>
      <c r="T19" s="419">
        <f>SUM(T16:T18)</f>
        <v>50111</v>
      </c>
      <c r="U19" s="420">
        <f t="shared" si="7"/>
        <v>10.055402940509563</v>
      </c>
      <c r="V19" s="74"/>
      <c r="W19" s="419">
        <f>SUM(W16:W18)</f>
        <v>99643</v>
      </c>
      <c r="X19" s="420">
        <f t="shared" si="8"/>
        <v>19.994622242645214</v>
      </c>
      <c r="Y19" s="74"/>
      <c r="Z19" s="419">
        <f>SUM(Z16:Z18)</f>
        <v>182729</v>
      </c>
      <c r="AA19" s="420">
        <f t="shared" si="0"/>
        <v>36.666874018007462</v>
      </c>
      <c r="AB19" s="66"/>
      <c r="AC19" s="422">
        <f>SUM(AC16:AC18)</f>
        <v>498349</v>
      </c>
      <c r="AD19" s="424">
        <f t="shared" si="9"/>
        <v>100</v>
      </c>
      <c r="AF19" s="425"/>
    </row>
    <row r="20" spans="2:32" s="70" customFormat="1" ht="3" customHeight="1" x14ac:dyDescent="0.2">
      <c r="B20" s="423"/>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096" t="s">
        <v>3</v>
      </c>
      <c r="C21" s="1097"/>
      <c r="D21" s="1098"/>
      <c r="E21" s="65">
        <f>E15+E19</f>
        <v>3142</v>
      </c>
      <c r="F21" s="67">
        <f>E21*100/$AC21</f>
        <v>0.23017809132400022</v>
      </c>
      <c r="G21" s="66"/>
      <c r="H21" s="65">
        <f>H15+H19</f>
        <v>87456</v>
      </c>
      <c r="I21" s="67">
        <f>H21*100/$AC21</f>
        <v>6.4068921562163466</v>
      </c>
      <c r="J21" s="66"/>
      <c r="K21" s="65">
        <f>K15+K19</f>
        <v>49892</v>
      </c>
      <c r="L21" s="67">
        <f>K21*100/$AC21</f>
        <v>3.6550112451740988</v>
      </c>
      <c r="M21" s="66"/>
      <c r="N21" s="65">
        <f>N15+N19</f>
        <v>65582</v>
      </c>
      <c r="O21" s="67">
        <f>N21*100/$AC21</f>
        <v>4.8044365325304206</v>
      </c>
      <c r="P21" s="66"/>
      <c r="Q21" s="65">
        <f>Q15+Q19</f>
        <v>66622</v>
      </c>
      <c r="R21" s="67">
        <f>Q21*100/$AC21</f>
        <v>4.8806253342417385</v>
      </c>
      <c r="S21" s="66"/>
      <c r="T21" s="65">
        <f>T15+T19</f>
        <v>98344</v>
      </c>
      <c r="U21" s="67">
        <f>T21*100/$AC21</f>
        <v>7.2045303033632964</v>
      </c>
      <c r="V21" s="66"/>
      <c r="W21" s="65">
        <f>W15+W19</f>
        <v>262915</v>
      </c>
      <c r="X21" s="67">
        <f>W21*100/$AC21</f>
        <v>19.260748848010667</v>
      </c>
      <c r="Y21" s="66"/>
      <c r="Z21" s="65">
        <f>Z15+Z19</f>
        <v>731077</v>
      </c>
      <c r="AA21" s="67">
        <f>Z21*100/$AC21</f>
        <v>53.557577489139433</v>
      </c>
      <c r="AB21" s="66"/>
      <c r="AC21" s="65">
        <f>AC15+AC19</f>
        <v>1365030</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092" t="s">
        <v>17</v>
      </c>
      <c r="D35" s="1092"/>
      <c r="E35" s="1092"/>
      <c r="F35" s="1092"/>
      <c r="G35" s="1092"/>
      <c r="H35" s="1092"/>
      <c r="I35" s="1092"/>
      <c r="J35" s="1092"/>
      <c r="K35" s="1092"/>
      <c r="L35" s="1092"/>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088"/>
      <c r="C44" s="1089"/>
      <c r="D44" s="1089"/>
      <c r="E44" s="1089"/>
      <c r="F44" s="1089"/>
      <c r="G44" s="1089"/>
      <c r="H44" s="1089"/>
      <c r="I44" s="1089"/>
      <c r="J44" s="1089"/>
      <c r="K44" s="1089"/>
      <c r="L44" s="1089"/>
      <c r="M44" s="1089"/>
      <c r="N44" s="1089"/>
      <c r="O44" s="1089"/>
      <c r="P44" s="403"/>
      <c r="AD44" s="54"/>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34"/>
      <c r="C2" s="1034"/>
      <c r="D2" s="1034"/>
      <c r="E2" s="1034"/>
      <c r="F2" s="1034"/>
      <c r="G2" s="1034"/>
      <c r="H2" s="1034"/>
      <c r="I2" s="1034"/>
      <c r="O2" s="207"/>
    </row>
    <row r="3" spans="1:50" s="208" customFormat="1" ht="4.5" customHeight="1" x14ac:dyDescent="0.2">
      <c r="B3" s="1035"/>
      <c r="C3" s="1035"/>
      <c r="D3" s="1035"/>
      <c r="E3" s="1035"/>
      <c r="F3" s="1035"/>
      <c r="G3" s="1035"/>
      <c r="H3" s="1035"/>
      <c r="I3" s="1035"/>
      <c r="O3" s="207"/>
    </row>
    <row r="4" spans="1:50" s="208" customFormat="1" ht="37.5" customHeight="1" x14ac:dyDescent="0.2">
      <c r="A4" s="1082" t="s">
        <v>216</v>
      </c>
      <c r="B4" s="1082"/>
      <c r="C4" s="1082"/>
      <c r="D4" s="1082"/>
      <c r="E4" s="1082"/>
      <c r="F4" s="1082"/>
      <c r="G4" s="1082"/>
      <c r="H4" s="1082"/>
      <c r="I4" s="1082"/>
      <c r="J4" s="1082"/>
      <c r="K4" s="1082"/>
      <c r="L4" s="1082"/>
      <c r="M4" s="1082"/>
      <c r="N4" s="1082"/>
      <c r="O4" s="1082"/>
      <c r="P4" s="1082"/>
      <c r="Q4" s="1082"/>
      <c r="R4" s="1082"/>
      <c r="S4" s="1082"/>
      <c r="T4" s="1082"/>
      <c r="U4" s="1082"/>
      <c r="V4" s="1082"/>
      <c r="W4" s="1082"/>
      <c r="X4" s="1082"/>
      <c r="Y4" s="1082"/>
      <c r="Z4" s="1082"/>
    </row>
    <row r="5" spans="1:50" s="208" customFormat="1" ht="17.25" customHeight="1" x14ac:dyDescent="0.2">
      <c r="B5" s="1036" t="str">
        <f>porsaad!B6</f>
        <v>Situación a 31 de julio de 2023</v>
      </c>
      <c r="C5" s="1036"/>
      <c r="D5" s="1036"/>
      <c r="E5" s="1036"/>
      <c r="F5" s="1036"/>
      <c r="G5" s="1036"/>
      <c r="H5" s="1036"/>
      <c r="I5" s="1036"/>
      <c r="J5" s="1036"/>
      <c r="K5" s="1036"/>
      <c r="L5" s="1036"/>
      <c r="M5" s="1036"/>
      <c r="N5" s="1036"/>
      <c r="O5" s="1036"/>
      <c r="P5" s="1036"/>
      <c r="Q5" s="1036"/>
      <c r="R5" s="1036"/>
      <c r="S5" s="1036"/>
      <c r="T5" s="1036"/>
      <c r="U5" s="1036"/>
      <c r="V5" s="1036"/>
      <c r="W5" s="1036"/>
      <c r="X5" s="1036"/>
      <c r="Y5" s="1036"/>
      <c r="Z5" s="1036"/>
    </row>
    <row r="6" spans="1:50" s="208" customFormat="1" ht="6" customHeight="1" x14ac:dyDescent="0.2">
      <c r="O6" s="207"/>
    </row>
    <row r="7" spans="1:50" s="213" customFormat="1" ht="12.75" customHeight="1" x14ac:dyDescent="0.2">
      <c r="A7" s="209"/>
      <c r="B7" s="1037" t="s">
        <v>15</v>
      </c>
      <c r="C7" s="211"/>
      <c r="D7" s="1046" t="s">
        <v>115</v>
      </c>
      <c r="E7" s="1044"/>
      <c r="F7" s="568"/>
      <c r="G7" s="1044"/>
      <c r="H7" s="1044"/>
      <c r="I7" s="568"/>
      <c r="J7" s="1044"/>
      <c r="K7" s="1044"/>
      <c r="L7" s="568"/>
      <c r="M7" s="1044"/>
      <c r="N7" s="1045"/>
      <c r="O7" s="211"/>
      <c r="P7" s="1046" t="s">
        <v>187</v>
      </c>
      <c r="Q7" s="1044"/>
      <c r="R7" s="568"/>
      <c r="S7" s="1044"/>
      <c r="T7" s="1044"/>
      <c r="U7" s="568"/>
      <c r="V7" s="1044"/>
      <c r="W7" s="1044"/>
      <c r="X7" s="568"/>
      <c r="Y7" s="1044"/>
      <c r="Z7" s="1045"/>
      <c r="AA7" s="430"/>
      <c r="AB7" s="430"/>
      <c r="AC7" s="431"/>
      <c r="AD7" s="431"/>
      <c r="AE7" s="431"/>
      <c r="AF7" s="431"/>
      <c r="AG7" s="431"/>
      <c r="AH7" s="431"/>
      <c r="AI7" s="432"/>
    </row>
    <row r="8" spans="1:50" s="213" customFormat="1" ht="37.5" customHeight="1" x14ac:dyDescent="0.2">
      <c r="A8" s="209"/>
      <c r="B8" s="1038"/>
      <c r="C8" s="211"/>
      <c r="D8" s="1075"/>
      <c r="E8" s="1076"/>
      <c r="F8" s="211"/>
      <c r="G8" s="1046" t="s">
        <v>177</v>
      </c>
      <c r="H8" s="1045"/>
      <c r="I8" s="211"/>
      <c r="J8" s="1046" t="s">
        <v>183</v>
      </c>
      <c r="K8" s="1045"/>
      <c r="L8" s="211"/>
      <c r="M8" s="1046" t="s">
        <v>178</v>
      </c>
      <c r="N8" s="1045"/>
      <c r="O8" s="211"/>
      <c r="P8" s="1075"/>
      <c r="Q8" s="1077"/>
      <c r="R8" s="501"/>
      <c r="S8" s="1046" t="s">
        <v>188</v>
      </c>
      <c r="T8" s="1045"/>
      <c r="U8" s="211"/>
      <c r="V8" s="1046" t="s">
        <v>189</v>
      </c>
      <c r="W8" s="1045"/>
      <c r="X8" s="211"/>
      <c r="Y8" s="1046" t="s">
        <v>190</v>
      </c>
      <c r="Z8" s="1045"/>
      <c r="AA8" s="430"/>
      <c r="AB8" s="430"/>
      <c r="AC8" s="431"/>
      <c r="AD8" s="431"/>
      <c r="AE8" s="431"/>
      <c r="AF8" s="431"/>
      <c r="AG8" s="431"/>
      <c r="AH8" s="431"/>
      <c r="AI8" s="432"/>
    </row>
    <row r="9" spans="1:50" s="219" customFormat="1" ht="36.75" customHeight="1" x14ac:dyDescent="0.2">
      <c r="A9" s="214"/>
      <c r="B9" s="1039"/>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58" t="s">
        <v>227</v>
      </c>
      <c r="C33" s="1058"/>
      <c r="D33" s="1058"/>
      <c r="E33" s="1058"/>
      <c r="F33" s="1058"/>
      <c r="G33" s="1058"/>
      <c r="H33" s="1058"/>
      <c r="I33" s="1058"/>
      <c r="J33" s="1058"/>
      <c r="K33" s="1058"/>
      <c r="L33" s="1058"/>
      <c r="M33" s="1058"/>
      <c r="O33" s="259"/>
    </row>
    <row r="34" spans="2:19" ht="29.25" customHeight="1" x14ac:dyDescent="0.2">
      <c r="B34" s="1065"/>
      <c r="C34" s="1065"/>
      <c r="D34" s="1065"/>
      <c r="E34" s="1065"/>
      <c r="F34" s="1065"/>
      <c r="G34" s="1065"/>
      <c r="H34" s="1065"/>
      <c r="I34" s="1065"/>
      <c r="J34" s="1065"/>
      <c r="K34" s="1065"/>
      <c r="L34" s="1065"/>
      <c r="M34" s="1065"/>
      <c r="N34" s="1065"/>
      <c r="O34" s="1065"/>
      <c r="P34" s="1065"/>
      <c r="Q34" s="262"/>
      <c r="R34" s="262"/>
      <c r="S34" s="262"/>
    </row>
    <row r="35" spans="2:19" ht="4.5" customHeight="1" x14ac:dyDescent="0.2">
      <c r="B35" s="1066"/>
      <c r="C35" s="1066"/>
      <c r="D35" s="1066"/>
      <c r="E35" s="1066"/>
      <c r="F35" s="1066"/>
      <c r="G35" s="1066"/>
      <c r="H35" s="1066"/>
      <c r="I35" s="1066"/>
      <c r="J35" s="1066"/>
      <c r="K35" s="1066"/>
      <c r="L35" s="1066"/>
      <c r="M35" s="1066"/>
      <c r="N35" s="1066"/>
      <c r="O35" s="1066"/>
      <c r="P35" s="1066"/>
      <c r="Q35" s="262"/>
      <c r="R35" s="262"/>
      <c r="S35" s="262"/>
    </row>
    <row r="38" spans="2:19" x14ac:dyDescent="0.2">
      <c r="L38" s="263"/>
      <c r="M38" s="263"/>
      <c r="N38" s="263"/>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3" zoomScaleNormal="100" workbookViewId="0">
      <selection activeCell="B5" sqref="B5:AC5"/>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59"/>
      <c r="C3" s="1059"/>
      <c r="D3" s="1059"/>
      <c r="E3" s="1059"/>
      <c r="F3" s="1059"/>
      <c r="G3" s="1059"/>
      <c r="H3" s="1059"/>
      <c r="I3" s="1059"/>
      <c r="J3" s="45"/>
      <c r="Q3" s="89"/>
    </row>
    <row r="4" spans="2:30" s="7" customFormat="1" ht="2.25" customHeight="1" x14ac:dyDescent="0.2">
      <c r="B4" s="1032"/>
      <c r="C4" s="1032"/>
      <c r="D4" s="1032"/>
      <c r="E4" s="1032"/>
      <c r="F4" s="1032"/>
      <c r="G4" s="1032"/>
      <c r="H4" s="1032"/>
      <c r="I4" s="1032"/>
      <c r="J4" s="1032"/>
      <c r="K4" s="1032"/>
      <c r="L4" s="1032"/>
      <c r="M4" s="1032"/>
      <c r="N4" s="1032"/>
      <c r="O4" s="1032"/>
      <c r="P4" s="1032"/>
      <c r="Q4" s="1032"/>
      <c r="R4" s="1032"/>
      <c r="S4" s="1032"/>
      <c r="T4" s="1032"/>
    </row>
    <row r="5" spans="2:30" s="7" customFormat="1" ht="16.5" customHeight="1" x14ac:dyDescent="0.2">
      <c r="B5" s="1032" t="s">
        <v>441</v>
      </c>
      <c r="C5" s="1032"/>
      <c r="D5" s="1032"/>
      <c r="E5" s="1032"/>
      <c r="F5" s="1032"/>
      <c r="G5" s="1032"/>
      <c r="H5" s="1032"/>
      <c r="I5" s="1032"/>
      <c r="J5" s="1032"/>
      <c r="K5" s="1032"/>
      <c r="L5" s="1032"/>
      <c r="M5" s="1032"/>
      <c r="N5" s="1032"/>
      <c r="O5" s="1032"/>
      <c r="P5" s="1032"/>
      <c r="Q5" s="1032"/>
      <c r="R5" s="1032"/>
      <c r="S5" s="1032"/>
      <c r="T5" s="1032"/>
      <c r="U5" s="1032"/>
      <c r="V5" s="1032"/>
      <c r="W5" s="1032"/>
      <c r="X5" s="1032"/>
      <c r="Y5" s="1032"/>
      <c r="Z5" s="1032"/>
      <c r="AA5" s="1032"/>
      <c r="AB5" s="1032"/>
      <c r="AC5" s="1032"/>
    </row>
    <row r="6" spans="2:30" s="7" customFormat="1" ht="14.25" customHeight="1" x14ac:dyDescent="0.2">
      <c r="B6" s="1036" t="str">
        <f>porsaad!B6</f>
        <v>Situación a 31 de julio de 2023</v>
      </c>
      <c r="C6" s="1036"/>
      <c r="D6" s="1036"/>
      <c r="E6" s="1036"/>
      <c r="F6" s="1036"/>
      <c r="G6" s="1036"/>
      <c r="H6" s="1036"/>
      <c r="I6" s="1036"/>
      <c r="J6" s="1036"/>
      <c r="K6" s="1036"/>
      <c r="L6" s="1036"/>
      <c r="M6" s="1036"/>
      <c r="N6" s="1036"/>
      <c r="O6" s="1036"/>
      <c r="P6" s="1036"/>
      <c r="Q6" s="1036"/>
      <c r="R6" s="1036"/>
      <c r="S6" s="1036"/>
      <c r="T6" s="1036"/>
      <c r="U6" s="1036"/>
      <c r="V6" s="1036"/>
      <c r="W6" s="1036"/>
      <c r="X6" s="1036"/>
      <c r="Y6" s="1036"/>
      <c r="Z6" s="1036"/>
      <c r="AA6" s="1036"/>
      <c r="AB6" s="1036"/>
      <c r="AC6" s="1036"/>
    </row>
    <row r="7" spans="2:30" s="517" customFormat="1" ht="5.25" customHeight="1" x14ac:dyDescent="0.2"/>
    <row r="8" spans="2:30" s="519" customFormat="1" ht="21.75" customHeight="1" x14ac:dyDescent="0.2">
      <c r="B8" s="1119" t="s">
        <v>30</v>
      </c>
      <c r="D8" s="1119" t="s">
        <v>120</v>
      </c>
      <c r="E8" s="1119" t="s">
        <v>29</v>
      </c>
      <c r="F8" s="1119"/>
      <c r="G8" s="1119"/>
      <c r="H8" s="1119"/>
      <c r="I8" s="1119"/>
      <c r="J8" s="1119"/>
      <c r="K8" s="1119"/>
      <c r="L8" s="1119"/>
      <c r="M8" s="1119"/>
      <c r="N8" s="1119"/>
      <c r="O8" s="1119"/>
      <c r="P8" s="1119"/>
      <c r="Q8" s="1119"/>
      <c r="R8" s="1119"/>
      <c r="S8" s="1119"/>
    </row>
    <row r="9" spans="2:30" s="519" customFormat="1" ht="21.75" customHeight="1" x14ac:dyDescent="0.2">
      <c r="B9" s="1119"/>
      <c r="D9" s="1119"/>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19"/>
      <c r="D10" s="1119"/>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20" t="s">
        <v>27</v>
      </c>
      <c r="D12" s="526" t="s">
        <v>34</v>
      </c>
      <c r="E12" s="527">
        <f>'46perfpbsaad'!E12</f>
        <v>433</v>
      </c>
      <c r="F12" s="526"/>
      <c r="G12" s="527">
        <f>'46perfpbsaad'!H12</f>
        <v>9511</v>
      </c>
      <c r="H12" s="526"/>
      <c r="I12" s="527">
        <f>'46perfpbsaad'!K12</f>
        <v>6008</v>
      </c>
      <c r="J12" s="526"/>
      <c r="K12" s="527">
        <f>'46perfpbsaad'!N12</f>
        <v>9006</v>
      </c>
      <c r="L12" s="526"/>
      <c r="M12" s="527">
        <f>'46perfpbsaad'!Q12</f>
        <v>8182</v>
      </c>
      <c r="N12" s="526"/>
      <c r="O12" s="527">
        <f>'46perfpbsaad'!T12</f>
        <v>11096</v>
      </c>
      <c r="P12" s="526"/>
      <c r="Q12" s="527">
        <f>'46perfpbsaad'!W12</f>
        <v>37362</v>
      </c>
      <c r="R12" s="526"/>
      <c r="S12" s="527">
        <f>'46perfpbsaad'!Z12</f>
        <v>174064</v>
      </c>
      <c r="T12" s="528"/>
      <c r="V12" s="529">
        <f>E12/E$15</f>
        <v>0.32458770614692656</v>
      </c>
      <c r="W12" s="529">
        <f>G12/G$15</f>
        <v>0.35162113201966799</v>
      </c>
      <c r="X12" s="529">
        <f>I12/I$15</f>
        <v>0.3091966445370799</v>
      </c>
      <c r="Y12" s="529">
        <f>K12/K$15</f>
        <v>0.31824446093501535</v>
      </c>
      <c r="Z12" s="529">
        <f>M12/M$15</f>
        <v>0.26638450268598407</v>
      </c>
      <c r="AA12" s="529">
        <f>O12/O$15</f>
        <v>0.23004996579105591</v>
      </c>
      <c r="AB12" s="529">
        <f>Q12/Q$15</f>
        <v>0.22883286785241805</v>
      </c>
      <c r="AC12" s="529">
        <f>S12/S$15</f>
        <v>0.31743345466747391</v>
      </c>
      <c r="AD12" s="529"/>
    </row>
    <row r="13" spans="2:30" s="525" customFormat="1" ht="21" customHeight="1" x14ac:dyDescent="0.2">
      <c r="B13" s="1120"/>
      <c r="D13" s="526" t="s">
        <v>52</v>
      </c>
      <c r="E13" s="527">
        <f>'46perfpbsaad'!E13</f>
        <v>638</v>
      </c>
      <c r="F13" s="526"/>
      <c r="G13" s="527">
        <f>'46perfpbsaad'!H13</f>
        <v>10443</v>
      </c>
      <c r="H13" s="526"/>
      <c r="I13" s="527">
        <f>'46perfpbsaad'!K13</f>
        <v>7424</v>
      </c>
      <c r="J13" s="526"/>
      <c r="K13" s="527">
        <f>'46perfpbsaad'!N13</f>
        <v>11064</v>
      </c>
      <c r="L13" s="526"/>
      <c r="M13" s="527">
        <f>'46perfpbsaad'!Q13</f>
        <v>12075</v>
      </c>
      <c r="N13" s="526"/>
      <c r="O13" s="527">
        <f>'46perfpbsaad'!T13</f>
        <v>19028</v>
      </c>
      <c r="P13" s="526"/>
      <c r="Q13" s="527">
        <f>'46perfpbsaad'!W13</f>
        <v>60796</v>
      </c>
      <c r="R13" s="526"/>
      <c r="S13" s="527">
        <f>'46perfpbsaad'!Z13</f>
        <v>210390</v>
      </c>
      <c r="T13" s="528"/>
      <c r="V13" s="529">
        <f>E13/E$15</f>
        <v>0.47826086956521741</v>
      </c>
      <c r="W13" s="529">
        <f>G13/G$15</f>
        <v>0.38607711930200744</v>
      </c>
      <c r="X13" s="529">
        <f>I13/I$15</f>
        <v>0.38206988832278316</v>
      </c>
      <c r="Y13" s="529">
        <f>K13/K$15</f>
        <v>0.39096787872362981</v>
      </c>
      <c r="Z13" s="529">
        <f>M13/M$15</f>
        <v>0.39313039231645774</v>
      </c>
      <c r="AA13" s="529">
        <f>O13/O$15</f>
        <v>0.39450168971451083</v>
      </c>
      <c r="AB13" s="529">
        <f>Q13/Q$15</f>
        <v>0.37236023323043754</v>
      </c>
      <c r="AC13" s="529">
        <f>S13/S$15</f>
        <v>0.38367970704734949</v>
      </c>
      <c r="AD13" s="529"/>
    </row>
    <row r="14" spans="2:30" s="525" customFormat="1" ht="21" customHeight="1" x14ac:dyDescent="0.2">
      <c r="B14" s="1120"/>
      <c r="D14" s="526" t="s">
        <v>53</v>
      </c>
      <c r="E14" s="527">
        <f>'46perfpbsaad'!E14</f>
        <v>263</v>
      </c>
      <c r="F14" s="526"/>
      <c r="G14" s="527">
        <f>'46perfpbsaad'!H14</f>
        <v>7095</v>
      </c>
      <c r="H14" s="526"/>
      <c r="I14" s="527">
        <f>'46perfpbsaad'!K14</f>
        <v>5999</v>
      </c>
      <c r="J14" s="526"/>
      <c r="K14" s="527">
        <f>'46perfpbsaad'!N14</f>
        <v>8229</v>
      </c>
      <c r="L14" s="526"/>
      <c r="M14" s="527">
        <f>'46perfpbsaad'!Q14</f>
        <v>10458</v>
      </c>
      <c r="N14" s="526"/>
      <c r="O14" s="527">
        <f>'46perfpbsaad'!T14</f>
        <v>18109</v>
      </c>
      <c r="P14" s="526"/>
      <c r="Q14" s="527">
        <f>'46perfpbsaad'!W14</f>
        <v>65114</v>
      </c>
      <c r="R14" s="526"/>
      <c r="S14" s="527">
        <f>'46perfpbsaad'!Z14</f>
        <v>163894</v>
      </c>
      <c r="T14" s="528"/>
      <c r="V14" s="529">
        <f>E14/E$15</f>
        <v>0.19715142428785606</v>
      </c>
      <c r="W14" s="529">
        <f>G14/G$15</f>
        <v>0.26230174867832451</v>
      </c>
      <c r="X14" s="529">
        <f>I14/I$15</f>
        <v>0.30873346714013689</v>
      </c>
      <c r="Y14" s="529">
        <f>K14/K$15</f>
        <v>0.29078766034135484</v>
      </c>
      <c r="Z14" s="529">
        <f>M14/M$15</f>
        <v>0.34048510499755819</v>
      </c>
      <c r="AA14" s="529">
        <f>O14/O$15</f>
        <v>0.37544834449443326</v>
      </c>
      <c r="AB14" s="529">
        <f>Q14/Q$15</f>
        <v>0.39880689891714438</v>
      </c>
      <c r="AC14" s="529">
        <f>S14/S$15</f>
        <v>0.29888683828517659</v>
      </c>
      <c r="AD14" s="529"/>
    </row>
    <row r="15" spans="2:30" s="525" customFormat="1" ht="21" customHeight="1" x14ac:dyDescent="0.2">
      <c r="B15" s="1120"/>
      <c r="D15" s="530" t="s">
        <v>71</v>
      </c>
      <c r="E15" s="527">
        <f>'46perfpbsaad'!E15</f>
        <v>1334</v>
      </c>
      <c r="F15" s="526"/>
      <c r="G15" s="527">
        <f>SUM(G12:G14)</f>
        <v>27049</v>
      </c>
      <c r="H15" s="527">
        <f t="shared" ref="H15:T15" si="0">SUM(H12:H14)</f>
        <v>0</v>
      </c>
      <c r="I15" s="527">
        <f t="shared" si="0"/>
        <v>19431</v>
      </c>
      <c r="J15" s="527">
        <f t="shared" si="0"/>
        <v>0</v>
      </c>
      <c r="K15" s="527">
        <f t="shared" si="0"/>
        <v>28299</v>
      </c>
      <c r="L15" s="527">
        <f t="shared" si="0"/>
        <v>0</v>
      </c>
      <c r="M15" s="527">
        <f t="shared" si="0"/>
        <v>30715</v>
      </c>
      <c r="N15" s="527">
        <f t="shared" si="0"/>
        <v>0</v>
      </c>
      <c r="O15" s="527">
        <f t="shared" si="0"/>
        <v>48233</v>
      </c>
      <c r="P15" s="527">
        <f t="shared" si="0"/>
        <v>0</v>
      </c>
      <c r="Q15" s="527">
        <f t="shared" si="0"/>
        <v>163272</v>
      </c>
      <c r="R15" s="527">
        <f t="shared" si="0"/>
        <v>0</v>
      </c>
      <c r="S15" s="527">
        <f t="shared" si="0"/>
        <v>548348</v>
      </c>
      <c r="T15" s="527">
        <f t="shared" si="0"/>
        <v>0</v>
      </c>
      <c r="V15" s="529"/>
    </row>
    <row r="16" spans="2:30" s="525" customFormat="1" ht="21" customHeight="1" x14ac:dyDescent="0.2">
      <c r="B16" s="1120" t="s">
        <v>26</v>
      </c>
      <c r="D16" s="526" t="s">
        <v>34</v>
      </c>
      <c r="E16" s="527">
        <f>'46perfpbsaad'!E16</f>
        <v>592</v>
      </c>
      <c r="F16" s="526"/>
      <c r="G16" s="527">
        <f>'46perfpbsaad'!H16</f>
        <v>19539</v>
      </c>
      <c r="H16" s="526"/>
      <c r="I16" s="527">
        <f>'46perfpbsaad'!K16</f>
        <v>9063</v>
      </c>
      <c r="J16" s="526"/>
      <c r="K16" s="527">
        <f>'46perfpbsaad'!N16</f>
        <v>11039</v>
      </c>
      <c r="L16" s="526"/>
      <c r="M16" s="527">
        <f>'46perfpbsaad'!Q16</f>
        <v>9300</v>
      </c>
      <c r="N16" s="526"/>
      <c r="O16" s="527">
        <f>'46perfpbsaad'!T16</f>
        <v>12047</v>
      </c>
      <c r="P16" s="526"/>
      <c r="Q16" s="527">
        <f>'46perfpbsaad'!W16</f>
        <v>27066</v>
      </c>
      <c r="R16" s="526"/>
      <c r="S16" s="527">
        <f>'46perfpbsaad'!Z16</f>
        <v>53165</v>
      </c>
      <c r="T16" s="528"/>
      <c r="V16" s="529">
        <f>E16/E$19</f>
        <v>0.32743362831858408</v>
      </c>
      <c r="W16" s="529">
        <f>G16/G$19</f>
        <v>0.32345589087357424</v>
      </c>
      <c r="X16" s="529">
        <f>I16/I$19</f>
        <v>0.29752798660582386</v>
      </c>
      <c r="Y16" s="529">
        <f>K16/K$19</f>
        <v>0.29608668830297991</v>
      </c>
      <c r="Z16" s="529">
        <f>M16/M$19</f>
        <v>0.25900242292589187</v>
      </c>
      <c r="AA16" s="529">
        <f>O16/O$19</f>
        <v>0.24040629801839916</v>
      </c>
      <c r="AB16" s="529">
        <f>Q16/Q$19</f>
        <v>0.27162971809359415</v>
      </c>
      <c r="AC16" s="529">
        <f>S16/S$19</f>
        <v>0.29094998604490802</v>
      </c>
    </row>
    <row r="17" spans="2:29" s="525" customFormat="1" ht="21" customHeight="1" x14ac:dyDescent="0.2">
      <c r="B17" s="1120"/>
      <c r="D17" s="526" t="s">
        <v>52</v>
      </c>
      <c r="E17" s="527">
        <f>'46perfpbsaad'!E17</f>
        <v>877</v>
      </c>
      <c r="F17" s="526"/>
      <c r="G17" s="527">
        <f>'46perfpbsaad'!H17</f>
        <v>24974</v>
      </c>
      <c r="H17" s="526"/>
      <c r="I17" s="527">
        <f>'46perfpbsaad'!K17</f>
        <v>11368</v>
      </c>
      <c r="J17" s="526"/>
      <c r="K17" s="527">
        <f>'46perfpbsaad'!N17</f>
        <v>14645</v>
      </c>
      <c r="L17" s="526"/>
      <c r="M17" s="527">
        <f>'46perfpbsaad'!Q17</f>
        <v>14459</v>
      </c>
      <c r="N17" s="526"/>
      <c r="O17" s="527">
        <f>'46perfpbsaad'!T17</f>
        <v>20433</v>
      </c>
      <c r="P17" s="526"/>
      <c r="Q17" s="527">
        <f>'46perfpbsaad'!W17</f>
        <v>39336</v>
      </c>
      <c r="R17" s="526"/>
      <c r="S17" s="527">
        <f>'46perfpbsaad'!Z17</f>
        <v>69118</v>
      </c>
      <c r="T17" s="528"/>
      <c r="V17" s="529">
        <f>E17/E$19</f>
        <v>0.48506637168141592</v>
      </c>
      <c r="W17" s="529">
        <f>G17/G$19</f>
        <v>0.41342890724584896</v>
      </c>
      <c r="X17" s="529">
        <f>I17/I$19</f>
        <v>0.37319851613538624</v>
      </c>
      <c r="Y17" s="529">
        <f>K17/K$19</f>
        <v>0.39280637287771908</v>
      </c>
      <c r="Z17" s="529">
        <f>M17/M$19</f>
        <v>0.40267914334252375</v>
      </c>
      <c r="AA17" s="529">
        <f>O17/O$19</f>
        <v>0.40775478437867935</v>
      </c>
      <c r="AB17" s="529">
        <f>Q17/Q$19</f>
        <v>0.39476932649558927</v>
      </c>
      <c r="AC17" s="529">
        <f>S17/S$19</f>
        <v>0.37825413590617801</v>
      </c>
    </row>
    <row r="18" spans="2:29" s="525" customFormat="1" ht="21" customHeight="1" x14ac:dyDescent="0.2">
      <c r="B18" s="1120"/>
      <c r="D18" s="526" t="s">
        <v>53</v>
      </c>
      <c r="E18" s="527">
        <f>'46perfpbsaad'!E18</f>
        <v>339</v>
      </c>
      <c r="F18" s="526"/>
      <c r="G18" s="527">
        <f>'46perfpbsaad'!H18</f>
        <v>15894</v>
      </c>
      <c r="H18" s="526"/>
      <c r="I18" s="527">
        <f>'46perfpbsaad'!K18</f>
        <v>10030</v>
      </c>
      <c r="J18" s="526"/>
      <c r="K18" s="527">
        <f>'46perfpbsaad'!N18</f>
        <v>11599</v>
      </c>
      <c r="L18" s="526"/>
      <c r="M18" s="527">
        <f>'46perfpbsaad'!Q18</f>
        <v>12148</v>
      </c>
      <c r="N18" s="526"/>
      <c r="O18" s="527">
        <f>'46perfpbsaad'!T18</f>
        <v>17631</v>
      </c>
      <c r="P18" s="526"/>
      <c r="Q18" s="527">
        <f>'46perfpbsaad'!W18</f>
        <v>33241</v>
      </c>
      <c r="R18" s="526"/>
      <c r="S18" s="527">
        <f>'46perfpbsaad'!Z18</f>
        <v>60446</v>
      </c>
      <c r="T18" s="528"/>
      <c r="V18" s="529">
        <f>E18/E$19</f>
        <v>0.1875</v>
      </c>
      <c r="W18" s="529">
        <f>G18/G$19</f>
        <v>0.26311520188057674</v>
      </c>
      <c r="X18" s="529">
        <f>I18/I$19</f>
        <v>0.3292734972587899</v>
      </c>
      <c r="Y18" s="529">
        <f>K18/K$19</f>
        <v>0.31110693881930102</v>
      </c>
      <c r="Z18" s="529">
        <f>M18/M$19</f>
        <v>0.33831843373158438</v>
      </c>
      <c r="AA18" s="529">
        <f>O18/O$19</f>
        <v>0.35183891760292152</v>
      </c>
      <c r="AB18" s="529">
        <f>Q18/Q$19</f>
        <v>0.33360095541081664</v>
      </c>
      <c r="AC18" s="529">
        <f>S18/S$19</f>
        <v>0.33079587804891397</v>
      </c>
    </row>
    <row r="19" spans="2:29" s="525" customFormat="1" ht="21" customHeight="1" x14ac:dyDescent="0.2">
      <c r="B19" s="1120"/>
      <c r="D19" s="530" t="s">
        <v>71</v>
      </c>
      <c r="E19" s="527">
        <f>'46perfpbsaad'!E19</f>
        <v>1808</v>
      </c>
      <c r="F19" s="526"/>
      <c r="G19" s="527">
        <f>SUM(G16:G18)</f>
        <v>60407</v>
      </c>
      <c r="H19" s="527">
        <f t="shared" ref="H19:T19" si="1">SUM(H16:H18)</f>
        <v>0</v>
      </c>
      <c r="I19" s="527">
        <f t="shared" si="1"/>
        <v>30461</v>
      </c>
      <c r="J19" s="527">
        <f t="shared" si="1"/>
        <v>0</v>
      </c>
      <c r="K19" s="527">
        <f t="shared" si="1"/>
        <v>37283</v>
      </c>
      <c r="L19" s="527">
        <f t="shared" si="1"/>
        <v>0</v>
      </c>
      <c r="M19" s="527">
        <f t="shared" si="1"/>
        <v>35907</v>
      </c>
      <c r="N19" s="527">
        <f t="shared" si="1"/>
        <v>0</v>
      </c>
      <c r="O19" s="527">
        <f t="shared" si="1"/>
        <v>50111</v>
      </c>
      <c r="P19" s="527">
        <f t="shared" si="1"/>
        <v>0</v>
      </c>
      <c r="Q19" s="527">
        <f t="shared" si="1"/>
        <v>99643</v>
      </c>
      <c r="R19" s="527">
        <f t="shared" si="1"/>
        <v>0</v>
      </c>
      <c r="S19" s="527">
        <f t="shared" si="1"/>
        <v>182729</v>
      </c>
      <c r="T19" s="527">
        <f t="shared" si="1"/>
        <v>0</v>
      </c>
      <c r="V19" s="529"/>
    </row>
    <row r="20" spans="2:29" s="521" customFormat="1" ht="3" customHeight="1" x14ac:dyDescent="0.2">
      <c r="B20" s="531"/>
      <c r="C20" s="519"/>
      <c r="D20" s="528"/>
      <c r="E20" s="532"/>
      <c r="F20" s="528"/>
      <c r="G20" s="532"/>
      <c r="H20" s="532"/>
      <c r="I20" s="532"/>
      <c r="J20" s="532"/>
      <c r="K20" s="532"/>
      <c r="L20" s="532"/>
      <c r="M20" s="532"/>
      <c r="N20" s="532"/>
      <c r="O20" s="532"/>
      <c r="P20" s="532"/>
      <c r="Q20" s="532"/>
      <c r="R20" s="532"/>
      <c r="S20" s="532"/>
      <c r="T20" s="532"/>
    </row>
    <row r="21" spans="2:29" s="533" customFormat="1" ht="18" customHeight="1" x14ac:dyDescent="0.2">
      <c r="B21" s="1119" t="s">
        <v>3</v>
      </c>
      <c r="C21" s="1119"/>
      <c r="D21" s="1119"/>
      <c r="E21" s="532">
        <f>'46perfpbsaad'!E21</f>
        <v>3142</v>
      </c>
      <c r="F21" s="528"/>
      <c r="G21" s="532">
        <f>G15+G19</f>
        <v>87456</v>
      </c>
      <c r="H21" s="532">
        <f t="shared" ref="H21:T21" si="2">H15+H19</f>
        <v>0</v>
      </c>
      <c r="I21" s="532">
        <f t="shared" si="2"/>
        <v>49892</v>
      </c>
      <c r="J21" s="532">
        <f t="shared" si="2"/>
        <v>0</v>
      </c>
      <c r="K21" s="532">
        <f t="shared" si="2"/>
        <v>65582</v>
      </c>
      <c r="L21" s="532">
        <f t="shared" si="2"/>
        <v>0</v>
      </c>
      <c r="M21" s="532">
        <f t="shared" si="2"/>
        <v>66622</v>
      </c>
      <c r="N21" s="532">
        <f t="shared" si="2"/>
        <v>0</v>
      </c>
      <c r="O21" s="532">
        <f t="shared" si="2"/>
        <v>98344</v>
      </c>
      <c r="P21" s="532">
        <f t="shared" si="2"/>
        <v>0</v>
      </c>
      <c r="Q21" s="532">
        <f t="shared" si="2"/>
        <v>262915</v>
      </c>
      <c r="R21" s="532">
        <f t="shared" si="2"/>
        <v>0</v>
      </c>
      <c r="S21" s="532">
        <f t="shared" si="2"/>
        <v>731077</v>
      </c>
      <c r="T21" s="532">
        <f t="shared" si="2"/>
        <v>0</v>
      </c>
    </row>
    <row r="22" spans="2:29" s="536" customFormat="1" ht="5.25" customHeight="1" x14ac:dyDescent="0.2">
      <c r="B22" s="534"/>
      <c r="C22" s="534"/>
      <c r="D22" s="534"/>
      <c r="E22" s="534"/>
      <c r="F22" s="534"/>
      <c r="G22" s="534"/>
      <c r="H22" s="534"/>
      <c r="I22" s="534"/>
      <c r="J22" s="534"/>
      <c r="K22" s="534"/>
      <c r="L22" s="535"/>
    </row>
    <row r="23" spans="2:29" s="536" customFormat="1" ht="5.25" customHeight="1" x14ac:dyDescent="0.2">
      <c r="B23" s="534"/>
      <c r="C23" s="534"/>
      <c r="D23" s="534"/>
      <c r="E23" s="534"/>
      <c r="F23" s="534"/>
      <c r="G23" s="534"/>
      <c r="H23" s="534"/>
      <c r="I23" s="534"/>
      <c r="J23" s="534"/>
      <c r="K23" s="534"/>
      <c r="L23" s="535"/>
    </row>
    <row r="24" spans="2:29" s="536" customFormat="1" ht="12.75" customHeight="1" x14ac:dyDescent="0.2">
      <c r="B24" s="538"/>
      <c r="C24" s="538"/>
      <c r="D24" s="538"/>
      <c r="E24" s="538"/>
      <c r="F24" s="538"/>
      <c r="G24" s="538"/>
      <c r="H24" s="538"/>
      <c r="I24" s="538"/>
      <c r="J24" s="538"/>
      <c r="K24" s="538"/>
      <c r="L24" s="538"/>
    </row>
    <row r="25" spans="2:29" s="524" customFormat="1" ht="24.75" customHeight="1" x14ac:dyDescent="0.2">
      <c r="B25" s="539"/>
      <c r="C25" s="539"/>
      <c r="D25" s="539"/>
      <c r="E25" s="539"/>
      <c r="F25" s="539"/>
      <c r="G25" s="539"/>
      <c r="H25" s="539"/>
      <c r="I25" s="539"/>
      <c r="J25" s="539"/>
      <c r="K25" s="539"/>
      <c r="L25" s="539"/>
    </row>
    <row r="26" spans="2:29" s="524" customFormat="1" ht="10.5" x14ac:dyDescent="0.2">
      <c r="B26" s="721"/>
      <c r="C26" s="721"/>
      <c r="D26" s="721"/>
      <c r="E26" s="721"/>
      <c r="F26" s="722"/>
      <c r="G26" s="722"/>
      <c r="H26" s="722"/>
      <c r="I26" s="722"/>
      <c r="J26" s="722"/>
      <c r="K26" s="722"/>
      <c r="L26" s="722"/>
      <c r="M26" s="717"/>
      <c r="N26" s="717"/>
      <c r="O26" s="717"/>
      <c r="P26" s="717"/>
      <c r="Q26" s="717"/>
      <c r="R26" s="717"/>
      <c r="S26" s="717"/>
      <c r="T26" s="717"/>
      <c r="U26" s="717"/>
      <c r="V26" s="717"/>
      <c r="W26" s="717"/>
      <c r="X26" s="717"/>
      <c r="Y26" s="717"/>
      <c r="Z26" s="717"/>
      <c r="AA26" s="717"/>
      <c r="AB26" s="717"/>
      <c r="AC26" s="717"/>
    </row>
    <row r="27" spans="2:29" s="536" customFormat="1" x14ac:dyDescent="0.2">
      <c r="B27" s="537"/>
      <c r="C27" s="537"/>
      <c r="D27" s="537"/>
      <c r="E27" s="537"/>
      <c r="F27" s="537"/>
      <c r="G27" s="537"/>
      <c r="H27" s="537"/>
      <c r="I27" s="537"/>
      <c r="J27" s="537"/>
      <c r="K27" s="537"/>
      <c r="L27" s="537"/>
      <c r="M27" s="135"/>
      <c r="N27" s="135"/>
      <c r="O27" s="135"/>
      <c r="P27" s="135"/>
      <c r="Q27" s="135"/>
      <c r="R27" s="135"/>
      <c r="S27" s="135"/>
      <c r="T27" s="135"/>
      <c r="U27" s="135"/>
      <c r="V27" s="135"/>
      <c r="W27" s="135"/>
      <c r="X27" s="135"/>
      <c r="Y27" s="135"/>
      <c r="Z27" s="135"/>
      <c r="AA27" s="135"/>
      <c r="AB27" s="135"/>
      <c r="AC27" s="135"/>
    </row>
    <row r="28" spans="2:29" s="536" customFormat="1" x14ac:dyDescent="0.2">
      <c r="B28" s="537"/>
      <c r="C28" s="537"/>
      <c r="D28" s="537"/>
      <c r="E28" s="537"/>
      <c r="F28" s="537"/>
      <c r="G28" s="537"/>
      <c r="H28" s="537"/>
      <c r="I28" s="537"/>
      <c r="J28" s="537"/>
      <c r="K28" s="537"/>
      <c r="L28" s="537"/>
      <c r="M28" s="135"/>
      <c r="N28" s="135"/>
      <c r="O28" s="135"/>
      <c r="P28" s="135"/>
      <c r="Q28" s="135"/>
      <c r="R28" s="135"/>
      <c r="S28" s="135"/>
      <c r="T28" s="135"/>
      <c r="U28" s="135"/>
      <c r="V28" s="135"/>
      <c r="W28" s="135"/>
      <c r="X28" s="135"/>
      <c r="Y28" s="135"/>
      <c r="Z28" s="135"/>
      <c r="AA28" s="135"/>
      <c r="AB28" s="135"/>
      <c r="AC28" s="135"/>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29" s="19" customFormat="1" x14ac:dyDescent="0.2">
      <c r="B33" s="537"/>
      <c r="C33" s="537"/>
      <c r="D33" s="537"/>
      <c r="E33" s="537"/>
      <c r="F33" s="537"/>
      <c r="G33" s="537"/>
      <c r="H33" s="537"/>
      <c r="I33" s="537"/>
      <c r="J33" s="537"/>
      <c r="K33" s="537"/>
      <c r="L33" s="537"/>
      <c r="M33" s="135"/>
      <c r="N33" s="135"/>
      <c r="O33" s="135"/>
      <c r="P33" s="135"/>
      <c r="Q33" s="135"/>
      <c r="R33" s="135"/>
      <c r="S33" s="135"/>
      <c r="T33" s="135"/>
      <c r="U33" s="135"/>
      <c r="V33" s="135"/>
      <c r="W33" s="135"/>
      <c r="X33" s="135"/>
      <c r="Y33" s="135"/>
      <c r="Z33" s="135"/>
      <c r="AA33" s="135"/>
      <c r="AB33" s="135"/>
      <c r="AC33" s="135"/>
    </row>
    <row r="34" spans="2:29" s="19" customFormat="1" x14ac:dyDescent="0.2">
      <c r="B34" s="537"/>
      <c r="C34" s="537"/>
      <c r="D34" s="537"/>
      <c r="E34" s="537"/>
      <c r="F34" s="537"/>
      <c r="G34" s="537"/>
      <c r="H34" s="537"/>
      <c r="I34" s="537"/>
      <c r="J34" s="537"/>
      <c r="K34" s="537"/>
      <c r="L34" s="537"/>
      <c r="M34" s="135"/>
      <c r="N34" s="135"/>
      <c r="O34" s="135"/>
      <c r="P34" s="135"/>
      <c r="Q34" s="135"/>
      <c r="R34" s="135"/>
      <c r="S34" s="135"/>
      <c r="T34" s="135"/>
      <c r="U34" s="135"/>
      <c r="V34" s="135"/>
      <c r="W34" s="135"/>
      <c r="X34" s="135"/>
      <c r="Y34" s="135"/>
      <c r="Z34" s="135"/>
      <c r="AA34" s="135"/>
      <c r="AB34" s="135"/>
      <c r="AC34" s="135"/>
    </row>
    <row r="35" spans="2:29" s="19" customFormat="1" x14ac:dyDescent="0.2">
      <c r="C35" s="1092"/>
      <c r="D35" s="1092"/>
      <c r="E35" s="1092"/>
      <c r="F35" s="1092"/>
      <c r="G35" s="1092"/>
      <c r="H35" s="1092"/>
      <c r="I35" s="1092"/>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088"/>
      <c r="C44" s="1089"/>
      <c r="D44" s="1089"/>
      <c r="E44" s="1089"/>
      <c r="F44" s="1089"/>
      <c r="G44" s="1089"/>
      <c r="H44" s="1089"/>
      <c r="I44" s="1089"/>
      <c r="J44" s="1089"/>
      <c r="K44" s="1089"/>
      <c r="L44" s="403"/>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10.140625" style="264" customWidth="1"/>
    <col min="6" max="6" width="0.85546875" style="264" customWidth="1"/>
    <col min="7" max="7" width="11.7109375" style="264" customWidth="1"/>
    <col min="8" max="8" width="7.140625" style="264" customWidth="1"/>
    <col min="9" max="9" width="8.85546875" style="264" customWidth="1"/>
    <col min="10" max="10" width="0.7109375" style="264" customWidth="1"/>
    <col min="11" max="11" width="10.140625" style="264" customWidth="1"/>
    <col min="12" max="12" width="8" style="264" customWidth="1"/>
    <col min="13" max="13" width="9.85546875" style="264" customWidth="1"/>
    <col min="14" max="14" width="0.5703125" style="264" customWidth="1"/>
    <col min="15" max="15" width="9" style="264" customWidth="1"/>
    <col min="16" max="16" width="7.42578125" style="264" customWidth="1"/>
    <col min="17" max="17" width="8.8554687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row r="2" spans="1:21" s="205" customFormat="1" ht="49.5" customHeight="1" x14ac:dyDescent="0.2">
      <c r="B2" s="1034"/>
      <c r="C2" s="1034"/>
      <c r="D2" s="1034"/>
      <c r="E2" s="206"/>
      <c r="F2" s="206"/>
      <c r="G2" s="1135"/>
      <c r="H2" s="1135"/>
      <c r="I2" s="1135"/>
      <c r="J2" s="1135"/>
      <c r="K2" s="1135"/>
      <c r="L2" s="1135"/>
      <c r="M2" s="1135"/>
      <c r="N2" s="1135"/>
      <c r="O2" s="1135"/>
      <c r="P2" s="1135"/>
      <c r="S2" s="206"/>
    </row>
    <row r="3" spans="1:21" s="205" customFormat="1" ht="3" customHeight="1" x14ac:dyDescent="0.2">
      <c r="B3" s="206"/>
      <c r="C3" s="206"/>
      <c r="D3" s="206"/>
      <c r="E3" s="206"/>
      <c r="F3" s="206"/>
      <c r="K3" s="206"/>
      <c r="O3" s="206"/>
      <c r="S3" s="206"/>
    </row>
    <row r="4" spans="1:21" s="208" customFormat="1" ht="15" customHeight="1" x14ac:dyDescent="0.2">
      <c r="B4" s="1149" t="s">
        <v>450</v>
      </c>
      <c r="C4" s="1149"/>
      <c r="D4" s="1149"/>
      <c r="E4" s="1149"/>
      <c r="F4" s="1149"/>
      <c r="G4" s="1149"/>
      <c r="H4" s="1149"/>
      <c r="I4" s="1149"/>
      <c r="J4" s="1149"/>
      <c r="K4" s="1149"/>
      <c r="L4" s="1149"/>
      <c r="M4" s="1149"/>
      <c r="N4" s="1149"/>
      <c r="O4" s="1149"/>
      <c r="P4" s="1149"/>
      <c r="Q4" s="1149"/>
      <c r="R4" s="314"/>
      <c r="S4" s="314"/>
      <c r="T4" s="314"/>
    </row>
    <row r="5" spans="1:21" s="315" customFormat="1" ht="15" customHeight="1" x14ac:dyDescent="0.2">
      <c r="B5" s="1136" t="str">
        <f>porsaad!B6</f>
        <v>Situación a 31 de julio de 2023</v>
      </c>
      <c r="C5" s="1136"/>
      <c r="D5" s="1136"/>
      <c r="E5" s="1136"/>
      <c r="F5" s="1136"/>
      <c r="G5" s="1136"/>
      <c r="H5" s="1136"/>
      <c r="I5" s="1136"/>
      <c r="J5" s="1136"/>
      <c r="K5" s="1136"/>
      <c r="L5" s="1136"/>
      <c r="M5" s="1136"/>
      <c r="N5" s="1136"/>
      <c r="O5" s="1136"/>
      <c r="P5" s="1136"/>
      <c r="Q5" s="316"/>
      <c r="R5" s="316"/>
      <c r="S5" s="316"/>
      <c r="T5" s="316"/>
      <c r="U5" s="91"/>
    </row>
    <row r="6" spans="1:21" s="208" customFormat="1" ht="4.5" customHeight="1" x14ac:dyDescent="0.2"/>
    <row r="7" spans="1:21" s="211" customFormat="1" ht="15" customHeight="1" x14ac:dyDescent="0.2">
      <c r="A7" s="212"/>
      <c r="B7" s="1137" t="s">
        <v>15</v>
      </c>
      <c r="C7" s="1140" t="s">
        <v>3</v>
      </c>
      <c r="D7" s="1141"/>
      <c r="E7" s="1141"/>
      <c r="F7" s="347"/>
      <c r="G7" s="350"/>
      <c r="H7" s="327"/>
      <c r="I7" s="328"/>
      <c r="J7" s="351"/>
      <c r="K7" s="350"/>
      <c r="L7" s="327"/>
      <c r="M7" s="328"/>
      <c r="N7" s="351"/>
      <c r="O7" s="350"/>
      <c r="P7" s="327"/>
      <c r="Q7" s="328"/>
    </row>
    <row r="8" spans="1:21" s="211" customFormat="1" ht="15" customHeight="1" x14ac:dyDescent="0.2">
      <c r="A8" s="212"/>
      <c r="B8" s="1138"/>
      <c r="C8" s="1142"/>
      <c r="D8" s="1143"/>
      <c r="E8" s="1143"/>
      <c r="F8" s="347"/>
      <c r="G8" s="1144" t="s">
        <v>34</v>
      </c>
      <c r="H8" s="1144"/>
      <c r="I8" s="1145"/>
      <c r="J8" s="329"/>
      <c r="K8" s="1146" t="s">
        <v>52</v>
      </c>
      <c r="L8" s="1144"/>
      <c r="M8" s="1145"/>
      <c r="N8" s="329"/>
      <c r="O8" s="1146" t="s">
        <v>53</v>
      </c>
      <c r="P8" s="1144"/>
      <c r="Q8" s="1145"/>
    </row>
    <row r="9" spans="1:21" s="211" customFormat="1" ht="33.75" customHeight="1" x14ac:dyDescent="0.2">
      <c r="A9" s="212"/>
      <c r="B9" s="1138"/>
      <c r="C9" s="1147" t="s">
        <v>75</v>
      </c>
      <c r="D9" s="1148"/>
      <c r="E9" s="798" t="s">
        <v>297</v>
      </c>
      <c r="F9" s="325"/>
      <c r="G9" s="1131" t="s">
        <v>75</v>
      </c>
      <c r="H9" s="1132"/>
      <c r="I9" s="325" t="s">
        <v>297</v>
      </c>
      <c r="J9" s="797"/>
      <c r="K9" s="1133" t="s">
        <v>75</v>
      </c>
      <c r="L9" s="1132"/>
      <c r="M9" s="325" t="s">
        <v>297</v>
      </c>
      <c r="N9" s="797"/>
      <c r="O9" s="1133" t="s">
        <v>75</v>
      </c>
      <c r="P9" s="1132"/>
      <c r="Q9" s="325" t="s">
        <v>297</v>
      </c>
    </row>
    <row r="10" spans="1:21" s="216" customFormat="1" ht="29.25" customHeight="1" x14ac:dyDescent="0.2">
      <c r="A10" s="317"/>
      <c r="B10" s="1139"/>
      <c r="C10" s="322" t="s">
        <v>12</v>
      </c>
      <c r="D10" s="324" t="s">
        <v>13</v>
      </c>
      <c r="E10" s="345" t="s">
        <v>12</v>
      </c>
      <c r="F10" s="348"/>
      <c r="G10" s="346" t="s">
        <v>12</v>
      </c>
      <c r="H10" s="323" t="s">
        <v>77</v>
      </c>
      <c r="I10" s="326" t="s">
        <v>12</v>
      </c>
      <c r="J10" s="321"/>
      <c r="K10" s="322" t="s">
        <v>12</v>
      </c>
      <c r="L10" s="323" t="s">
        <v>77</v>
      </c>
      <c r="M10" s="326" t="s">
        <v>12</v>
      </c>
      <c r="N10" s="321"/>
      <c r="O10" s="322" t="s">
        <v>12</v>
      </c>
      <c r="P10" s="323" t="s">
        <v>77</v>
      </c>
      <c r="Q10" s="326" t="s">
        <v>12</v>
      </c>
    </row>
    <row r="11" spans="1:21" s="216" customFormat="1" ht="6" customHeight="1" x14ac:dyDescent="0.2">
      <c r="A11" s="317"/>
      <c r="B11" s="320"/>
      <c r="C11" s="321"/>
      <c r="D11" s="321"/>
      <c r="E11" s="321"/>
      <c r="F11" s="321"/>
      <c r="G11" s="321"/>
      <c r="H11" s="321"/>
      <c r="I11" s="321"/>
      <c r="J11" s="321"/>
      <c r="K11" s="321"/>
      <c r="L11" s="321"/>
      <c r="M11" s="321"/>
      <c r="N11" s="321"/>
      <c r="O11" s="321"/>
      <c r="P11" s="321"/>
      <c r="Q11" s="321"/>
    </row>
    <row r="12" spans="1:21" s="275" customFormat="1" ht="18" customHeight="1" x14ac:dyDescent="0.2">
      <c r="A12" s="318"/>
      <c r="B12" s="330" t="s">
        <v>11</v>
      </c>
      <c r="C12" s="335">
        <f>G12+K12+O12</f>
        <v>401297</v>
      </c>
      <c r="D12" s="340">
        <f t="shared" ref="D12:D29" si="0">C12/C$30*100</f>
        <v>21.959240761646061</v>
      </c>
      <c r="E12" s="335">
        <f>I12+M12+Q12</f>
        <v>275501</v>
      </c>
      <c r="F12" s="338"/>
      <c r="G12" s="335">
        <v>108894</v>
      </c>
      <c r="H12" s="340">
        <v>27.135513098777214</v>
      </c>
      <c r="I12" s="337">
        <v>77754</v>
      </c>
      <c r="J12" s="341"/>
      <c r="K12" s="335">
        <v>185290</v>
      </c>
      <c r="L12" s="340">
        <v>46.172784745462835</v>
      </c>
      <c r="M12" s="337">
        <v>126711</v>
      </c>
      <c r="N12" s="341"/>
      <c r="O12" s="335">
        <v>107113</v>
      </c>
      <c r="P12" s="340">
        <v>26.691702155759948</v>
      </c>
      <c r="Q12" s="337">
        <v>71036</v>
      </c>
    </row>
    <row r="13" spans="1:21" s="275" customFormat="1" ht="18" customHeight="1" x14ac:dyDescent="0.2">
      <c r="A13" s="318"/>
      <c r="B13" s="331" t="s">
        <v>10</v>
      </c>
      <c r="C13" s="341">
        <f t="shared" ref="C13:C29" si="1">G13+K13+O13</f>
        <v>45390</v>
      </c>
      <c r="D13" s="342">
        <f t="shared" si="0"/>
        <v>2.4837712172558351</v>
      </c>
      <c r="E13" s="341">
        <f t="shared" ref="E13:E29" si="2">I13+M13+Q13</f>
        <v>39213</v>
      </c>
      <c r="F13" s="338"/>
      <c r="G13" s="341">
        <v>14163</v>
      </c>
      <c r="H13" s="342">
        <v>31.202908129543953</v>
      </c>
      <c r="I13" s="338">
        <v>11978</v>
      </c>
      <c r="J13" s="341"/>
      <c r="K13" s="341">
        <v>16400</v>
      </c>
      <c r="L13" s="342">
        <v>36.131306455166332</v>
      </c>
      <c r="M13" s="338">
        <v>14309</v>
      </c>
      <c r="N13" s="341"/>
      <c r="O13" s="341">
        <v>14827</v>
      </c>
      <c r="P13" s="342">
        <v>32.665785415289712</v>
      </c>
      <c r="Q13" s="338">
        <v>12926</v>
      </c>
    </row>
    <row r="14" spans="1:21" s="275" customFormat="1" ht="18" customHeight="1" x14ac:dyDescent="0.2">
      <c r="A14" s="318"/>
      <c r="B14" s="331" t="s">
        <v>40</v>
      </c>
      <c r="C14" s="341">
        <f t="shared" si="1"/>
        <v>38238</v>
      </c>
      <c r="D14" s="342">
        <f t="shared" si="0"/>
        <v>2.0924089844773874</v>
      </c>
      <c r="E14" s="341">
        <f t="shared" si="2"/>
        <v>29908</v>
      </c>
      <c r="F14" s="338"/>
      <c r="G14" s="341">
        <v>9880</v>
      </c>
      <c r="H14" s="342">
        <v>25.838171452481824</v>
      </c>
      <c r="I14" s="338">
        <v>7440</v>
      </c>
      <c r="J14" s="341"/>
      <c r="K14" s="341">
        <v>13632</v>
      </c>
      <c r="L14" s="342">
        <v>35.650400125529579</v>
      </c>
      <c r="M14" s="338">
        <v>10173</v>
      </c>
      <c r="N14" s="341"/>
      <c r="O14" s="341">
        <v>14726</v>
      </c>
      <c r="P14" s="342">
        <v>38.511428421988597</v>
      </c>
      <c r="Q14" s="338">
        <v>12295</v>
      </c>
    </row>
    <row r="15" spans="1:21" s="275" customFormat="1" ht="18" customHeight="1" x14ac:dyDescent="0.2">
      <c r="A15" s="318"/>
      <c r="B15" s="331" t="s">
        <v>41</v>
      </c>
      <c r="C15" s="341">
        <f t="shared" si="1"/>
        <v>44984</v>
      </c>
      <c r="D15" s="342">
        <f t="shared" si="0"/>
        <v>2.4615546251825617</v>
      </c>
      <c r="E15" s="341">
        <f t="shared" si="2"/>
        <v>27809</v>
      </c>
      <c r="F15" s="338"/>
      <c r="G15" s="341">
        <v>10075</v>
      </c>
      <c r="H15" s="342">
        <v>22.396852214120578</v>
      </c>
      <c r="I15" s="338">
        <v>7342</v>
      </c>
      <c r="J15" s="341"/>
      <c r="K15" s="341">
        <v>15022</v>
      </c>
      <c r="L15" s="342">
        <v>33.394095678463451</v>
      </c>
      <c r="M15" s="338">
        <v>9505</v>
      </c>
      <c r="N15" s="341"/>
      <c r="O15" s="341">
        <v>19887</v>
      </c>
      <c r="P15" s="342">
        <v>44.209052107415971</v>
      </c>
      <c r="Q15" s="338">
        <v>10962</v>
      </c>
    </row>
    <row r="16" spans="1:21" s="275" customFormat="1" ht="18" customHeight="1" x14ac:dyDescent="0.2">
      <c r="A16" s="318"/>
      <c r="B16" s="331" t="s">
        <v>9</v>
      </c>
      <c r="C16" s="341">
        <f t="shared" si="1"/>
        <v>43668</v>
      </c>
      <c r="D16" s="342">
        <f t="shared" si="0"/>
        <v>2.3895422232898831</v>
      </c>
      <c r="E16" s="341">
        <f t="shared" si="2"/>
        <v>38957</v>
      </c>
      <c r="F16" s="338"/>
      <c r="G16" s="341">
        <v>14643</v>
      </c>
      <c r="H16" s="342">
        <v>33.532563891178896</v>
      </c>
      <c r="I16" s="338">
        <v>13162</v>
      </c>
      <c r="J16" s="341"/>
      <c r="K16" s="341">
        <v>15245</v>
      </c>
      <c r="L16" s="342">
        <v>34.911147751213704</v>
      </c>
      <c r="M16" s="338">
        <v>13596</v>
      </c>
      <c r="N16" s="341"/>
      <c r="O16" s="341">
        <v>13780</v>
      </c>
      <c r="P16" s="342">
        <v>31.556288357607404</v>
      </c>
      <c r="Q16" s="338">
        <v>12199</v>
      </c>
    </row>
    <row r="17" spans="1:17" s="275" customFormat="1" ht="18" customHeight="1" x14ac:dyDescent="0.2">
      <c r="A17" s="318"/>
      <c r="B17" s="331" t="s">
        <v>8</v>
      </c>
      <c r="C17" s="341">
        <f t="shared" si="1"/>
        <v>27788</v>
      </c>
      <c r="D17" s="342">
        <f t="shared" si="0"/>
        <v>1.520577981606194</v>
      </c>
      <c r="E17" s="341">
        <f t="shared" si="2"/>
        <v>17653</v>
      </c>
      <c r="F17" s="338"/>
      <c r="G17" s="341">
        <v>9268</v>
      </c>
      <c r="H17" s="342">
        <v>33.352526270332518</v>
      </c>
      <c r="I17" s="338">
        <v>5614</v>
      </c>
      <c r="J17" s="341"/>
      <c r="K17" s="341">
        <v>12462</v>
      </c>
      <c r="L17" s="342">
        <v>44.846696415719016</v>
      </c>
      <c r="M17" s="338">
        <v>7650</v>
      </c>
      <c r="N17" s="341"/>
      <c r="O17" s="341">
        <v>6058</v>
      </c>
      <c r="P17" s="342">
        <v>21.800777313948466</v>
      </c>
      <c r="Q17" s="338">
        <v>4389</v>
      </c>
    </row>
    <row r="18" spans="1:17" s="275" customFormat="1" ht="18" customHeight="1" x14ac:dyDescent="0.2">
      <c r="A18" s="318"/>
      <c r="B18" s="331" t="s">
        <v>7</v>
      </c>
      <c r="C18" s="341">
        <f t="shared" si="1"/>
        <v>163568</v>
      </c>
      <c r="D18" s="342">
        <f t="shared" si="0"/>
        <v>8.9505505720225251</v>
      </c>
      <c r="E18" s="341">
        <f t="shared" si="2"/>
        <v>118742</v>
      </c>
      <c r="F18" s="338"/>
      <c r="G18" s="341">
        <v>46239</v>
      </c>
      <c r="H18" s="342">
        <v>28.268976816981318</v>
      </c>
      <c r="I18" s="338">
        <v>34068</v>
      </c>
      <c r="J18" s="341"/>
      <c r="K18" s="341">
        <v>54137</v>
      </c>
      <c r="L18" s="342">
        <v>33.097549642961951</v>
      </c>
      <c r="M18" s="338">
        <v>39142</v>
      </c>
      <c r="N18" s="341"/>
      <c r="O18" s="341">
        <v>63192</v>
      </c>
      <c r="P18" s="342">
        <v>38.633473540056734</v>
      </c>
      <c r="Q18" s="338">
        <v>45532</v>
      </c>
    </row>
    <row r="19" spans="1:17" s="275" customFormat="1" ht="18" customHeight="1" x14ac:dyDescent="0.2">
      <c r="A19" s="318"/>
      <c r="B19" s="331" t="s">
        <v>43</v>
      </c>
      <c r="C19" s="341">
        <f t="shared" si="1"/>
        <v>93014</v>
      </c>
      <c r="D19" s="342">
        <f t="shared" si="0"/>
        <v>5.089788411584804</v>
      </c>
      <c r="E19" s="341">
        <f t="shared" si="2"/>
        <v>69483</v>
      </c>
      <c r="F19" s="338"/>
      <c r="G19" s="341">
        <v>29308</v>
      </c>
      <c r="H19" s="342">
        <v>31.509235168899309</v>
      </c>
      <c r="I19" s="338">
        <v>21676</v>
      </c>
      <c r="J19" s="341"/>
      <c r="K19" s="341">
        <v>30307</v>
      </c>
      <c r="L19" s="342">
        <v>32.583267035069987</v>
      </c>
      <c r="M19" s="338">
        <v>22777</v>
      </c>
      <c r="N19" s="341"/>
      <c r="O19" s="341">
        <v>33399</v>
      </c>
      <c r="P19" s="342">
        <v>35.907497796030711</v>
      </c>
      <c r="Q19" s="338">
        <v>25030</v>
      </c>
    </row>
    <row r="20" spans="1:17" s="275" customFormat="1" ht="18" customHeight="1" x14ac:dyDescent="0.2">
      <c r="A20" s="318"/>
      <c r="B20" s="331" t="s">
        <v>44</v>
      </c>
      <c r="C20" s="341">
        <f t="shared" si="1"/>
        <v>240103</v>
      </c>
      <c r="D20" s="342">
        <f t="shared" si="0"/>
        <v>13.138597060515043</v>
      </c>
      <c r="E20" s="341">
        <f t="shared" si="2"/>
        <v>198202</v>
      </c>
      <c r="F20" s="338"/>
      <c r="G20" s="341">
        <v>54030</v>
      </c>
      <c r="H20" s="342">
        <v>22.502842530080841</v>
      </c>
      <c r="I20" s="338">
        <v>44460</v>
      </c>
      <c r="J20" s="341"/>
      <c r="K20" s="341">
        <v>100543</v>
      </c>
      <c r="L20" s="342">
        <v>41.874945335959985</v>
      </c>
      <c r="M20" s="338">
        <v>81052</v>
      </c>
      <c r="N20" s="341"/>
      <c r="O20" s="341">
        <v>85530</v>
      </c>
      <c r="P20" s="342">
        <v>35.622212133959174</v>
      </c>
      <c r="Q20" s="338">
        <v>72690</v>
      </c>
    </row>
    <row r="21" spans="1:17" s="275" customFormat="1" ht="18" customHeight="1" x14ac:dyDescent="0.2">
      <c r="A21" s="318"/>
      <c r="B21" s="331" t="s">
        <v>6</v>
      </c>
      <c r="C21" s="341">
        <f t="shared" si="1"/>
        <v>191077</v>
      </c>
      <c r="D21" s="342">
        <f t="shared" si="0"/>
        <v>10.45586148666211</v>
      </c>
      <c r="E21" s="341">
        <f t="shared" si="2"/>
        <v>139356</v>
      </c>
      <c r="F21" s="338"/>
      <c r="G21" s="341">
        <v>56276</v>
      </c>
      <c r="H21" s="342">
        <v>29.452001025764485</v>
      </c>
      <c r="I21" s="338">
        <v>42205</v>
      </c>
      <c r="J21" s="341"/>
      <c r="K21" s="341">
        <v>72076</v>
      </c>
      <c r="L21" s="342">
        <v>37.720918791900651</v>
      </c>
      <c r="M21" s="338">
        <v>52629</v>
      </c>
      <c r="N21" s="341"/>
      <c r="O21" s="341">
        <v>62725</v>
      </c>
      <c r="P21" s="342">
        <v>32.827080182334875</v>
      </c>
      <c r="Q21" s="338">
        <v>44522</v>
      </c>
    </row>
    <row r="22" spans="1:17" s="275" customFormat="1" ht="18" customHeight="1" x14ac:dyDescent="0.2">
      <c r="A22" s="318"/>
      <c r="B22" s="331" t="s">
        <v>5</v>
      </c>
      <c r="C22" s="341">
        <f t="shared" si="1"/>
        <v>39050</v>
      </c>
      <c r="D22" s="342">
        <f t="shared" si="0"/>
        <v>2.1368421686239336</v>
      </c>
      <c r="E22" s="341">
        <f t="shared" si="2"/>
        <v>34481</v>
      </c>
      <c r="F22" s="338"/>
      <c r="G22" s="341">
        <v>12915</v>
      </c>
      <c r="H22" s="342">
        <v>33.072983354673497</v>
      </c>
      <c r="I22" s="338">
        <v>11927</v>
      </c>
      <c r="J22" s="341"/>
      <c r="K22" s="341">
        <v>13161</v>
      </c>
      <c r="L22" s="342">
        <v>33.702944942381563</v>
      </c>
      <c r="M22" s="338">
        <v>11532</v>
      </c>
      <c r="N22" s="341"/>
      <c r="O22" s="341">
        <v>12974</v>
      </c>
      <c r="P22" s="342">
        <v>33.22407170294494</v>
      </c>
      <c r="Q22" s="338">
        <v>11022</v>
      </c>
    </row>
    <row r="23" spans="1:17" s="275" customFormat="1" ht="18" customHeight="1" x14ac:dyDescent="0.2">
      <c r="A23" s="318"/>
      <c r="B23" s="331" t="s">
        <v>38</v>
      </c>
      <c r="C23" s="341">
        <f t="shared" si="1"/>
        <v>87989</v>
      </c>
      <c r="D23" s="342">
        <f t="shared" si="0"/>
        <v>4.8148170441754496</v>
      </c>
      <c r="E23" s="341">
        <f t="shared" si="2"/>
        <v>72568</v>
      </c>
      <c r="F23" s="338"/>
      <c r="G23" s="341">
        <v>30053</v>
      </c>
      <c r="H23" s="342">
        <v>34.155405789360032</v>
      </c>
      <c r="I23" s="338">
        <v>26190</v>
      </c>
      <c r="J23" s="341"/>
      <c r="K23" s="341">
        <v>30923</v>
      </c>
      <c r="L23" s="342">
        <v>35.144165747991224</v>
      </c>
      <c r="M23" s="338">
        <v>25216</v>
      </c>
      <c r="N23" s="341"/>
      <c r="O23" s="341">
        <v>27013</v>
      </c>
      <c r="P23" s="342">
        <v>30.700428462648738</v>
      </c>
      <c r="Q23" s="338">
        <v>21162</v>
      </c>
    </row>
    <row r="24" spans="1:17" s="275" customFormat="1" ht="18" customHeight="1" x14ac:dyDescent="0.2">
      <c r="A24" s="318"/>
      <c r="B24" s="331" t="s">
        <v>45</v>
      </c>
      <c r="C24" s="341">
        <f t="shared" si="1"/>
        <v>229514</v>
      </c>
      <c r="D24" s="342">
        <f t="shared" si="0"/>
        <v>12.55915988449561</v>
      </c>
      <c r="E24" s="341">
        <f t="shared" si="2"/>
        <v>168923</v>
      </c>
      <c r="F24" s="338"/>
      <c r="G24" s="341">
        <v>74421</v>
      </c>
      <c r="H24" s="342">
        <v>32.425472955898115</v>
      </c>
      <c r="I24" s="338">
        <v>56686</v>
      </c>
      <c r="J24" s="341"/>
      <c r="K24" s="341">
        <v>87610</v>
      </c>
      <c r="L24" s="342">
        <v>38.171963366069171</v>
      </c>
      <c r="M24" s="338">
        <v>63254</v>
      </c>
      <c r="N24" s="341"/>
      <c r="O24" s="341">
        <v>67483</v>
      </c>
      <c r="P24" s="342">
        <v>29.402563678032713</v>
      </c>
      <c r="Q24" s="338">
        <v>48983</v>
      </c>
    </row>
    <row r="25" spans="1:17" s="275" customFormat="1" ht="18" customHeight="1" x14ac:dyDescent="0.2">
      <c r="A25" s="318">
        <v>47094</v>
      </c>
      <c r="B25" s="331" t="s">
        <v>46</v>
      </c>
      <c r="C25" s="341">
        <f t="shared" si="1"/>
        <v>49376</v>
      </c>
      <c r="D25" s="342">
        <f t="shared" si="0"/>
        <v>2.7018878083988569</v>
      </c>
      <c r="E25" s="341">
        <f t="shared" si="2"/>
        <v>39421</v>
      </c>
      <c r="F25" s="338"/>
      <c r="G25" s="341">
        <v>15913</v>
      </c>
      <c r="H25" s="342">
        <v>32.228208036292941</v>
      </c>
      <c r="I25" s="338">
        <v>13028</v>
      </c>
      <c r="J25" s="341"/>
      <c r="K25" s="341">
        <v>20112</v>
      </c>
      <c r="L25" s="342">
        <v>40.732339598185355</v>
      </c>
      <c r="M25" s="338">
        <v>15796</v>
      </c>
      <c r="N25" s="341"/>
      <c r="O25" s="341">
        <v>13351</v>
      </c>
      <c r="P25" s="342">
        <v>27.039452365521711</v>
      </c>
      <c r="Q25" s="338">
        <v>10597</v>
      </c>
    </row>
    <row r="26" spans="1:17" s="275" customFormat="1" ht="18" customHeight="1" x14ac:dyDescent="0.2">
      <c r="B26" s="331" t="s">
        <v>47</v>
      </c>
      <c r="C26" s="341">
        <f t="shared" si="1"/>
        <v>21200</v>
      </c>
      <c r="D26" s="342">
        <f t="shared" si="0"/>
        <v>1.1600782067817517</v>
      </c>
      <c r="E26" s="341">
        <f t="shared" si="2"/>
        <v>15589</v>
      </c>
      <c r="F26" s="338"/>
      <c r="G26" s="341">
        <v>4042</v>
      </c>
      <c r="H26" s="342">
        <v>19.066037735849058</v>
      </c>
      <c r="I26" s="338">
        <v>3336</v>
      </c>
      <c r="J26" s="341"/>
      <c r="K26" s="341">
        <v>7548</v>
      </c>
      <c r="L26" s="342">
        <v>35.60377358490566</v>
      </c>
      <c r="M26" s="338">
        <v>5865</v>
      </c>
      <c r="N26" s="341"/>
      <c r="O26" s="341">
        <v>9610</v>
      </c>
      <c r="P26" s="342">
        <v>45.330188679245282</v>
      </c>
      <c r="Q26" s="338">
        <v>6388</v>
      </c>
    </row>
    <row r="27" spans="1:17" s="275" customFormat="1" ht="18" customHeight="1" x14ac:dyDescent="0.2">
      <c r="B27" s="331" t="s">
        <v>48</v>
      </c>
      <c r="C27" s="341">
        <f t="shared" si="1"/>
        <v>93055</v>
      </c>
      <c r="D27" s="342">
        <f t="shared" si="0"/>
        <v>5.0920319590601837</v>
      </c>
      <c r="E27" s="341">
        <f t="shared" si="2"/>
        <v>66909</v>
      </c>
      <c r="F27" s="338"/>
      <c r="G27" s="341">
        <v>23400</v>
      </c>
      <c r="H27" s="342">
        <v>25.146418784589759</v>
      </c>
      <c r="I27" s="338">
        <v>17026</v>
      </c>
      <c r="J27" s="341"/>
      <c r="K27" s="341">
        <v>32849</v>
      </c>
      <c r="L27" s="342">
        <v>35.300628660469613</v>
      </c>
      <c r="M27" s="338">
        <v>22805</v>
      </c>
      <c r="N27" s="341"/>
      <c r="O27" s="341">
        <v>36806</v>
      </c>
      <c r="P27" s="342">
        <v>39.552952554940632</v>
      </c>
      <c r="Q27" s="338">
        <v>27078</v>
      </c>
    </row>
    <row r="28" spans="1:17" s="275" customFormat="1" ht="18" customHeight="1" x14ac:dyDescent="0.2">
      <c r="B28" s="331" t="s">
        <v>49</v>
      </c>
      <c r="C28" s="341">
        <f t="shared" si="1"/>
        <v>13733</v>
      </c>
      <c r="D28" s="342">
        <f t="shared" si="0"/>
        <v>0.75147896291197136</v>
      </c>
      <c r="E28" s="341">
        <f t="shared" si="2"/>
        <v>9016</v>
      </c>
      <c r="F28" s="338"/>
      <c r="G28" s="341">
        <v>3789</v>
      </c>
      <c r="H28" s="342">
        <v>27.590475496978083</v>
      </c>
      <c r="I28" s="338">
        <v>2448</v>
      </c>
      <c r="J28" s="341"/>
      <c r="K28" s="341">
        <v>5996</v>
      </c>
      <c r="L28" s="342">
        <v>43.661253913929947</v>
      </c>
      <c r="M28" s="338">
        <v>3820</v>
      </c>
      <c r="N28" s="341"/>
      <c r="O28" s="341">
        <v>3948</v>
      </c>
      <c r="P28" s="342">
        <v>28.748270589091966</v>
      </c>
      <c r="Q28" s="338">
        <v>2748</v>
      </c>
    </row>
    <row r="29" spans="1:17" s="275" customFormat="1" ht="18" customHeight="1" x14ac:dyDescent="0.2">
      <c r="B29" s="336" t="s">
        <v>4</v>
      </c>
      <c r="C29" s="343">
        <f t="shared" si="1"/>
        <v>4419</v>
      </c>
      <c r="D29" s="344">
        <f t="shared" si="0"/>
        <v>0.24181064130983773</v>
      </c>
      <c r="E29" s="341">
        <f t="shared" si="2"/>
        <v>3299</v>
      </c>
      <c r="F29" s="338"/>
      <c r="G29" s="343">
        <v>1483</v>
      </c>
      <c r="H29" s="344">
        <v>33.559628875311155</v>
      </c>
      <c r="I29" s="338">
        <v>1133</v>
      </c>
      <c r="J29" s="341"/>
      <c r="K29" s="343">
        <v>1650</v>
      </c>
      <c r="L29" s="344">
        <v>37.338764426340802</v>
      </c>
      <c r="M29" s="338">
        <v>1236</v>
      </c>
      <c r="N29" s="341"/>
      <c r="O29" s="343">
        <v>1286</v>
      </c>
      <c r="P29" s="344">
        <v>29.101606698348043</v>
      </c>
      <c r="Q29" s="338">
        <v>930</v>
      </c>
    </row>
    <row r="30" spans="1:17" s="212" customFormat="1" ht="18" customHeight="1" x14ac:dyDescent="0.2">
      <c r="B30" s="332" t="s">
        <v>3</v>
      </c>
      <c r="C30" s="333">
        <f>SUM(C12:C29)</f>
        <v>1827463</v>
      </c>
      <c r="D30" s="334">
        <f>C30/C$30*100</f>
        <v>100</v>
      </c>
      <c r="E30" s="333">
        <f>SUM(E12:E29)</f>
        <v>1365030</v>
      </c>
      <c r="F30" s="349"/>
      <c r="G30" s="333">
        <f>SUM(G12:G29)</f>
        <v>518792</v>
      </c>
      <c r="H30" s="334">
        <f t="shared" ref="H30" si="3">G30/$C30*100</f>
        <v>28.388645898713133</v>
      </c>
      <c r="I30" s="339">
        <f>SUM(I12:I29)</f>
        <v>397473</v>
      </c>
      <c r="J30" s="352"/>
      <c r="K30" s="333">
        <f>SUM(K12:K29)</f>
        <v>714963</v>
      </c>
      <c r="L30" s="334">
        <f t="shared" ref="L30" si="4">K30/$C30*100</f>
        <v>39.12325447902365</v>
      </c>
      <c r="M30" s="339">
        <f>SUM(M12:M29)</f>
        <v>527068</v>
      </c>
      <c r="N30" s="352"/>
      <c r="O30" s="333">
        <f>SUM(O12:O29)</f>
        <v>593708</v>
      </c>
      <c r="P30" s="334">
        <f t="shared" ref="P30" si="5">O30/$C30*100</f>
        <v>32.488099622263213</v>
      </c>
      <c r="Q30" s="339">
        <f>SUM(Q12:Q29)</f>
        <v>440489</v>
      </c>
    </row>
    <row r="31" spans="1:17" s="256" customFormat="1" ht="6.75" customHeight="1" x14ac:dyDescent="0.2">
      <c r="B31" s="1134"/>
      <c r="C31" s="1134"/>
      <c r="D31" s="1134"/>
      <c r="E31" s="293"/>
      <c r="F31" s="293"/>
    </row>
    <row r="32" spans="1:17" ht="24.75" customHeight="1" x14ac:dyDescent="0.2">
      <c r="B32" s="1130" t="s">
        <v>84</v>
      </c>
      <c r="C32" s="1130"/>
      <c r="D32" s="1130"/>
      <c r="E32" s="1130"/>
      <c r="F32" s="1130"/>
      <c r="G32" s="1130"/>
      <c r="H32" s="1130"/>
      <c r="I32" s="1130"/>
      <c r="J32" s="1130"/>
      <c r="K32" s="1130"/>
      <c r="L32" s="1130"/>
      <c r="M32" s="1130"/>
      <c r="N32" s="1130"/>
      <c r="O32" s="1130"/>
      <c r="P32" s="1130"/>
      <c r="Q32" s="1130"/>
    </row>
    <row r="33" spans="2:11" x14ac:dyDescent="0.2">
      <c r="G33" s="319"/>
      <c r="K33" s="319"/>
    </row>
    <row r="34" spans="2:11" x14ac:dyDescent="0.2">
      <c r="B34" s="319"/>
      <c r="K34" s="319"/>
    </row>
  </sheetData>
  <mergeCells count="15">
    <mergeCell ref="B2:D2"/>
    <mergeCell ref="G2:P2"/>
    <mergeCell ref="B5:P5"/>
    <mergeCell ref="B7:B10"/>
    <mergeCell ref="C7:E8"/>
    <mergeCell ref="G8:I8"/>
    <mergeCell ref="K8:M8"/>
    <mergeCell ref="O8:Q8"/>
    <mergeCell ref="C9:D9"/>
    <mergeCell ref="B4:Q4"/>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67</v>
      </c>
    </row>
    <row r="2" spans="1:21" s="205" customFormat="1" ht="49.5" customHeight="1" x14ac:dyDescent="0.2">
      <c r="B2" s="1034"/>
      <c r="C2" s="1034"/>
      <c r="D2" s="1034"/>
      <c r="E2" s="206"/>
      <c r="F2" s="1135"/>
      <c r="G2" s="1135"/>
      <c r="H2" s="1135"/>
      <c r="I2" s="1135"/>
      <c r="J2" s="1135"/>
      <c r="K2" s="1135"/>
      <c r="L2" s="1135"/>
      <c r="M2" s="1135"/>
      <c r="N2" s="1135"/>
      <c r="O2" s="1135"/>
      <c r="P2" s="1135"/>
      <c r="Q2" s="1135"/>
      <c r="S2" s="206"/>
    </row>
    <row r="3" spans="1:21" s="205" customFormat="1" ht="3" customHeight="1" x14ac:dyDescent="0.2">
      <c r="B3" s="206"/>
      <c r="C3" s="206"/>
      <c r="D3" s="206"/>
      <c r="E3" s="206"/>
      <c r="K3" s="206"/>
      <c r="P3" s="206"/>
      <c r="S3" s="206"/>
    </row>
    <row r="4" spans="1:21" s="208" customFormat="1" ht="15" customHeight="1" x14ac:dyDescent="0.2">
      <c r="B4" s="1149" t="s">
        <v>449</v>
      </c>
      <c r="C4" s="1149"/>
      <c r="D4" s="1149"/>
      <c r="E4" s="1149"/>
      <c r="F4" s="1149"/>
      <c r="G4" s="1149"/>
      <c r="H4" s="1149"/>
      <c r="I4" s="1149"/>
      <c r="J4" s="1149"/>
      <c r="K4" s="1149"/>
      <c r="L4" s="1149"/>
      <c r="M4" s="1149"/>
      <c r="N4" s="1149"/>
      <c r="O4" s="1149"/>
      <c r="P4" s="1149"/>
      <c r="Q4" s="1149"/>
      <c r="R4" s="1149"/>
      <c r="S4" s="1149"/>
      <c r="T4" s="314"/>
    </row>
    <row r="5" spans="1:21" s="315" customFormat="1" ht="15" customHeight="1" x14ac:dyDescent="0.2">
      <c r="B5" s="1136" t="str">
        <f>porsaad!B6</f>
        <v>Situación a 31 de julio de 2023</v>
      </c>
      <c r="C5" s="1136"/>
      <c r="D5" s="1136"/>
      <c r="E5" s="1136"/>
      <c r="F5" s="1136"/>
      <c r="G5" s="1136"/>
      <c r="H5" s="1136"/>
      <c r="I5" s="1136"/>
      <c r="J5" s="1136"/>
      <c r="K5" s="1136"/>
      <c r="L5" s="1136"/>
      <c r="M5" s="1136"/>
      <c r="N5" s="1136"/>
      <c r="O5" s="1136"/>
      <c r="P5" s="1136"/>
      <c r="Q5" s="1136"/>
      <c r="R5" s="1136"/>
      <c r="S5" s="1136"/>
      <c r="T5" s="316"/>
      <c r="U5" s="91"/>
    </row>
    <row r="6" spans="1:21" s="208" customFormat="1" ht="4.5" customHeight="1" x14ac:dyDescent="0.2"/>
    <row r="7" spans="1:21" s="211" customFormat="1" ht="15" customHeight="1" x14ac:dyDescent="0.2">
      <c r="A7" s="212"/>
      <c r="B7" s="1137" t="s">
        <v>15</v>
      </c>
      <c r="C7" s="1140" t="s">
        <v>78</v>
      </c>
      <c r="D7" s="1141"/>
      <c r="E7" s="347"/>
      <c r="F7" s="1151" t="s">
        <v>34</v>
      </c>
      <c r="G7" s="1152"/>
      <c r="H7" s="1152"/>
      <c r="I7" s="1153"/>
      <c r="J7" s="351"/>
      <c r="K7" s="1151" t="s">
        <v>52</v>
      </c>
      <c r="L7" s="1152"/>
      <c r="M7" s="1152"/>
      <c r="N7" s="1153"/>
      <c r="O7" s="351"/>
      <c r="P7" s="1151" t="s">
        <v>53</v>
      </c>
      <c r="Q7" s="1152"/>
      <c r="R7" s="1152"/>
      <c r="S7" s="1153"/>
    </row>
    <row r="8" spans="1:21" s="211" customFormat="1" ht="35.25" customHeight="1" x14ac:dyDescent="0.2">
      <c r="A8" s="212"/>
      <c r="B8" s="1138"/>
      <c r="C8" s="1142"/>
      <c r="D8" s="1143"/>
      <c r="E8" s="347"/>
      <c r="F8" s="1154" t="s">
        <v>75</v>
      </c>
      <c r="G8" s="1155"/>
      <c r="H8" s="1156" t="s">
        <v>298</v>
      </c>
      <c r="I8" s="1157"/>
      <c r="J8" s="329"/>
      <c r="K8" s="1154" t="s">
        <v>75</v>
      </c>
      <c r="L8" s="1155"/>
      <c r="M8" s="1156" t="s">
        <v>298</v>
      </c>
      <c r="N8" s="1157"/>
      <c r="O8" s="329"/>
      <c r="P8" s="1154" t="s">
        <v>75</v>
      </c>
      <c r="Q8" s="1155"/>
      <c r="R8" s="1156" t="s">
        <v>298</v>
      </c>
      <c r="S8" s="1157"/>
    </row>
    <row r="9" spans="1:21" s="216" customFormat="1" ht="29.25" customHeight="1" x14ac:dyDescent="0.2">
      <c r="A9" s="317"/>
      <c r="B9" s="113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725</v>
      </c>
      <c r="D11" s="340">
        <f>C11/C$29*100</f>
        <v>1.0660353776706024</v>
      </c>
      <c r="E11" s="338"/>
      <c r="F11" s="335">
        <v>21</v>
      </c>
      <c r="G11" s="340">
        <v>2.896551724137931</v>
      </c>
      <c r="H11" s="335">
        <v>10</v>
      </c>
      <c r="I11" s="340">
        <v>47.619047619047613</v>
      </c>
      <c r="J11" s="341"/>
      <c r="K11" s="335">
        <v>49</v>
      </c>
      <c r="L11" s="340">
        <v>6.7586206896551717</v>
      </c>
      <c r="M11" s="335">
        <v>35</v>
      </c>
      <c r="N11" s="340">
        <v>71.428571428571431</v>
      </c>
      <c r="O11" s="341"/>
      <c r="P11" s="335">
        <v>655</v>
      </c>
      <c r="Q11" s="340">
        <v>90.344827586206904</v>
      </c>
      <c r="R11" s="335">
        <v>439</v>
      </c>
      <c r="S11" s="340">
        <v>67.022900763358777</v>
      </c>
    </row>
    <row r="12" spans="1:21" s="275" customFormat="1" ht="18" customHeight="1" x14ac:dyDescent="0.2">
      <c r="A12" s="318"/>
      <c r="B12" s="331" t="s">
        <v>10</v>
      </c>
      <c r="C12" s="341">
        <f t="shared" ref="C12:C28" si="0">F12+K12+P12</f>
        <v>3428</v>
      </c>
      <c r="D12" s="342">
        <f t="shared" ref="D12:D29" si="1">C12/C$29*100</f>
        <v>5.0405093443514826</v>
      </c>
      <c r="E12" s="338"/>
      <c r="F12" s="341">
        <v>1523</v>
      </c>
      <c r="G12" s="342">
        <v>44.428238039673282</v>
      </c>
      <c r="H12" s="341">
        <v>7</v>
      </c>
      <c r="I12" s="342">
        <v>0.45961917268548919</v>
      </c>
      <c r="J12" s="341"/>
      <c r="K12" s="341">
        <v>958</v>
      </c>
      <c r="L12" s="342">
        <v>27.946324387397897</v>
      </c>
      <c r="M12" s="341">
        <v>59</v>
      </c>
      <c r="N12" s="342">
        <v>6.15866388308977</v>
      </c>
      <c r="O12" s="341"/>
      <c r="P12" s="341">
        <v>947</v>
      </c>
      <c r="Q12" s="342">
        <v>27.625437572928824</v>
      </c>
      <c r="R12" s="341">
        <v>405</v>
      </c>
      <c r="S12" s="342">
        <v>42.766631467793033</v>
      </c>
    </row>
    <row r="13" spans="1:21" s="275" customFormat="1" ht="18" customHeight="1" x14ac:dyDescent="0.2">
      <c r="A13" s="318"/>
      <c r="B13" s="331" t="s">
        <v>40</v>
      </c>
      <c r="C13" s="341">
        <f t="shared" si="0"/>
        <v>7558</v>
      </c>
      <c r="D13" s="342">
        <f t="shared" si="1"/>
        <v>11.113235013012984</v>
      </c>
      <c r="E13" s="338"/>
      <c r="F13" s="341">
        <v>2204</v>
      </c>
      <c r="G13" s="342">
        <v>29.161153744376815</v>
      </c>
      <c r="H13" s="341">
        <v>4</v>
      </c>
      <c r="I13" s="342">
        <v>0.18148820326678766</v>
      </c>
      <c r="J13" s="341"/>
      <c r="K13" s="341">
        <v>2743</v>
      </c>
      <c r="L13" s="342">
        <v>36.292670018523424</v>
      </c>
      <c r="M13" s="341">
        <v>10</v>
      </c>
      <c r="N13" s="342">
        <v>0.36456434560699963</v>
      </c>
      <c r="O13" s="341"/>
      <c r="P13" s="341">
        <v>2611</v>
      </c>
      <c r="Q13" s="342">
        <v>34.546176237099765</v>
      </c>
      <c r="R13" s="341">
        <v>1769</v>
      </c>
      <c r="S13" s="342">
        <v>67.751819226350065</v>
      </c>
    </row>
    <row r="14" spans="1:21" s="275" customFormat="1" ht="18" customHeight="1" x14ac:dyDescent="0.2">
      <c r="A14" s="318"/>
      <c r="B14" s="331" t="s">
        <v>41</v>
      </c>
      <c r="C14" s="341">
        <f t="shared" si="0"/>
        <v>4715</v>
      </c>
      <c r="D14" s="342">
        <f t="shared" si="1"/>
        <v>6.9329059389198493</v>
      </c>
      <c r="E14" s="338"/>
      <c r="F14" s="341">
        <v>298</v>
      </c>
      <c r="G14" s="342">
        <v>6.3202545068928941</v>
      </c>
      <c r="H14" s="341">
        <v>9</v>
      </c>
      <c r="I14" s="342">
        <v>3.0201342281879198</v>
      </c>
      <c r="J14" s="341"/>
      <c r="K14" s="341">
        <v>794</v>
      </c>
      <c r="L14" s="342">
        <v>16.839872746553553</v>
      </c>
      <c r="M14" s="341">
        <v>36</v>
      </c>
      <c r="N14" s="342">
        <v>4.5340050377833752</v>
      </c>
      <c r="O14" s="341"/>
      <c r="P14" s="341">
        <v>3623</v>
      </c>
      <c r="Q14" s="342">
        <v>76.839872746553553</v>
      </c>
      <c r="R14" s="341">
        <v>415</v>
      </c>
      <c r="S14" s="342">
        <v>11.454595638973226</v>
      </c>
    </row>
    <row r="15" spans="1:21" s="275" customFormat="1" ht="18" customHeight="1" x14ac:dyDescent="0.2">
      <c r="A15" s="318"/>
      <c r="B15" s="331" t="s">
        <v>9</v>
      </c>
      <c r="C15" s="341">
        <f t="shared" si="0"/>
        <v>1331</v>
      </c>
      <c r="D15" s="342">
        <f t="shared" si="1"/>
        <v>1.9570939140407886</v>
      </c>
      <c r="E15" s="338"/>
      <c r="F15" s="341">
        <v>424</v>
      </c>
      <c r="G15" s="342">
        <v>31.855747558226899</v>
      </c>
      <c r="H15" s="341">
        <v>72</v>
      </c>
      <c r="I15" s="342">
        <v>16.981132075471699</v>
      </c>
      <c r="J15" s="341"/>
      <c r="K15" s="341">
        <v>427</v>
      </c>
      <c r="L15" s="342">
        <v>32.081141998497372</v>
      </c>
      <c r="M15" s="341">
        <v>107</v>
      </c>
      <c r="N15" s="342">
        <v>25.05854800936768</v>
      </c>
      <c r="O15" s="341"/>
      <c r="P15" s="341">
        <v>480</v>
      </c>
      <c r="Q15" s="342">
        <v>36.063110443275733</v>
      </c>
      <c r="R15" s="341">
        <v>164</v>
      </c>
      <c r="S15" s="342">
        <v>34.166666666666664</v>
      </c>
    </row>
    <row r="16" spans="1:21" s="275" customFormat="1" ht="18" customHeight="1" x14ac:dyDescent="0.2">
      <c r="A16" s="318"/>
      <c r="B16" s="331" t="s">
        <v>8</v>
      </c>
      <c r="C16" s="341">
        <f t="shared" si="0"/>
        <v>6773</v>
      </c>
      <c r="D16" s="342">
        <f t="shared" si="1"/>
        <v>9.9589760178799871</v>
      </c>
      <c r="E16" s="338"/>
      <c r="F16" s="341">
        <v>2786</v>
      </c>
      <c r="G16" s="342">
        <v>41.133914070574342</v>
      </c>
      <c r="H16" s="341">
        <v>0</v>
      </c>
      <c r="I16" s="342">
        <v>0</v>
      </c>
      <c r="J16" s="341"/>
      <c r="K16" s="341">
        <v>3371</v>
      </c>
      <c r="L16" s="342">
        <v>49.771150155027314</v>
      </c>
      <c r="M16" s="341">
        <v>0</v>
      </c>
      <c r="N16" s="342">
        <v>0</v>
      </c>
      <c r="O16" s="341"/>
      <c r="P16" s="341">
        <v>616</v>
      </c>
      <c r="Q16" s="342">
        <v>9.0949357743983459</v>
      </c>
      <c r="R16" s="341">
        <v>97</v>
      </c>
      <c r="S16" s="342">
        <v>15.746753246753247</v>
      </c>
    </row>
    <row r="17" spans="1:19" s="275" customFormat="1" ht="18" customHeight="1" x14ac:dyDescent="0.2">
      <c r="A17" s="318"/>
      <c r="B17" s="331" t="s">
        <v>7</v>
      </c>
      <c r="C17" s="341">
        <f t="shared" si="0"/>
        <v>13218</v>
      </c>
      <c r="D17" s="342">
        <f t="shared" si="1"/>
        <v>19.435662926965549</v>
      </c>
      <c r="E17" s="338"/>
      <c r="F17" s="341">
        <v>5516</v>
      </c>
      <c r="G17" s="342">
        <v>41.73097291572099</v>
      </c>
      <c r="H17" s="341">
        <v>11</v>
      </c>
      <c r="I17" s="342">
        <v>0.19941986947063089</v>
      </c>
      <c r="J17" s="341"/>
      <c r="K17" s="341">
        <v>4301</v>
      </c>
      <c r="L17" s="342">
        <v>32.538962021485851</v>
      </c>
      <c r="M17" s="341">
        <v>33</v>
      </c>
      <c r="N17" s="342">
        <v>0.76726342710997442</v>
      </c>
      <c r="O17" s="341"/>
      <c r="P17" s="341">
        <v>3401</v>
      </c>
      <c r="Q17" s="342">
        <v>25.730065062793162</v>
      </c>
      <c r="R17" s="341">
        <v>52</v>
      </c>
      <c r="S17" s="342">
        <v>1.5289620699794177</v>
      </c>
    </row>
    <row r="18" spans="1:19" s="275" customFormat="1" ht="18" customHeight="1" x14ac:dyDescent="0.2">
      <c r="A18" s="318"/>
      <c r="B18" s="331" t="s">
        <v>43</v>
      </c>
      <c r="C18" s="341">
        <f t="shared" si="0"/>
        <v>8444</v>
      </c>
      <c r="D18" s="342">
        <f t="shared" si="1"/>
        <v>12.416003764207678</v>
      </c>
      <c r="E18" s="338"/>
      <c r="F18" s="341">
        <v>2606</v>
      </c>
      <c r="G18" s="342">
        <v>30.862150639507341</v>
      </c>
      <c r="H18" s="341">
        <v>275</v>
      </c>
      <c r="I18" s="342">
        <v>10.552570990023023</v>
      </c>
      <c r="J18" s="341"/>
      <c r="K18" s="341">
        <v>2163</v>
      </c>
      <c r="L18" s="342">
        <v>25.61582188536239</v>
      </c>
      <c r="M18" s="341">
        <v>430</v>
      </c>
      <c r="N18" s="342">
        <v>19.879796578825708</v>
      </c>
      <c r="O18" s="341"/>
      <c r="P18" s="341">
        <v>3675</v>
      </c>
      <c r="Q18" s="342">
        <v>43.522027475130272</v>
      </c>
      <c r="R18" s="341">
        <v>1397</v>
      </c>
      <c r="S18" s="342">
        <v>38.013605442176875</v>
      </c>
    </row>
    <row r="19" spans="1:19" s="275" customFormat="1" ht="18" customHeight="1" x14ac:dyDescent="0.2">
      <c r="A19" s="318"/>
      <c r="B19" s="331" t="s">
        <v>44</v>
      </c>
      <c r="C19" s="341">
        <f t="shared" si="0"/>
        <v>176</v>
      </c>
      <c r="D19" s="342">
        <f t="shared" si="1"/>
        <v>0.25878927788969108</v>
      </c>
      <c r="E19" s="338"/>
      <c r="F19" s="341">
        <v>58</v>
      </c>
      <c r="G19" s="342">
        <v>32.954545454545453</v>
      </c>
      <c r="H19" s="341">
        <v>57</v>
      </c>
      <c r="I19" s="342">
        <v>98.275862068965509</v>
      </c>
      <c r="J19" s="341"/>
      <c r="K19" s="341">
        <v>109</v>
      </c>
      <c r="L19" s="342">
        <v>61.93181818181818</v>
      </c>
      <c r="M19" s="341">
        <v>109</v>
      </c>
      <c r="N19" s="342">
        <v>100</v>
      </c>
      <c r="O19" s="341"/>
      <c r="P19" s="341">
        <v>9</v>
      </c>
      <c r="Q19" s="342">
        <v>5.1136363636363642</v>
      </c>
      <c r="R19" s="341">
        <v>9</v>
      </c>
      <c r="S19" s="342">
        <v>100</v>
      </c>
    </row>
    <row r="20" spans="1:19" s="275" customFormat="1" ht="18" customHeight="1" x14ac:dyDescent="0.2">
      <c r="A20" s="318"/>
      <c r="B20" s="331" t="s">
        <v>6</v>
      </c>
      <c r="C20" s="341">
        <f t="shared" si="0"/>
        <v>1362</v>
      </c>
      <c r="D20" s="342">
        <f t="shared" si="1"/>
        <v>2.0026761163963593</v>
      </c>
      <c r="E20" s="338"/>
      <c r="F20" s="341">
        <v>10</v>
      </c>
      <c r="G20" s="342">
        <v>0.73421439060205573</v>
      </c>
      <c r="H20" s="341">
        <v>0</v>
      </c>
      <c r="I20" s="342">
        <v>0</v>
      </c>
      <c r="J20" s="341"/>
      <c r="K20" s="341">
        <v>283</v>
      </c>
      <c r="L20" s="342">
        <v>20.77826725403818</v>
      </c>
      <c r="M20" s="341">
        <v>73</v>
      </c>
      <c r="N20" s="342">
        <v>25.795053003533567</v>
      </c>
      <c r="O20" s="341"/>
      <c r="P20" s="341">
        <v>1069</v>
      </c>
      <c r="Q20" s="342">
        <v>78.487518355359768</v>
      </c>
      <c r="R20" s="341">
        <v>326</v>
      </c>
      <c r="S20" s="342">
        <v>30.495790458372312</v>
      </c>
    </row>
    <row r="21" spans="1:19" s="275" customFormat="1" ht="18" customHeight="1" x14ac:dyDescent="0.2">
      <c r="A21" s="318"/>
      <c r="B21" s="331" t="s">
        <v>5</v>
      </c>
      <c r="C21" s="341">
        <f t="shared" si="0"/>
        <v>1301</v>
      </c>
      <c r="D21" s="342">
        <f t="shared" si="1"/>
        <v>1.9129821053095915</v>
      </c>
      <c r="E21" s="338"/>
      <c r="F21" s="341">
        <v>263</v>
      </c>
      <c r="G21" s="342">
        <v>20.215219062259802</v>
      </c>
      <c r="H21" s="341">
        <v>55</v>
      </c>
      <c r="I21" s="342">
        <v>20.912547528517113</v>
      </c>
      <c r="J21" s="341"/>
      <c r="K21" s="341">
        <v>241</v>
      </c>
      <c r="L21" s="342">
        <v>18.524212144504226</v>
      </c>
      <c r="M21" s="341">
        <v>66</v>
      </c>
      <c r="N21" s="342">
        <v>27.385892116182575</v>
      </c>
      <c r="O21" s="341"/>
      <c r="P21" s="341">
        <v>797</v>
      </c>
      <c r="Q21" s="342">
        <v>61.260568793235969</v>
      </c>
      <c r="R21" s="341">
        <v>712</v>
      </c>
      <c r="S21" s="342">
        <v>89.335006273525721</v>
      </c>
    </row>
    <row r="22" spans="1:19" s="275" customFormat="1" ht="18" customHeight="1" x14ac:dyDescent="0.2">
      <c r="A22" s="318"/>
      <c r="B22" s="331" t="s">
        <v>38</v>
      </c>
      <c r="C22" s="341">
        <f t="shared" si="0"/>
        <v>5814</v>
      </c>
      <c r="D22" s="342">
        <f t="shared" si="1"/>
        <v>8.5488685321060451</v>
      </c>
      <c r="E22" s="338"/>
      <c r="F22" s="341">
        <v>1571</v>
      </c>
      <c r="G22" s="342">
        <v>27.020983832129343</v>
      </c>
      <c r="H22" s="341">
        <v>12</v>
      </c>
      <c r="I22" s="342">
        <v>0.76384468491406743</v>
      </c>
      <c r="J22" s="341"/>
      <c r="K22" s="341">
        <v>2095</v>
      </c>
      <c r="L22" s="342">
        <v>36.033711730306159</v>
      </c>
      <c r="M22" s="341">
        <v>92</v>
      </c>
      <c r="N22" s="342">
        <v>4.3914081145584722</v>
      </c>
      <c r="O22" s="341"/>
      <c r="P22" s="341">
        <v>2148</v>
      </c>
      <c r="Q22" s="342">
        <v>36.945304437564495</v>
      </c>
      <c r="R22" s="341">
        <v>223</v>
      </c>
      <c r="S22" s="342">
        <v>10.381750465549349</v>
      </c>
    </row>
    <row r="23" spans="1:19" s="275" customFormat="1" ht="18" customHeight="1" x14ac:dyDescent="0.2">
      <c r="A23" s="318"/>
      <c r="B23" s="331" t="s">
        <v>45</v>
      </c>
      <c r="C23" s="341">
        <f t="shared" si="0"/>
        <v>4542</v>
      </c>
      <c r="D23" s="342">
        <f t="shared" si="1"/>
        <v>6.6785278419032768</v>
      </c>
      <c r="E23" s="338"/>
      <c r="F23" s="341">
        <v>1840</v>
      </c>
      <c r="G23" s="342">
        <v>40.510788199031261</v>
      </c>
      <c r="H23" s="341">
        <v>17</v>
      </c>
      <c r="I23" s="342">
        <v>0.92391304347826086</v>
      </c>
      <c r="J23" s="341"/>
      <c r="K23" s="341">
        <v>1991</v>
      </c>
      <c r="L23" s="342">
        <v>43.835314839277849</v>
      </c>
      <c r="M23" s="341">
        <v>48</v>
      </c>
      <c r="N23" s="342">
        <v>2.4108488196885989</v>
      </c>
      <c r="O23" s="341"/>
      <c r="P23" s="341">
        <v>711</v>
      </c>
      <c r="Q23" s="342">
        <v>15.653896961690887</v>
      </c>
      <c r="R23" s="341">
        <v>92</v>
      </c>
      <c r="S23" s="342">
        <v>12.939521800281295</v>
      </c>
    </row>
    <row r="24" spans="1:19" s="275" customFormat="1" ht="18" customHeight="1" x14ac:dyDescent="0.2">
      <c r="A24" s="318">
        <v>47094</v>
      </c>
      <c r="B24" s="331" t="s">
        <v>46</v>
      </c>
      <c r="C24" s="341">
        <f t="shared" si="0"/>
        <v>4190</v>
      </c>
      <c r="D24" s="342">
        <f t="shared" si="1"/>
        <v>6.1609492861238957</v>
      </c>
      <c r="E24" s="338"/>
      <c r="F24" s="341">
        <v>1527</v>
      </c>
      <c r="G24" s="342">
        <v>36.443914081145586</v>
      </c>
      <c r="H24" s="341">
        <v>37</v>
      </c>
      <c r="I24" s="342">
        <v>2.4230517354289454</v>
      </c>
      <c r="J24" s="341"/>
      <c r="K24" s="341">
        <v>2084</v>
      </c>
      <c r="L24" s="342">
        <v>49.737470167064437</v>
      </c>
      <c r="M24" s="341">
        <v>150</v>
      </c>
      <c r="N24" s="342">
        <v>7.1976967370441454</v>
      </c>
      <c r="O24" s="341"/>
      <c r="P24" s="341">
        <v>579</v>
      </c>
      <c r="Q24" s="342">
        <v>13.818615751789975</v>
      </c>
      <c r="R24" s="341">
        <v>61</v>
      </c>
      <c r="S24" s="342">
        <v>10.535405872193436</v>
      </c>
    </row>
    <row r="25" spans="1:19" s="275" customFormat="1" ht="18" customHeight="1" x14ac:dyDescent="0.2">
      <c r="B25" s="331" t="s">
        <v>47</v>
      </c>
      <c r="C25" s="341">
        <f t="shared" si="0"/>
        <v>1912</v>
      </c>
      <c r="D25" s="342">
        <f t="shared" si="1"/>
        <v>2.811392609801644</v>
      </c>
      <c r="E25" s="338"/>
      <c r="F25" s="341">
        <v>263</v>
      </c>
      <c r="G25" s="342">
        <v>13.755230125523013</v>
      </c>
      <c r="H25" s="341">
        <v>12</v>
      </c>
      <c r="I25" s="342">
        <v>4.5627376425855513</v>
      </c>
      <c r="J25" s="341"/>
      <c r="K25" s="341">
        <v>445</v>
      </c>
      <c r="L25" s="342">
        <v>23.274058577405857</v>
      </c>
      <c r="M25" s="341">
        <v>17</v>
      </c>
      <c r="N25" s="342">
        <v>3.8202247191011236</v>
      </c>
      <c r="O25" s="341"/>
      <c r="P25" s="341">
        <v>1204</v>
      </c>
      <c r="Q25" s="342">
        <v>62.970711297071126</v>
      </c>
      <c r="R25" s="341">
        <v>298</v>
      </c>
      <c r="S25" s="342">
        <v>24.750830564784053</v>
      </c>
    </row>
    <row r="26" spans="1:19" s="275" customFormat="1" ht="18" customHeight="1" x14ac:dyDescent="0.2">
      <c r="B26" s="331" t="s">
        <v>48</v>
      </c>
      <c r="C26" s="341">
        <f t="shared" si="0"/>
        <v>885</v>
      </c>
      <c r="D26" s="342">
        <f t="shared" si="1"/>
        <v>1.3012983575703216</v>
      </c>
      <c r="E26" s="338"/>
      <c r="F26" s="341">
        <v>218</v>
      </c>
      <c r="G26" s="342">
        <v>24.63276836158192</v>
      </c>
      <c r="H26" s="341">
        <v>8</v>
      </c>
      <c r="I26" s="342">
        <v>3.669724770642202</v>
      </c>
      <c r="J26" s="341"/>
      <c r="K26" s="341">
        <v>377</v>
      </c>
      <c r="L26" s="342">
        <v>42.598870056497177</v>
      </c>
      <c r="M26" s="341">
        <v>12</v>
      </c>
      <c r="N26" s="342">
        <v>3.183023872679045</v>
      </c>
      <c r="O26" s="341"/>
      <c r="P26" s="341">
        <v>290</v>
      </c>
      <c r="Q26" s="342">
        <v>32.7683615819209</v>
      </c>
      <c r="R26" s="341">
        <v>10</v>
      </c>
      <c r="S26" s="342">
        <v>3.4482758620689653</v>
      </c>
    </row>
    <row r="27" spans="1:19" s="275" customFormat="1" ht="18" customHeight="1" x14ac:dyDescent="0.2">
      <c r="B27" s="331" t="s">
        <v>49</v>
      </c>
      <c r="C27" s="341">
        <f t="shared" si="0"/>
        <v>1058</v>
      </c>
      <c r="D27" s="342">
        <f t="shared" si="1"/>
        <v>1.5556764545868929</v>
      </c>
      <c r="E27" s="338"/>
      <c r="F27" s="341">
        <v>379</v>
      </c>
      <c r="G27" s="342">
        <v>35.822306238185256</v>
      </c>
      <c r="H27" s="341">
        <v>18</v>
      </c>
      <c r="I27" s="342">
        <v>4.7493403693931393</v>
      </c>
      <c r="J27" s="341"/>
      <c r="K27" s="341">
        <v>512</v>
      </c>
      <c r="L27" s="342">
        <v>48.393194706994329</v>
      </c>
      <c r="M27" s="341">
        <v>21</v>
      </c>
      <c r="N27" s="342">
        <v>4.1015625</v>
      </c>
      <c r="O27" s="341"/>
      <c r="P27" s="341">
        <v>167</v>
      </c>
      <c r="Q27" s="342">
        <v>15.784499054820417</v>
      </c>
      <c r="R27" s="341">
        <v>13</v>
      </c>
      <c r="S27" s="342">
        <v>7.7844311377245514</v>
      </c>
    </row>
    <row r="28" spans="1:19" s="275" customFormat="1" ht="18" customHeight="1" x14ac:dyDescent="0.2">
      <c r="B28" s="336" t="s">
        <v>4</v>
      </c>
      <c r="C28" s="343">
        <f t="shared" si="0"/>
        <v>577</v>
      </c>
      <c r="D28" s="344">
        <f t="shared" si="1"/>
        <v>0.84841712126336211</v>
      </c>
      <c r="E28" s="338"/>
      <c r="F28" s="343">
        <v>179</v>
      </c>
      <c r="G28" s="344">
        <v>31.022530329289427</v>
      </c>
      <c r="H28" s="343">
        <v>14</v>
      </c>
      <c r="I28" s="344">
        <v>7.8212290502793298</v>
      </c>
      <c r="J28" s="341"/>
      <c r="K28" s="343">
        <v>203</v>
      </c>
      <c r="L28" s="344">
        <v>35.181975736568454</v>
      </c>
      <c r="M28" s="343">
        <v>21</v>
      </c>
      <c r="N28" s="344">
        <v>10.344827586206897</v>
      </c>
      <c r="O28" s="341"/>
      <c r="P28" s="343">
        <v>195</v>
      </c>
      <c r="Q28" s="344">
        <v>33.795493934142115</v>
      </c>
      <c r="R28" s="343">
        <v>30</v>
      </c>
      <c r="S28" s="344">
        <v>15.384615384615385</v>
      </c>
    </row>
    <row r="29" spans="1:19" s="212" customFormat="1" ht="18" customHeight="1" x14ac:dyDescent="0.2">
      <c r="B29" s="332" t="s">
        <v>3</v>
      </c>
      <c r="C29" s="333">
        <f>SUM(C11:C28)</f>
        <v>68009</v>
      </c>
      <c r="D29" s="334">
        <f t="shared" si="1"/>
        <v>100</v>
      </c>
      <c r="E29" s="349"/>
      <c r="F29" s="333">
        <f>SUM(F11:F28)</f>
        <v>21686</v>
      </c>
      <c r="G29" s="334">
        <f t="shared" ref="G29" si="2">F29/$C29*100</f>
        <v>31.886956138158183</v>
      </c>
      <c r="H29" s="333">
        <f>SUM(H11:H28)</f>
        <v>618</v>
      </c>
      <c r="I29" s="334">
        <f t="shared" ref="I29" si="3">H29/F29*100</f>
        <v>2.8497648252328691</v>
      </c>
      <c r="J29" s="352"/>
      <c r="K29" s="333">
        <f>SUM(K11:K28)</f>
        <v>23146</v>
      </c>
      <c r="L29" s="334">
        <f t="shared" ref="L29" si="4">K29/$C29*100</f>
        <v>34.033730829743121</v>
      </c>
      <c r="M29" s="333">
        <f>SUM(M11:M28)</f>
        <v>1319</v>
      </c>
      <c r="N29" s="334">
        <f t="shared" ref="N29" si="5">M29/K29*100</f>
        <v>5.6986088308995075</v>
      </c>
      <c r="O29" s="352"/>
      <c r="P29" s="333">
        <f>SUM(P11:P28)</f>
        <v>23177</v>
      </c>
      <c r="Q29" s="353">
        <f t="shared" ref="Q29" si="6">P29/$C29*100</f>
        <v>34.079313032098689</v>
      </c>
      <c r="R29" s="333">
        <f>SUM(R11:R28)</f>
        <v>6512</v>
      </c>
      <c r="S29" s="353">
        <f t="shared" ref="S29" si="7">R29/P29*100</f>
        <v>28.096820123398196</v>
      </c>
    </row>
    <row r="30" spans="1:19" s="256" customFormat="1" ht="6.75" customHeight="1" x14ac:dyDescent="0.2">
      <c r="B30" s="1134"/>
      <c r="C30" s="1134"/>
      <c r="D30" s="1134"/>
      <c r="E30" s="293"/>
    </row>
    <row r="31" spans="1:19" x14ac:dyDescent="0.2">
      <c r="B31" s="1150"/>
      <c r="C31" s="1150"/>
      <c r="D31" s="1150"/>
      <c r="E31" s="1150"/>
      <c r="F31" s="1150"/>
      <c r="G31" s="1150"/>
      <c r="H31" s="1150"/>
      <c r="I31" s="1150"/>
      <c r="J31" s="1150"/>
      <c r="K31" s="1150"/>
      <c r="L31" s="1150"/>
      <c r="M31" s="1150"/>
      <c r="N31" s="1150"/>
      <c r="O31" s="1150"/>
      <c r="P31" s="1150"/>
      <c r="Q31" s="1150"/>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58</v>
      </c>
    </row>
    <row r="2" spans="1:21" s="205" customFormat="1" ht="49.5" customHeight="1" x14ac:dyDescent="0.2">
      <c r="B2" s="1034"/>
      <c r="C2" s="1034"/>
      <c r="D2" s="1034"/>
      <c r="E2" s="206"/>
      <c r="F2" s="1135"/>
      <c r="G2" s="1135"/>
      <c r="H2" s="1135"/>
      <c r="I2" s="1135"/>
      <c r="J2" s="1135"/>
      <c r="K2" s="1135"/>
      <c r="L2" s="1135"/>
      <c r="M2" s="1135"/>
      <c r="N2" s="1135"/>
      <c r="O2" s="1135"/>
      <c r="P2" s="1135"/>
      <c r="Q2" s="1135"/>
      <c r="S2" s="206"/>
    </row>
    <row r="3" spans="1:21" s="205" customFormat="1" ht="3" customHeight="1" x14ac:dyDescent="0.2">
      <c r="B3" s="206"/>
      <c r="C3" s="206"/>
      <c r="D3" s="206"/>
      <c r="E3" s="206"/>
      <c r="K3" s="206"/>
      <c r="P3" s="206"/>
      <c r="S3" s="206"/>
    </row>
    <row r="4" spans="1:21" s="208" customFormat="1" ht="15" customHeight="1" x14ac:dyDescent="0.2">
      <c r="B4" s="1149" t="s">
        <v>448</v>
      </c>
      <c r="C4" s="1149"/>
      <c r="D4" s="1149"/>
      <c r="E4" s="1149"/>
      <c r="F4" s="1149"/>
      <c r="G4" s="1149"/>
      <c r="H4" s="1149"/>
      <c r="I4" s="1149"/>
      <c r="J4" s="1149"/>
      <c r="K4" s="1149"/>
      <c r="L4" s="1149"/>
      <c r="M4" s="1149"/>
      <c r="N4" s="1149"/>
      <c r="O4" s="1149"/>
      <c r="P4" s="1149"/>
      <c r="Q4" s="1149"/>
      <c r="R4" s="1149"/>
      <c r="S4" s="1149"/>
      <c r="T4" s="314"/>
    </row>
    <row r="5" spans="1:21" s="315" customFormat="1" ht="15" customHeight="1" x14ac:dyDescent="0.2">
      <c r="B5" s="1136" t="str">
        <f>porsaad!B6</f>
        <v>Situación a 31 de julio de 2023</v>
      </c>
      <c r="C5" s="1136"/>
      <c r="D5" s="1136"/>
      <c r="E5" s="1136"/>
      <c r="F5" s="1136"/>
      <c r="G5" s="1136"/>
      <c r="H5" s="1136"/>
      <c r="I5" s="1136"/>
      <c r="J5" s="1136"/>
      <c r="K5" s="1136"/>
      <c r="L5" s="1136"/>
      <c r="M5" s="1136"/>
      <c r="N5" s="1136"/>
      <c r="O5" s="1136"/>
      <c r="P5" s="1136"/>
      <c r="Q5" s="1136"/>
      <c r="R5" s="1136"/>
      <c r="S5" s="1136"/>
      <c r="T5" s="316"/>
      <c r="U5" s="91"/>
    </row>
    <row r="6" spans="1:21" s="208" customFormat="1" ht="4.5" customHeight="1" x14ac:dyDescent="0.2"/>
    <row r="7" spans="1:21" s="211" customFormat="1" ht="15" customHeight="1" x14ac:dyDescent="0.2">
      <c r="A7" s="212"/>
      <c r="B7" s="1137" t="s">
        <v>15</v>
      </c>
      <c r="C7" s="1140" t="s">
        <v>79</v>
      </c>
      <c r="D7" s="1141"/>
      <c r="E7" s="347"/>
      <c r="F7" s="1151" t="s">
        <v>34</v>
      </c>
      <c r="G7" s="1152"/>
      <c r="H7" s="1152"/>
      <c r="I7" s="1153"/>
      <c r="J7" s="351"/>
      <c r="K7" s="1151" t="s">
        <v>52</v>
      </c>
      <c r="L7" s="1152"/>
      <c r="M7" s="1152"/>
      <c r="N7" s="1153"/>
      <c r="O7" s="351"/>
      <c r="P7" s="1151" t="s">
        <v>53</v>
      </c>
      <c r="Q7" s="1152"/>
      <c r="R7" s="1152"/>
      <c r="S7" s="1153"/>
    </row>
    <row r="8" spans="1:21" s="211" customFormat="1" ht="29.25" customHeight="1" x14ac:dyDescent="0.2">
      <c r="A8" s="212"/>
      <c r="B8" s="1138"/>
      <c r="C8" s="1142"/>
      <c r="D8" s="1143"/>
      <c r="E8" s="347"/>
      <c r="F8" s="1154" t="s">
        <v>75</v>
      </c>
      <c r="G8" s="1155"/>
      <c r="H8" s="1156" t="s">
        <v>137</v>
      </c>
      <c r="I8" s="1157"/>
      <c r="J8" s="329"/>
      <c r="K8" s="1154" t="s">
        <v>75</v>
      </c>
      <c r="L8" s="1155"/>
      <c r="M8" s="1156" t="s">
        <v>137</v>
      </c>
      <c r="N8" s="1157"/>
      <c r="O8" s="329"/>
      <c r="P8" s="1154" t="s">
        <v>75</v>
      </c>
      <c r="Q8" s="1155"/>
      <c r="R8" s="1156" t="s">
        <v>137</v>
      </c>
      <c r="S8" s="1157"/>
    </row>
    <row r="9" spans="1:21" s="216" customFormat="1" ht="29.25" customHeight="1" x14ac:dyDescent="0.2">
      <c r="A9" s="317"/>
      <c r="B9" s="113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126328</v>
      </c>
      <c r="D11" s="340">
        <f>C11/C$29*100</f>
        <v>31.90858436093416</v>
      </c>
      <c r="E11" s="338"/>
      <c r="F11" s="335">
        <v>27926</v>
      </c>
      <c r="G11" s="340">
        <v>22.1059464251789</v>
      </c>
      <c r="H11" s="335">
        <v>422</v>
      </c>
      <c r="I11" s="340">
        <v>1.5111365752345485</v>
      </c>
      <c r="J11" s="341"/>
      <c r="K11" s="335">
        <v>55642</v>
      </c>
      <c r="L11" s="340">
        <v>44.045658919637773</v>
      </c>
      <c r="M11" s="335">
        <v>961</v>
      </c>
      <c r="N11" s="340">
        <v>1.7271126127745229</v>
      </c>
      <c r="O11" s="341"/>
      <c r="P11" s="335">
        <v>42760</v>
      </c>
      <c r="Q11" s="340">
        <v>33.848394655183334</v>
      </c>
      <c r="R11" s="335">
        <v>6687</v>
      </c>
      <c r="S11" s="340">
        <v>15.63844714686623</v>
      </c>
    </row>
    <row r="12" spans="1:21" s="275" customFormat="1" ht="18" customHeight="1" x14ac:dyDescent="0.2">
      <c r="A12" s="318"/>
      <c r="B12" s="331" t="s">
        <v>10</v>
      </c>
      <c r="C12" s="341">
        <f t="shared" ref="C12:C28" si="0">F12+K12+P12</f>
        <v>3372</v>
      </c>
      <c r="D12" s="342">
        <f t="shared" ref="D12:D29" si="1">C12/C$29*100</f>
        <v>0.85171732684020951</v>
      </c>
      <c r="E12" s="338"/>
      <c r="F12" s="341">
        <v>667</v>
      </c>
      <c r="G12" s="342">
        <v>19.780545670225386</v>
      </c>
      <c r="H12" s="341">
        <v>13</v>
      </c>
      <c r="I12" s="342">
        <v>1.9490254872563717</v>
      </c>
      <c r="J12" s="341"/>
      <c r="K12" s="341">
        <v>1207</v>
      </c>
      <c r="L12" s="342">
        <v>35.794780545670221</v>
      </c>
      <c r="M12" s="341">
        <v>33</v>
      </c>
      <c r="N12" s="342">
        <v>2.7340513670256836</v>
      </c>
      <c r="O12" s="341"/>
      <c r="P12" s="341">
        <v>1498</v>
      </c>
      <c r="Q12" s="342">
        <v>44.424673784104392</v>
      </c>
      <c r="R12" s="341">
        <v>111</v>
      </c>
      <c r="S12" s="342">
        <v>7.4098798397863819</v>
      </c>
    </row>
    <row r="13" spans="1:21" s="275" customFormat="1" ht="18" customHeight="1" x14ac:dyDescent="0.2">
      <c r="A13" s="318"/>
      <c r="B13" s="331" t="s">
        <v>40</v>
      </c>
      <c r="C13" s="341">
        <f t="shared" si="0"/>
        <v>2606</v>
      </c>
      <c r="D13" s="342">
        <f t="shared" si="1"/>
        <v>0.65823705627093299</v>
      </c>
      <c r="E13" s="338"/>
      <c r="F13" s="341">
        <v>237</v>
      </c>
      <c r="G13" s="342">
        <v>9.0943975441289329</v>
      </c>
      <c r="H13" s="341">
        <v>13</v>
      </c>
      <c r="I13" s="342">
        <v>5.485232067510549</v>
      </c>
      <c r="J13" s="341"/>
      <c r="K13" s="341">
        <v>736</v>
      </c>
      <c r="L13" s="342">
        <v>28.242517267843436</v>
      </c>
      <c r="M13" s="341">
        <v>37</v>
      </c>
      <c r="N13" s="342">
        <v>5.0271739130434785</v>
      </c>
      <c r="O13" s="341"/>
      <c r="P13" s="341">
        <v>1633</v>
      </c>
      <c r="Q13" s="342">
        <v>62.663085188027637</v>
      </c>
      <c r="R13" s="341">
        <v>128</v>
      </c>
      <c r="S13" s="342">
        <v>7.8383343539497856</v>
      </c>
    </row>
    <row r="14" spans="1:21" s="275" customFormat="1" ht="18" customHeight="1" x14ac:dyDescent="0.2">
      <c r="A14" s="318"/>
      <c r="B14" s="331" t="s">
        <v>41</v>
      </c>
      <c r="C14" s="341">
        <f t="shared" si="0"/>
        <v>12135</v>
      </c>
      <c r="D14" s="342">
        <f t="shared" si="1"/>
        <v>3.0651215187443484</v>
      </c>
      <c r="E14" s="338"/>
      <c r="F14" s="341">
        <v>2076</v>
      </c>
      <c r="G14" s="342">
        <v>17.107540173053152</v>
      </c>
      <c r="H14" s="341">
        <v>110</v>
      </c>
      <c r="I14" s="342">
        <v>5.2986512524084777</v>
      </c>
      <c r="J14" s="341"/>
      <c r="K14" s="341">
        <v>4154</v>
      </c>
      <c r="L14" s="342">
        <v>34.231561598681495</v>
      </c>
      <c r="M14" s="341">
        <v>211</v>
      </c>
      <c r="N14" s="342">
        <v>5.0794415021665866</v>
      </c>
      <c r="O14" s="341"/>
      <c r="P14" s="341">
        <v>5905</v>
      </c>
      <c r="Q14" s="342">
        <v>48.660898228265346</v>
      </c>
      <c r="R14" s="341">
        <v>235</v>
      </c>
      <c r="S14" s="342">
        <v>3.9796782387806942</v>
      </c>
    </row>
    <row r="15" spans="1:21" s="275" customFormat="1" ht="18" customHeight="1" x14ac:dyDescent="0.2">
      <c r="A15" s="318"/>
      <c r="B15" s="331" t="s">
        <v>9</v>
      </c>
      <c r="C15" s="341">
        <f t="shared" si="0"/>
        <v>2336</v>
      </c>
      <c r="D15" s="342">
        <f t="shared" si="1"/>
        <v>0.59003904967340737</v>
      </c>
      <c r="E15" s="338"/>
      <c r="F15" s="341">
        <v>569</v>
      </c>
      <c r="G15" s="342">
        <v>24.357876712328768</v>
      </c>
      <c r="H15" s="341">
        <v>47</v>
      </c>
      <c r="I15" s="342">
        <v>8.2601054481546576</v>
      </c>
      <c r="J15" s="341"/>
      <c r="K15" s="341">
        <v>817</v>
      </c>
      <c r="L15" s="342">
        <v>34.974315068493148</v>
      </c>
      <c r="M15" s="341">
        <v>120</v>
      </c>
      <c r="N15" s="342">
        <v>14.687882496940025</v>
      </c>
      <c r="O15" s="341"/>
      <c r="P15" s="341">
        <v>950</v>
      </c>
      <c r="Q15" s="342">
        <v>40.667808219178085</v>
      </c>
      <c r="R15" s="341">
        <v>189</v>
      </c>
      <c r="S15" s="342">
        <v>19.894736842105264</v>
      </c>
    </row>
    <row r="16" spans="1:21" s="275" customFormat="1" ht="18" customHeight="1" x14ac:dyDescent="0.2">
      <c r="A16" s="318"/>
      <c r="B16" s="331" t="s">
        <v>8</v>
      </c>
      <c r="C16" s="341">
        <f t="shared" si="0"/>
        <v>3321</v>
      </c>
      <c r="D16" s="342">
        <f t="shared" si="1"/>
        <v>0.83883548114956574</v>
      </c>
      <c r="E16" s="338"/>
      <c r="F16" s="341">
        <v>555</v>
      </c>
      <c r="G16" s="342">
        <v>16.711833785004519</v>
      </c>
      <c r="H16" s="341">
        <v>65</v>
      </c>
      <c r="I16" s="342">
        <v>11.711711711711711</v>
      </c>
      <c r="J16" s="341"/>
      <c r="K16" s="341">
        <v>1346</v>
      </c>
      <c r="L16" s="342">
        <v>40.529960855164113</v>
      </c>
      <c r="M16" s="341">
        <v>168</v>
      </c>
      <c r="N16" s="342">
        <v>12.481426448736999</v>
      </c>
      <c r="O16" s="341"/>
      <c r="P16" s="341">
        <v>1420</v>
      </c>
      <c r="Q16" s="342">
        <v>42.758205359831372</v>
      </c>
      <c r="R16" s="341">
        <v>287</v>
      </c>
      <c r="S16" s="342">
        <v>20.211267605633804</v>
      </c>
    </row>
    <row r="17" spans="1:19" s="275" customFormat="1" ht="18" customHeight="1" x14ac:dyDescent="0.2">
      <c r="A17" s="318"/>
      <c r="B17" s="331" t="s">
        <v>7</v>
      </c>
      <c r="C17" s="341">
        <f t="shared" si="0"/>
        <v>26634</v>
      </c>
      <c r="D17" s="342">
        <f t="shared" si="1"/>
        <v>6.7273544730314772</v>
      </c>
      <c r="E17" s="338"/>
      <c r="F17" s="341">
        <v>3790</v>
      </c>
      <c r="G17" s="342">
        <v>14.229931666291208</v>
      </c>
      <c r="H17" s="341">
        <v>125</v>
      </c>
      <c r="I17" s="342">
        <v>3.2981530343007917</v>
      </c>
      <c r="J17" s="341"/>
      <c r="K17" s="341">
        <v>8232</v>
      </c>
      <c r="L17" s="342">
        <v>30.907862131110608</v>
      </c>
      <c r="M17" s="341">
        <v>538</v>
      </c>
      <c r="N17" s="342">
        <v>6.535471331389699</v>
      </c>
      <c r="O17" s="341"/>
      <c r="P17" s="341">
        <v>14612</v>
      </c>
      <c r="Q17" s="342">
        <v>54.862206202598188</v>
      </c>
      <c r="R17" s="341">
        <v>2055</v>
      </c>
      <c r="S17" s="342">
        <v>14.06378319189707</v>
      </c>
    </row>
    <row r="18" spans="1:19" s="275" customFormat="1" ht="18" customHeight="1" x14ac:dyDescent="0.2">
      <c r="A18" s="318"/>
      <c r="B18" s="331" t="s">
        <v>43</v>
      </c>
      <c r="C18" s="341">
        <f t="shared" si="0"/>
        <v>27016</v>
      </c>
      <c r="D18" s="342">
        <f t="shared" si="1"/>
        <v>6.8238420231064953</v>
      </c>
      <c r="E18" s="338"/>
      <c r="F18" s="341">
        <v>4957</v>
      </c>
      <c r="G18" s="342">
        <v>18.348386141545749</v>
      </c>
      <c r="H18" s="341">
        <v>979</v>
      </c>
      <c r="I18" s="342">
        <v>19.749848698809764</v>
      </c>
      <c r="J18" s="341"/>
      <c r="K18" s="341">
        <v>7976</v>
      </c>
      <c r="L18" s="342">
        <v>29.523245484157535</v>
      </c>
      <c r="M18" s="341">
        <v>2767</v>
      </c>
      <c r="N18" s="342">
        <v>34.691574724172519</v>
      </c>
      <c r="O18" s="341"/>
      <c r="P18" s="341">
        <v>14083</v>
      </c>
      <c r="Q18" s="342">
        <v>52.12836837429672</v>
      </c>
      <c r="R18" s="341">
        <v>7216</v>
      </c>
      <c r="S18" s="342">
        <v>51.239082581836257</v>
      </c>
    </row>
    <row r="19" spans="1:19" s="275" customFormat="1" ht="18" customHeight="1" x14ac:dyDescent="0.2">
      <c r="A19" s="318"/>
      <c r="B19" s="331" t="s">
        <v>44</v>
      </c>
      <c r="C19" s="341">
        <f t="shared" si="0"/>
        <v>26029</v>
      </c>
      <c r="D19" s="342">
        <f t="shared" si="1"/>
        <v>6.5745404212110961</v>
      </c>
      <c r="E19" s="338"/>
      <c r="F19" s="341">
        <v>3434</v>
      </c>
      <c r="G19" s="342">
        <v>13.192977064043951</v>
      </c>
      <c r="H19" s="341">
        <v>19</v>
      </c>
      <c r="I19" s="342">
        <v>0.55329062317996502</v>
      </c>
      <c r="J19" s="341"/>
      <c r="K19" s="341">
        <v>9812</v>
      </c>
      <c r="L19" s="342">
        <v>37.696415536516966</v>
      </c>
      <c r="M19" s="341">
        <v>35</v>
      </c>
      <c r="N19" s="342">
        <v>0.35670607419486344</v>
      </c>
      <c r="O19" s="341"/>
      <c r="P19" s="341">
        <v>12783</v>
      </c>
      <c r="Q19" s="342">
        <v>49.11060739943909</v>
      </c>
      <c r="R19" s="341">
        <v>33</v>
      </c>
      <c r="S19" s="342">
        <v>0.25815536259094107</v>
      </c>
    </row>
    <row r="20" spans="1:19" s="275" customFormat="1" ht="18" customHeight="1" x14ac:dyDescent="0.2">
      <c r="A20" s="318"/>
      <c r="B20" s="331" t="s">
        <v>6</v>
      </c>
      <c r="C20" s="341">
        <f t="shared" si="0"/>
        <v>45400</v>
      </c>
      <c r="D20" s="342">
        <f t="shared" si="1"/>
        <v>11.467368516769131</v>
      </c>
      <c r="E20" s="338"/>
      <c r="F20" s="341">
        <v>11459</v>
      </c>
      <c r="G20" s="342">
        <v>25.240088105726873</v>
      </c>
      <c r="H20" s="341">
        <v>422</v>
      </c>
      <c r="I20" s="342">
        <v>3.6826948250283618</v>
      </c>
      <c r="J20" s="341"/>
      <c r="K20" s="341">
        <v>16495</v>
      </c>
      <c r="L20" s="342">
        <v>36.332599118942731</v>
      </c>
      <c r="M20" s="341">
        <v>863</v>
      </c>
      <c r="N20" s="342">
        <v>5.231888451045771</v>
      </c>
      <c r="O20" s="341"/>
      <c r="P20" s="341">
        <v>17446</v>
      </c>
      <c r="Q20" s="342">
        <v>38.4273127753304</v>
      </c>
      <c r="R20" s="341">
        <v>1626</v>
      </c>
      <c r="S20" s="342">
        <v>9.3201880087125986</v>
      </c>
    </row>
    <row r="21" spans="1:19" s="275" customFormat="1" ht="18" customHeight="1" x14ac:dyDescent="0.2">
      <c r="A21" s="318"/>
      <c r="B21" s="331" t="s">
        <v>5</v>
      </c>
      <c r="C21" s="341">
        <f t="shared" si="0"/>
        <v>4763</v>
      </c>
      <c r="D21" s="342">
        <f t="shared" si="1"/>
        <v>1.203063353422277</v>
      </c>
      <c r="E21" s="338"/>
      <c r="F21" s="341">
        <v>690</v>
      </c>
      <c r="G21" s="342">
        <v>14.486668066344741</v>
      </c>
      <c r="H21" s="341">
        <v>127</v>
      </c>
      <c r="I21" s="342">
        <v>18.405797101449277</v>
      </c>
      <c r="J21" s="341"/>
      <c r="K21" s="341">
        <v>1570</v>
      </c>
      <c r="L21" s="342">
        <v>32.962418643711942</v>
      </c>
      <c r="M21" s="341">
        <v>311</v>
      </c>
      <c r="N21" s="342">
        <v>19.808917197452232</v>
      </c>
      <c r="O21" s="341"/>
      <c r="P21" s="341">
        <v>2503</v>
      </c>
      <c r="Q21" s="342">
        <v>52.55091328994331</v>
      </c>
      <c r="R21" s="341">
        <v>742</v>
      </c>
      <c r="S21" s="342">
        <v>29.64442668797443</v>
      </c>
    </row>
    <row r="22" spans="1:19" s="275" customFormat="1" ht="18" customHeight="1" x14ac:dyDescent="0.2">
      <c r="A22" s="318"/>
      <c r="B22" s="331" t="s">
        <v>38</v>
      </c>
      <c r="C22" s="341">
        <f t="shared" si="0"/>
        <v>9250</v>
      </c>
      <c r="D22" s="342">
        <f t="shared" si="1"/>
        <v>2.3364131889893054</v>
      </c>
      <c r="E22" s="338"/>
      <c r="F22" s="341">
        <v>1879</v>
      </c>
      <c r="G22" s="342">
        <v>20.313513513513513</v>
      </c>
      <c r="H22" s="341">
        <v>14</v>
      </c>
      <c r="I22" s="342">
        <v>0.74507716870675889</v>
      </c>
      <c r="J22" s="341"/>
      <c r="K22" s="341">
        <v>3425</v>
      </c>
      <c r="L22" s="342">
        <v>37.027027027027025</v>
      </c>
      <c r="M22" s="341">
        <v>51</v>
      </c>
      <c r="N22" s="342">
        <v>1.4890510948905109</v>
      </c>
      <c r="O22" s="341"/>
      <c r="P22" s="341">
        <v>3946</v>
      </c>
      <c r="Q22" s="342">
        <v>42.659459459459455</v>
      </c>
      <c r="R22" s="341">
        <v>145</v>
      </c>
      <c r="S22" s="342">
        <v>3.6746071971616825</v>
      </c>
    </row>
    <row r="23" spans="1:19" s="275" customFormat="1" ht="18" customHeight="1" x14ac:dyDescent="0.2">
      <c r="A23" s="318"/>
      <c r="B23" s="331" t="s">
        <v>45</v>
      </c>
      <c r="C23" s="341">
        <f t="shared" si="0"/>
        <v>68208</v>
      </c>
      <c r="D23" s="342">
        <f t="shared" si="1"/>
        <v>17.228331977792706</v>
      </c>
      <c r="E23" s="338"/>
      <c r="F23" s="341">
        <v>13991</v>
      </c>
      <c r="G23" s="342">
        <v>20.512256626788648</v>
      </c>
      <c r="H23" s="341">
        <v>2185</v>
      </c>
      <c r="I23" s="342">
        <v>15.61718247444786</v>
      </c>
      <c r="J23" s="341"/>
      <c r="K23" s="341">
        <v>25662</v>
      </c>
      <c r="L23" s="342">
        <v>37.623152709359609</v>
      </c>
      <c r="M23" s="341">
        <v>5760</v>
      </c>
      <c r="N23" s="342">
        <v>22.445639466916063</v>
      </c>
      <c r="O23" s="341"/>
      <c r="P23" s="341">
        <v>28555</v>
      </c>
      <c r="Q23" s="342">
        <v>41.86459066385175</v>
      </c>
      <c r="R23" s="341">
        <v>11038</v>
      </c>
      <c r="S23" s="342">
        <v>38.655226755384348</v>
      </c>
    </row>
    <row r="24" spans="1:19" s="275" customFormat="1" ht="18" customHeight="1" x14ac:dyDescent="0.2">
      <c r="A24" s="318">
        <v>47094</v>
      </c>
      <c r="B24" s="331" t="s">
        <v>46</v>
      </c>
      <c r="C24" s="341">
        <f t="shared" si="0"/>
        <v>8157</v>
      </c>
      <c r="D24" s="342">
        <f t="shared" si="1"/>
        <v>2.0603375548741369</v>
      </c>
      <c r="E24" s="338"/>
      <c r="F24" s="341">
        <v>1594</v>
      </c>
      <c r="G24" s="342">
        <v>19.541498099791589</v>
      </c>
      <c r="H24" s="341">
        <v>198</v>
      </c>
      <c r="I24" s="342">
        <v>12.421580928481808</v>
      </c>
      <c r="J24" s="341"/>
      <c r="K24" s="341">
        <v>2938</v>
      </c>
      <c r="L24" s="342">
        <v>36.018143925462795</v>
      </c>
      <c r="M24" s="341">
        <v>546</v>
      </c>
      <c r="N24" s="342">
        <v>18.584070796460178</v>
      </c>
      <c r="O24" s="341"/>
      <c r="P24" s="341">
        <v>3625</v>
      </c>
      <c r="Q24" s="342">
        <v>44.440357974745616</v>
      </c>
      <c r="R24" s="341">
        <v>1387</v>
      </c>
      <c r="S24" s="342">
        <v>38.262068965517244</v>
      </c>
    </row>
    <row r="25" spans="1:19" s="275" customFormat="1" ht="18" customHeight="1" x14ac:dyDescent="0.2">
      <c r="B25" s="331" t="s">
        <v>47</v>
      </c>
      <c r="C25" s="341">
        <f t="shared" si="0"/>
        <v>2983</v>
      </c>
      <c r="D25" s="342">
        <f t="shared" si="1"/>
        <v>0.75346168029784855</v>
      </c>
      <c r="E25" s="338"/>
      <c r="F25" s="341">
        <v>280</v>
      </c>
      <c r="G25" s="342">
        <v>9.3865236339255773</v>
      </c>
      <c r="H25" s="341">
        <v>3</v>
      </c>
      <c r="I25" s="342">
        <v>1.0714285714285714</v>
      </c>
      <c r="J25" s="341"/>
      <c r="K25" s="341">
        <v>957</v>
      </c>
      <c r="L25" s="342">
        <v>32.081796848809923</v>
      </c>
      <c r="M25" s="341">
        <v>7</v>
      </c>
      <c r="N25" s="342">
        <v>0.73145245559038663</v>
      </c>
      <c r="O25" s="341"/>
      <c r="P25" s="341">
        <v>1746</v>
      </c>
      <c r="Q25" s="342">
        <v>58.5316795172645</v>
      </c>
      <c r="R25" s="341">
        <v>8</v>
      </c>
      <c r="S25" s="342">
        <v>0.45819014891179843</v>
      </c>
    </row>
    <row r="26" spans="1:19" s="275" customFormat="1" ht="18" customHeight="1" x14ac:dyDescent="0.2">
      <c r="B26" s="331" t="s">
        <v>48</v>
      </c>
      <c r="C26" s="341">
        <f t="shared" si="0"/>
        <v>23274</v>
      </c>
      <c r="D26" s="342">
        <f t="shared" si="1"/>
        <v>5.8786681687067137</v>
      </c>
      <c r="E26" s="338"/>
      <c r="F26" s="341">
        <v>4020</v>
      </c>
      <c r="G26" s="342">
        <v>17.272492910543953</v>
      </c>
      <c r="H26" s="341">
        <v>536</v>
      </c>
      <c r="I26" s="342">
        <v>13.333333333333334</v>
      </c>
      <c r="J26" s="341"/>
      <c r="K26" s="341">
        <v>7544</v>
      </c>
      <c r="L26" s="342">
        <v>32.413852367448655</v>
      </c>
      <c r="M26" s="341">
        <v>1460</v>
      </c>
      <c r="N26" s="342">
        <v>19.353128313891833</v>
      </c>
      <c r="O26" s="341"/>
      <c r="P26" s="341">
        <v>11710</v>
      </c>
      <c r="Q26" s="342">
        <v>50.313654722007392</v>
      </c>
      <c r="R26" s="341">
        <v>4591</v>
      </c>
      <c r="S26" s="342">
        <v>39.205807002561919</v>
      </c>
    </row>
    <row r="27" spans="1:19" s="275" customFormat="1" ht="18" customHeight="1" x14ac:dyDescent="0.2">
      <c r="B27" s="331" t="s">
        <v>49</v>
      </c>
      <c r="C27" s="341">
        <f t="shared" si="0"/>
        <v>3339</v>
      </c>
      <c r="D27" s="342">
        <f t="shared" si="1"/>
        <v>0.84338201492273424</v>
      </c>
      <c r="E27" s="338"/>
      <c r="F27" s="341">
        <v>500</v>
      </c>
      <c r="G27" s="342">
        <v>14.974543276430069</v>
      </c>
      <c r="H27" s="341">
        <v>139</v>
      </c>
      <c r="I27" s="342">
        <v>27.800000000000004</v>
      </c>
      <c r="J27" s="341"/>
      <c r="K27" s="341">
        <v>1142</v>
      </c>
      <c r="L27" s="342">
        <v>34.201856843366279</v>
      </c>
      <c r="M27" s="341">
        <v>373</v>
      </c>
      <c r="N27" s="342">
        <v>32.661996497373032</v>
      </c>
      <c r="O27" s="341"/>
      <c r="P27" s="341">
        <v>1697</v>
      </c>
      <c r="Q27" s="342">
        <v>50.823599880203652</v>
      </c>
      <c r="R27" s="341">
        <v>761</v>
      </c>
      <c r="S27" s="342">
        <v>44.843842074248677</v>
      </c>
    </row>
    <row r="28" spans="1:19" s="275" customFormat="1" ht="18" customHeight="1" x14ac:dyDescent="0.2">
      <c r="B28" s="336" t="s">
        <v>4</v>
      </c>
      <c r="C28" s="343">
        <f t="shared" si="0"/>
        <v>755</v>
      </c>
      <c r="D28" s="344">
        <f t="shared" si="1"/>
        <v>0.19070183326345141</v>
      </c>
      <c r="E28" s="338"/>
      <c r="F28" s="343">
        <v>205</v>
      </c>
      <c r="G28" s="344">
        <v>27.152317880794701</v>
      </c>
      <c r="H28" s="343">
        <v>12</v>
      </c>
      <c r="I28" s="344">
        <v>5.8536585365853666</v>
      </c>
      <c r="J28" s="341"/>
      <c r="K28" s="343">
        <v>272</v>
      </c>
      <c r="L28" s="344">
        <v>36.026490066225165</v>
      </c>
      <c r="M28" s="343">
        <v>33</v>
      </c>
      <c r="N28" s="344">
        <v>12.132352941176471</v>
      </c>
      <c r="O28" s="341"/>
      <c r="P28" s="343">
        <v>278</v>
      </c>
      <c r="Q28" s="344">
        <v>36.821192052980138</v>
      </c>
      <c r="R28" s="343">
        <v>55</v>
      </c>
      <c r="S28" s="344">
        <v>19.784172661870503</v>
      </c>
    </row>
    <row r="29" spans="1:19" s="212" customFormat="1" ht="18" customHeight="1" x14ac:dyDescent="0.2">
      <c r="B29" s="332" t="s">
        <v>3</v>
      </c>
      <c r="C29" s="333">
        <f>SUM(C11:C28)</f>
        <v>395906</v>
      </c>
      <c r="D29" s="334">
        <f t="shared" si="1"/>
        <v>100</v>
      </c>
      <c r="E29" s="349"/>
      <c r="F29" s="333">
        <f>SUM(F11:F28)</f>
        <v>78829</v>
      </c>
      <c r="G29" s="334">
        <f t="shared" ref="G29" si="2">F29/$C29*100</f>
        <v>19.911039489171671</v>
      </c>
      <c r="H29" s="333">
        <f>SUM(H11:H28)</f>
        <v>5429</v>
      </c>
      <c r="I29" s="334">
        <f t="shared" ref="I29" si="3">H29/F29*100</f>
        <v>6.8870593309568813</v>
      </c>
      <c r="J29" s="352"/>
      <c r="K29" s="333">
        <f>SUM(K11:K28)</f>
        <v>149927</v>
      </c>
      <c r="L29" s="334">
        <f t="shared" ref="L29" si="4">K29/$C29*100</f>
        <v>37.869342722767527</v>
      </c>
      <c r="M29" s="333">
        <f>SUM(M11:M28)</f>
        <v>14274</v>
      </c>
      <c r="N29" s="334">
        <f t="shared" ref="N29" si="5">M29/K29*100</f>
        <v>9.5206333749091225</v>
      </c>
      <c r="O29" s="352"/>
      <c r="P29" s="333">
        <f>SUM(P11:P28)</f>
        <v>167150</v>
      </c>
      <c r="Q29" s="353">
        <f t="shared" ref="Q29" si="6">P29/$C29*100</f>
        <v>42.219617788060802</v>
      </c>
      <c r="R29" s="333">
        <f>SUM(R11:R28)</f>
        <v>37294</v>
      </c>
      <c r="S29" s="353">
        <f t="shared" ref="S29" si="7">R29/P29*100</f>
        <v>22.311696081364044</v>
      </c>
    </row>
    <row r="30" spans="1:19" s="256" customFormat="1" ht="6.75" customHeight="1" x14ac:dyDescent="0.2">
      <c r="B30" s="1134"/>
      <c r="C30" s="1134"/>
      <c r="D30" s="1134"/>
      <c r="E30" s="293"/>
    </row>
    <row r="31" spans="1:19" ht="24" customHeight="1" x14ac:dyDescent="0.2">
      <c r="B31" s="1150"/>
      <c r="C31" s="1150"/>
      <c r="D31" s="1150"/>
      <c r="E31" s="1150"/>
      <c r="F31" s="1150"/>
      <c r="G31" s="1150"/>
      <c r="H31" s="1150"/>
      <c r="I31" s="1150"/>
      <c r="J31" s="1150"/>
      <c r="K31" s="1150"/>
      <c r="L31" s="1150"/>
      <c r="M31" s="1150"/>
      <c r="N31" s="1150"/>
      <c r="O31" s="1150"/>
      <c r="P31" s="1150"/>
      <c r="Q31" s="1150"/>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86</v>
      </c>
    </row>
    <row r="2" spans="1:21" s="205" customFormat="1" ht="49.5" customHeight="1" x14ac:dyDescent="0.2">
      <c r="B2" s="1034"/>
      <c r="C2" s="1034"/>
      <c r="D2" s="1034"/>
      <c r="E2" s="206"/>
      <c r="F2" s="1135"/>
      <c r="G2" s="1135"/>
      <c r="H2" s="1135"/>
      <c r="I2" s="1135"/>
      <c r="J2" s="1135"/>
      <c r="K2" s="1135"/>
      <c r="L2" s="1135"/>
      <c r="M2" s="1135"/>
      <c r="N2" s="1135"/>
      <c r="O2" s="1135"/>
      <c r="P2" s="1135"/>
      <c r="Q2" s="1135"/>
      <c r="S2" s="206"/>
    </row>
    <row r="3" spans="1:21" s="205" customFormat="1" ht="3" customHeight="1" x14ac:dyDescent="0.2">
      <c r="B3" s="206"/>
      <c r="C3" s="206"/>
      <c r="D3" s="206"/>
      <c r="E3" s="206"/>
      <c r="K3" s="206"/>
      <c r="P3" s="206"/>
      <c r="S3" s="206"/>
    </row>
    <row r="4" spans="1:21" s="208" customFormat="1" ht="15" customHeight="1" x14ac:dyDescent="0.2">
      <c r="B4" s="1149" t="s">
        <v>447</v>
      </c>
      <c r="C4" s="1149"/>
      <c r="D4" s="1149"/>
      <c r="E4" s="1149"/>
      <c r="F4" s="1149"/>
      <c r="G4" s="1149"/>
      <c r="H4" s="1149"/>
      <c r="I4" s="1149"/>
      <c r="J4" s="1149"/>
      <c r="K4" s="1149"/>
      <c r="L4" s="1149"/>
      <c r="M4" s="1149"/>
      <c r="N4" s="1149"/>
      <c r="O4" s="1149"/>
      <c r="P4" s="1149"/>
      <c r="Q4" s="1149"/>
      <c r="R4" s="1149"/>
      <c r="S4" s="1149"/>
      <c r="T4" s="314"/>
    </row>
    <row r="5" spans="1:21" s="315" customFormat="1" ht="15" customHeight="1" x14ac:dyDescent="0.2">
      <c r="B5" s="1136" t="str">
        <f>porsaad!B6</f>
        <v>Situación a 31 de julio de 2023</v>
      </c>
      <c r="C5" s="1136"/>
      <c r="D5" s="1136"/>
      <c r="E5" s="1136"/>
      <c r="F5" s="1136"/>
      <c r="G5" s="1136"/>
      <c r="H5" s="1136"/>
      <c r="I5" s="1136"/>
      <c r="J5" s="1136"/>
      <c r="K5" s="1136"/>
      <c r="L5" s="1136"/>
      <c r="M5" s="1136"/>
      <c r="N5" s="1136"/>
      <c r="O5" s="1136"/>
      <c r="P5" s="1136"/>
      <c r="Q5" s="1136"/>
      <c r="R5" s="1136"/>
      <c r="S5" s="1136"/>
      <c r="T5" s="316"/>
      <c r="U5" s="91"/>
    </row>
    <row r="6" spans="1:21" s="208" customFormat="1" ht="4.5" customHeight="1" x14ac:dyDescent="0.2"/>
    <row r="7" spans="1:21" s="211" customFormat="1" ht="15" customHeight="1" x14ac:dyDescent="0.2">
      <c r="A7" s="212"/>
      <c r="B7" s="1137" t="s">
        <v>15</v>
      </c>
      <c r="C7" s="1140" t="s">
        <v>80</v>
      </c>
      <c r="D7" s="1141"/>
      <c r="E7" s="347"/>
      <c r="F7" s="1151" t="s">
        <v>34</v>
      </c>
      <c r="G7" s="1152"/>
      <c r="H7" s="1152"/>
      <c r="I7" s="1153"/>
      <c r="J7" s="351"/>
      <c r="K7" s="1151" t="s">
        <v>52</v>
      </c>
      <c r="L7" s="1152"/>
      <c r="M7" s="1152"/>
      <c r="N7" s="1153"/>
      <c r="O7" s="351"/>
      <c r="P7" s="1151" t="s">
        <v>53</v>
      </c>
      <c r="Q7" s="1152"/>
      <c r="R7" s="1152"/>
      <c r="S7" s="1153"/>
    </row>
    <row r="8" spans="1:21" s="211" customFormat="1" ht="29.25" customHeight="1" x14ac:dyDescent="0.2">
      <c r="A8" s="212"/>
      <c r="B8" s="1138"/>
      <c r="C8" s="1142"/>
      <c r="D8" s="1143"/>
      <c r="E8" s="347"/>
      <c r="F8" s="1154" t="s">
        <v>75</v>
      </c>
      <c r="G8" s="1155"/>
      <c r="H8" s="1156" t="s">
        <v>137</v>
      </c>
      <c r="I8" s="1157"/>
      <c r="J8" s="329"/>
      <c r="K8" s="1154" t="s">
        <v>75</v>
      </c>
      <c r="L8" s="1155"/>
      <c r="M8" s="1156" t="s">
        <v>137</v>
      </c>
      <c r="N8" s="1157"/>
      <c r="O8" s="329"/>
      <c r="P8" s="1154" t="s">
        <v>75</v>
      </c>
      <c r="Q8" s="1155"/>
      <c r="R8" s="1156" t="s">
        <v>137</v>
      </c>
      <c r="S8" s="1157"/>
    </row>
    <row r="9" spans="1:21" s="216" customFormat="1" ht="29.25" customHeight="1" x14ac:dyDescent="0.2">
      <c r="A9" s="317"/>
      <c r="B9" s="113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149207</v>
      </c>
      <c r="D11" s="340">
        <f>C11/C$29*100</f>
        <v>44.813904874034385</v>
      </c>
      <c r="E11" s="338"/>
      <c r="F11" s="335">
        <v>33769</v>
      </c>
      <c r="G11" s="340">
        <v>22.632316178195396</v>
      </c>
      <c r="H11" s="335">
        <v>9762</v>
      </c>
      <c r="I11" s="340">
        <v>28.908170215286212</v>
      </c>
      <c r="J11" s="341"/>
      <c r="K11" s="335">
        <v>67466</v>
      </c>
      <c r="L11" s="340">
        <v>45.21637724771626</v>
      </c>
      <c r="M11" s="335">
        <v>19022</v>
      </c>
      <c r="N11" s="340">
        <v>28.194942637773103</v>
      </c>
      <c r="O11" s="341"/>
      <c r="P11" s="335">
        <v>47972</v>
      </c>
      <c r="Q11" s="340">
        <v>32.151306574088345</v>
      </c>
      <c r="R11" s="335">
        <v>14376</v>
      </c>
      <c r="S11" s="340">
        <v>29.967481030601185</v>
      </c>
    </row>
    <row r="12" spans="1:21" s="275" customFormat="1" ht="18" customHeight="1" x14ac:dyDescent="0.2">
      <c r="A12" s="318"/>
      <c r="B12" s="331" t="s">
        <v>10</v>
      </c>
      <c r="C12" s="341">
        <f t="shared" ref="C12:C28" si="0">F12+K12+P12</f>
        <v>5335</v>
      </c>
      <c r="D12" s="342">
        <f t="shared" ref="D12:D29" si="1">C12/C$29*100</f>
        <v>1.6023523192810889</v>
      </c>
      <c r="E12" s="338"/>
      <c r="F12" s="341">
        <v>751</v>
      </c>
      <c r="G12" s="342">
        <v>14.07685098406748</v>
      </c>
      <c r="H12" s="341">
        <v>503</v>
      </c>
      <c r="I12" s="342">
        <v>66.977363515312916</v>
      </c>
      <c r="J12" s="341"/>
      <c r="K12" s="341">
        <v>1530</v>
      </c>
      <c r="L12" s="342">
        <v>28.678537956888473</v>
      </c>
      <c r="M12" s="341">
        <v>1006</v>
      </c>
      <c r="N12" s="342">
        <v>65.751633986928098</v>
      </c>
      <c r="O12" s="341"/>
      <c r="P12" s="341">
        <v>3054</v>
      </c>
      <c r="Q12" s="342">
        <v>57.244611059044047</v>
      </c>
      <c r="R12" s="341">
        <v>2216</v>
      </c>
      <c r="S12" s="342">
        <v>72.560576293385722</v>
      </c>
    </row>
    <row r="13" spans="1:21" s="275" customFormat="1" ht="18" customHeight="1" x14ac:dyDescent="0.2">
      <c r="A13" s="318"/>
      <c r="B13" s="331" t="s">
        <v>40</v>
      </c>
      <c r="C13" s="341">
        <f t="shared" si="0"/>
        <v>7038</v>
      </c>
      <c r="D13" s="342">
        <f t="shared" si="1"/>
        <v>2.1138436032053054</v>
      </c>
      <c r="E13" s="338"/>
      <c r="F13" s="341">
        <v>959</v>
      </c>
      <c r="G13" s="342">
        <v>13.626030122193805</v>
      </c>
      <c r="H13" s="341">
        <v>822</v>
      </c>
      <c r="I13" s="342">
        <v>85.714285714285708</v>
      </c>
      <c r="J13" s="341"/>
      <c r="K13" s="341">
        <v>1844</v>
      </c>
      <c r="L13" s="342">
        <v>26.200625177607272</v>
      </c>
      <c r="M13" s="341">
        <v>1347</v>
      </c>
      <c r="N13" s="342">
        <v>73.047722342733195</v>
      </c>
      <c r="O13" s="341"/>
      <c r="P13" s="341">
        <v>4235</v>
      </c>
      <c r="Q13" s="342">
        <v>60.173344700198918</v>
      </c>
      <c r="R13" s="341">
        <v>2920</v>
      </c>
      <c r="S13" s="342">
        <v>68.949232585596221</v>
      </c>
    </row>
    <row r="14" spans="1:21" s="275" customFormat="1" ht="18" customHeight="1" x14ac:dyDescent="0.2">
      <c r="A14" s="318"/>
      <c r="B14" s="331" t="s">
        <v>41</v>
      </c>
      <c r="C14" s="341">
        <f t="shared" si="0"/>
        <v>2165</v>
      </c>
      <c r="D14" s="342">
        <f t="shared" si="1"/>
        <v>0.65025169095474378</v>
      </c>
      <c r="E14" s="338"/>
      <c r="F14" s="341">
        <v>518</v>
      </c>
      <c r="G14" s="342">
        <v>23.926096997690532</v>
      </c>
      <c r="H14" s="341">
        <v>47</v>
      </c>
      <c r="I14" s="342">
        <v>9.0733590733590734</v>
      </c>
      <c r="J14" s="341"/>
      <c r="K14" s="341">
        <v>753</v>
      </c>
      <c r="L14" s="342">
        <v>34.780600461893762</v>
      </c>
      <c r="M14" s="341">
        <v>63</v>
      </c>
      <c r="N14" s="342">
        <v>8.3665338645418323</v>
      </c>
      <c r="O14" s="341"/>
      <c r="P14" s="341">
        <v>894</v>
      </c>
      <c r="Q14" s="342">
        <v>41.293302540415702</v>
      </c>
      <c r="R14" s="341">
        <v>107</v>
      </c>
      <c r="S14" s="342">
        <v>11.968680089485458</v>
      </c>
    </row>
    <row r="15" spans="1:21" s="275" customFormat="1" ht="18" customHeight="1" x14ac:dyDescent="0.2">
      <c r="A15" s="318"/>
      <c r="B15" s="331" t="s">
        <v>9</v>
      </c>
      <c r="C15" s="341">
        <f t="shared" si="0"/>
        <v>644</v>
      </c>
      <c r="D15" s="342">
        <f t="shared" si="1"/>
        <v>0.19342359767891684</v>
      </c>
      <c r="E15" s="338"/>
      <c r="F15" s="341">
        <v>238</v>
      </c>
      <c r="G15" s="342">
        <v>36.95652173913043</v>
      </c>
      <c r="H15" s="341">
        <v>56</v>
      </c>
      <c r="I15" s="342">
        <v>23.52941176470588</v>
      </c>
      <c r="J15" s="341"/>
      <c r="K15" s="341">
        <v>176</v>
      </c>
      <c r="L15" s="342">
        <v>27.329192546583851</v>
      </c>
      <c r="M15" s="341">
        <v>52</v>
      </c>
      <c r="N15" s="342">
        <v>29.545454545454547</v>
      </c>
      <c r="O15" s="341"/>
      <c r="P15" s="341">
        <v>230</v>
      </c>
      <c r="Q15" s="342">
        <v>35.714285714285715</v>
      </c>
      <c r="R15" s="341">
        <v>79</v>
      </c>
      <c r="S15" s="342">
        <v>34.347826086956523</v>
      </c>
    </row>
    <row r="16" spans="1:21" s="275" customFormat="1" ht="18" customHeight="1" x14ac:dyDescent="0.2">
      <c r="A16" s="318"/>
      <c r="B16" s="331" t="s">
        <v>8</v>
      </c>
      <c r="C16" s="341">
        <f t="shared" si="0"/>
        <v>1498</v>
      </c>
      <c r="D16" s="342">
        <f t="shared" si="1"/>
        <v>0.44992010764443696</v>
      </c>
      <c r="E16" s="338"/>
      <c r="F16" s="341">
        <v>514</v>
      </c>
      <c r="G16" s="342">
        <v>34.312416555407211</v>
      </c>
      <c r="H16" s="341">
        <v>171</v>
      </c>
      <c r="I16" s="342">
        <v>33.268482490272369</v>
      </c>
      <c r="J16" s="341"/>
      <c r="K16" s="341">
        <v>562</v>
      </c>
      <c r="L16" s="342">
        <v>37.516688918558074</v>
      </c>
      <c r="M16" s="341">
        <v>189</v>
      </c>
      <c r="N16" s="342">
        <v>33.629893238434164</v>
      </c>
      <c r="O16" s="341"/>
      <c r="P16" s="341">
        <v>422</v>
      </c>
      <c r="Q16" s="342">
        <v>28.170894526034711</v>
      </c>
      <c r="R16" s="341">
        <v>148</v>
      </c>
      <c r="S16" s="342">
        <v>35.071090047393369</v>
      </c>
    </row>
    <row r="17" spans="1:19" s="275" customFormat="1" ht="18" customHeight="1" x14ac:dyDescent="0.2">
      <c r="A17" s="318"/>
      <c r="B17" s="331" t="s">
        <v>7</v>
      </c>
      <c r="C17" s="341">
        <f t="shared" si="0"/>
        <v>22536</v>
      </c>
      <c r="D17" s="342">
        <f t="shared" si="1"/>
        <v>6.7686245299566297</v>
      </c>
      <c r="E17" s="338"/>
      <c r="F17" s="341">
        <v>3619</v>
      </c>
      <c r="G17" s="342">
        <v>16.058750443734468</v>
      </c>
      <c r="H17" s="341">
        <v>2092</v>
      </c>
      <c r="I17" s="342">
        <v>57.80602376347057</v>
      </c>
      <c r="J17" s="341"/>
      <c r="K17" s="341">
        <v>7252</v>
      </c>
      <c r="L17" s="342">
        <v>32.179623713170038</v>
      </c>
      <c r="M17" s="341">
        <v>3295</v>
      </c>
      <c r="N17" s="342">
        <v>45.435741864313293</v>
      </c>
      <c r="O17" s="341"/>
      <c r="P17" s="341">
        <v>11665</v>
      </c>
      <c r="Q17" s="342">
        <v>51.761625843095494</v>
      </c>
      <c r="R17" s="341">
        <v>5231</v>
      </c>
      <c r="S17" s="342">
        <v>44.843549078439779</v>
      </c>
    </row>
    <row r="18" spans="1:19" s="275" customFormat="1" ht="18" customHeight="1" x14ac:dyDescent="0.2">
      <c r="A18" s="318"/>
      <c r="B18" s="331" t="s">
        <v>43</v>
      </c>
      <c r="C18" s="341">
        <f t="shared" si="0"/>
        <v>15861</v>
      </c>
      <c r="D18" s="342">
        <f t="shared" si="1"/>
        <v>4.7638069608467388</v>
      </c>
      <c r="E18" s="338"/>
      <c r="F18" s="341">
        <v>2957</v>
      </c>
      <c r="G18" s="342">
        <v>18.643212912174516</v>
      </c>
      <c r="H18" s="341">
        <v>709</v>
      </c>
      <c r="I18" s="342">
        <v>23.977003719986474</v>
      </c>
      <c r="J18" s="341"/>
      <c r="K18" s="341">
        <v>4555</v>
      </c>
      <c r="L18" s="342">
        <v>28.718239707458547</v>
      </c>
      <c r="M18" s="341">
        <v>1475</v>
      </c>
      <c r="N18" s="342">
        <v>32.381997804610322</v>
      </c>
      <c r="O18" s="341"/>
      <c r="P18" s="341">
        <v>8349</v>
      </c>
      <c r="Q18" s="342">
        <v>52.638547380366937</v>
      </c>
      <c r="R18" s="341">
        <v>3353</v>
      </c>
      <c r="S18" s="342">
        <v>40.160498263265062</v>
      </c>
    </row>
    <row r="19" spans="1:19" s="275" customFormat="1" ht="18" customHeight="1" x14ac:dyDescent="0.2">
      <c r="A19" s="318"/>
      <c r="B19" s="331" t="s">
        <v>44</v>
      </c>
      <c r="C19" s="341">
        <f t="shared" si="0"/>
        <v>33825</v>
      </c>
      <c r="D19" s="342">
        <f t="shared" si="1"/>
        <v>10.159244086163605</v>
      </c>
      <c r="E19" s="338"/>
      <c r="F19" s="341">
        <v>5836</v>
      </c>
      <c r="G19" s="342">
        <v>17.253510716925351</v>
      </c>
      <c r="H19" s="341">
        <v>1195</v>
      </c>
      <c r="I19" s="342">
        <v>20.476353666895132</v>
      </c>
      <c r="J19" s="341"/>
      <c r="K19" s="341">
        <v>12545</v>
      </c>
      <c r="L19" s="342">
        <v>37.087952697708793</v>
      </c>
      <c r="M19" s="341">
        <v>3817</v>
      </c>
      <c r="N19" s="342">
        <v>30.426464726982861</v>
      </c>
      <c r="O19" s="341"/>
      <c r="P19" s="341">
        <v>15444</v>
      </c>
      <c r="Q19" s="342">
        <v>45.658536585365859</v>
      </c>
      <c r="R19" s="341">
        <v>8565</v>
      </c>
      <c r="S19" s="342">
        <v>55.458430458430463</v>
      </c>
    </row>
    <row r="20" spans="1:19" s="275" customFormat="1" ht="18" customHeight="1" x14ac:dyDescent="0.2">
      <c r="A20" s="318"/>
      <c r="B20" s="331" t="s">
        <v>6</v>
      </c>
      <c r="C20" s="341">
        <f t="shared" si="0"/>
        <v>4788</v>
      </c>
      <c r="D20" s="342">
        <f t="shared" si="1"/>
        <v>1.4380624001345554</v>
      </c>
      <c r="E20" s="338"/>
      <c r="F20" s="341">
        <v>782</v>
      </c>
      <c r="G20" s="342">
        <v>16.33249791144528</v>
      </c>
      <c r="H20" s="341">
        <v>390</v>
      </c>
      <c r="I20" s="342">
        <v>49.872122762148337</v>
      </c>
      <c r="J20" s="341"/>
      <c r="K20" s="341">
        <v>1612</v>
      </c>
      <c r="L20" s="342">
        <v>33.66750208855472</v>
      </c>
      <c r="M20" s="341">
        <v>727</v>
      </c>
      <c r="N20" s="342">
        <v>45.099255583126549</v>
      </c>
      <c r="O20" s="341"/>
      <c r="P20" s="341">
        <v>2394</v>
      </c>
      <c r="Q20" s="342">
        <v>50</v>
      </c>
      <c r="R20" s="341">
        <v>1076</v>
      </c>
      <c r="S20" s="342">
        <v>44.945697577276519</v>
      </c>
    </row>
    <row r="21" spans="1:19" s="275" customFormat="1" ht="18" customHeight="1" x14ac:dyDescent="0.2">
      <c r="A21" s="318"/>
      <c r="B21" s="331" t="s">
        <v>5</v>
      </c>
      <c r="C21" s="341">
        <f t="shared" si="0"/>
        <v>1000</v>
      </c>
      <c r="D21" s="342">
        <f t="shared" si="1"/>
        <v>0.30034720136477772</v>
      </c>
      <c r="E21" s="338"/>
      <c r="F21" s="341">
        <v>219</v>
      </c>
      <c r="G21" s="342">
        <v>21.9</v>
      </c>
      <c r="H21" s="341">
        <v>160</v>
      </c>
      <c r="I21" s="342">
        <v>73.059360730593596</v>
      </c>
      <c r="J21" s="341"/>
      <c r="K21" s="341">
        <v>307</v>
      </c>
      <c r="L21" s="342">
        <v>30.7</v>
      </c>
      <c r="M21" s="341">
        <v>214</v>
      </c>
      <c r="N21" s="342">
        <v>69.706840390879478</v>
      </c>
      <c r="O21" s="341"/>
      <c r="P21" s="341">
        <v>474</v>
      </c>
      <c r="Q21" s="342">
        <v>47.4</v>
      </c>
      <c r="R21" s="341">
        <v>337</v>
      </c>
      <c r="S21" s="342">
        <v>71.097046413502113</v>
      </c>
    </row>
    <row r="22" spans="1:19" s="275" customFormat="1" ht="18" customHeight="1" x14ac:dyDescent="0.2">
      <c r="A22" s="318"/>
      <c r="B22" s="331" t="s">
        <v>38</v>
      </c>
      <c r="C22" s="341">
        <f t="shared" si="0"/>
        <v>25795</v>
      </c>
      <c r="D22" s="342">
        <f t="shared" si="1"/>
        <v>7.7474560592044401</v>
      </c>
      <c r="E22" s="338"/>
      <c r="F22" s="341">
        <v>9405</v>
      </c>
      <c r="G22" s="342">
        <v>36.460554371002132</v>
      </c>
      <c r="H22" s="341">
        <v>7489</v>
      </c>
      <c r="I22" s="342">
        <v>79.627857522594368</v>
      </c>
      <c r="J22" s="341"/>
      <c r="K22" s="341">
        <v>8857</v>
      </c>
      <c r="L22" s="342">
        <v>34.336111649544485</v>
      </c>
      <c r="M22" s="341">
        <v>5935</v>
      </c>
      <c r="N22" s="342">
        <v>67.009145308795297</v>
      </c>
      <c r="O22" s="341"/>
      <c r="P22" s="341">
        <v>7533</v>
      </c>
      <c r="Q22" s="342">
        <v>29.203333979453383</v>
      </c>
      <c r="R22" s="341">
        <v>4550</v>
      </c>
      <c r="S22" s="342">
        <v>60.400902694809503</v>
      </c>
    </row>
    <row r="23" spans="1:19" s="275" customFormat="1" ht="18" customHeight="1" x14ac:dyDescent="0.2">
      <c r="A23" s="318"/>
      <c r="B23" s="331" t="s">
        <v>45</v>
      </c>
      <c r="C23" s="341">
        <f t="shared" si="0"/>
        <v>48355</v>
      </c>
      <c r="D23" s="342">
        <f t="shared" si="1"/>
        <v>14.523288921993824</v>
      </c>
      <c r="E23" s="338"/>
      <c r="F23" s="341">
        <v>12062</v>
      </c>
      <c r="G23" s="342">
        <v>24.944679971047464</v>
      </c>
      <c r="H23" s="341">
        <v>2727</v>
      </c>
      <c r="I23" s="342">
        <v>22.608191013098988</v>
      </c>
      <c r="J23" s="341"/>
      <c r="K23" s="341">
        <v>18709</v>
      </c>
      <c r="L23" s="342">
        <v>38.690931651328711</v>
      </c>
      <c r="M23" s="341">
        <v>3639</v>
      </c>
      <c r="N23" s="342">
        <v>19.450531829600727</v>
      </c>
      <c r="O23" s="341"/>
      <c r="P23" s="341">
        <v>17584</v>
      </c>
      <c r="Q23" s="342">
        <v>36.364388377623825</v>
      </c>
      <c r="R23" s="341">
        <v>3901</v>
      </c>
      <c r="S23" s="342">
        <v>22.184940855323021</v>
      </c>
    </row>
    <row r="24" spans="1:19" s="275" customFormat="1" ht="18" customHeight="1" x14ac:dyDescent="0.2">
      <c r="A24" s="318">
        <v>47094</v>
      </c>
      <c r="B24" s="331" t="s">
        <v>46</v>
      </c>
      <c r="C24" s="341">
        <f t="shared" si="0"/>
        <v>3273</v>
      </c>
      <c r="D24" s="342">
        <f t="shared" si="1"/>
        <v>0.98303639006691723</v>
      </c>
      <c r="E24" s="338"/>
      <c r="F24" s="341">
        <v>499</v>
      </c>
      <c r="G24" s="342">
        <v>15.245951726245035</v>
      </c>
      <c r="H24" s="341">
        <v>270</v>
      </c>
      <c r="I24" s="342">
        <v>54.108216432865731</v>
      </c>
      <c r="J24" s="341"/>
      <c r="K24" s="341">
        <v>1020</v>
      </c>
      <c r="L24" s="342">
        <v>31.164069660861593</v>
      </c>
      <c r="M24" s="341">
        <v>453</v>
      </c>
      <c r="N24" s="342">
        <v>44.411764705882348</v>
      </c>
      <c r="O24" s="341"/>
      <c r="P24" s="341">
        <v>1754</v>
      </c>
      <c r="Q24" s="342">
        <v>53.589978612893375</v>
      </c>
      <c r="R24" s="341">
        <v>763</v>
      </c>
      <c r="S24" s="342">
        <v>43.500570125427593</v>
      </c>
    </row>
    <row r="25" spans="1:19" s="275" customFormat="1" ht="18" customHeight="1" x14ac:dyDescent="0.2">
      <c r="B25" s="331" t="s">
        <v>47</v>
      </c>
      <c r="C25" s="341">
        <f t="shared" si="0"/>
        <v>1013</v>
      </c>
      <c r="D25" s="342">
        <f t="shared" si="1"/>
        <v>0.30425171498251979</v>
      </c>
      <c r="E25" s="338"/>
      <c r="F25" s="341">
        <v>152</v>
      </c>
      <c r="G25" s="342">
        <v>15.004935834155972</v>
      </c>
      <c r="H25" s="341">
        <v>5</v>
      </c>
      <c r="I25" s="342">
        <v>3.2894736842105261</v>
      </c>
      <c r="J25" s="341"/>
      <c r="K25" s="341">
        <v>275</v>
      </c>
      <c r="L25" s="342">
        <v>27.147087857847978</v>
      </c>
      <c r="M25" s="341">
        <v>3</v>
      </c>
      <c r="N25" s="342">
        <v>1.0909090909090911</v>
      </c>
      <c r="O25" s="341"/>
      <c r="P25" s="341">
        <v>586</v>
      </c>
      <c r="Q25" s="342">
        <v>57.847976307996049</v>
      </c>
      <c r="R25" s="341">
        <v>9</v>
      </c>
      <c r="S25" s="342">
        <v>1.5358361774744027</v>
      </c>
    </row>
    <row r="26" spans="1:19" s="275" customFormat="1" ht="18" customHeight="1" x14ac:dyDescent="0.2">
      <c r="B26" s="331" t="s">
        <v>48</v>
      </c>
      <c r="C26" s="341">
        <f t="shared" si="0"/>
        <v>5653</v>
      </c>
      <c r="D26" s="342">
        <f t="shared" si="1"/>
        <v>1.6978627293150881</v>
      </c>
      <c r="E26" s="338"/>
      <c r="F26" s="341">
        <v>1292</v>
      </c>
      <c r="G26" s="342">
        <v>22.85512117459756</v>
      </c>
      <c r="H26" s="341">
        <v>152</v>
      </c>
      <c r="I26" s="342">
        <v>11.76470588235294</v>
      </c>
      <c r="J26" s="341"/>
      <c r="K26" s="341">
        <v>1799</v>
      </c>
      <c r="L26" s="342">
        <v>31.823810366177252</v>
      </c>
      <c r="M26" s="341">
        <v>298</v>
      </c>
      <c r="N26" s="342">
        <v>16.564758198999442</v>
      </c>
      <c r="O26" s="341"/>
      <c r="P26" s="341">
        <v>2562</v>
      </c>
      <c r="Q26" s="342">
        <v>45.321068459225188</v>
      </c>
      <c r="R26" s="341">
        <v>805</v>
      </c>
      <c r="S26" s="342">
        <v>31.420765027322407</v>
      </c>
    </row>
    <row r="27" spans="1:19" s="275" customFormat="1" ht="18" customHeight="1" x14ac:dyDescent="0.2">
      <c r="B27" s="331" t="s">
        <v>49</v>
      </c>
      <c r="C27" s="341">
        <f t="shared" si="0"/>
        <v>3829</v>
      </c>
      <c r="D27" s="342">
        <f t="shared" si="1"/>
        <v>1.1500294340257338</v>
      </c>
      <c r="E27" s="338"/>
      <c r="F27" s="341">
        <v>752</v>
      </c>
      <c r="G27" s="342">
        <v>19.639592582919825</v>
      </c>
      <c r="H27" s="341">
        <v>177</v>
      </c>
      <c r="I27" s="342">
        <v>23.537234042553195</v>
      </c>
      <c r="J27" s="341"/>
      <c r="K27" s="341">
        <v>1386</v>
      </c>
      <c r="L27" s="342">
        <v>36.19744058500914</v>
      </c>
      <c r="M27" s="341">
        <v>330</v>
      </c>
      <c r="N27" s="342">
        <v>23.809523809523807</v>
      </c>
      <c r="O27" s="341"/>
      <c r="P27" s="341">
        <v>1691</v>
      </c>
      <c r="Q27" s="342">
        <v>44.162966832071035</v>
      </c>
      <c r="R27" s="341">
        <v>727</v>
      </c>
      <c r="S27" s="342">
        <v>42.992312241277354</v>
      </c>
    </row>
    <row r="28" spans="1:19" s="275" customFormat="1" ht="18" customHeight="1" x14ac:dyDescent="0.2">
      <c r="B28" s="336" t="s">
        <v>4</v>
      </c>
      <c r="C28" s="343">
        <f t="shared" si="0"/>
        <v>1133</v>
      </c>
      <c r="D28" s="344">
        <f t="shared" si="1"/>
        <v>0.3402933791462931</v>
      </c>
      <c r="E28" s="338"/>
      <c r="F28" s="343">
        <v>331</v>
      </c>
      <c r="G28" s="344">
        <v>29.21447484554281</v>
      </c>
      <c r="H28" s="343">
        <v>123</v>
      </c>
      <c r="I28" s="344">
        <v>37.160120845921455</v>
      </c>
      <c r="J28" s="341"/>
      <c r="K28" s="343">
        <v>384</v>
      </c>
      <c r="L28" s="344">
        <v>33.89232127096205</v>
      </c>
      <c r="M28" s="343">
        <v>152</v>
      </c>
      <c r="N28" s="344">
        <v>39.583333333333329</v>
      </c>
      <c r="O28" s="341"/>
      <c r="P28" s="343">
        <v>418</v>
      </c>
      <c r="Q28" s="344">
        <v>36.893203883495147</v>
      </c>
      <c r="R28" s="343">
        <v>214</v>
      </c>
      <c r="S28" s="344">
        <v>51.196172248803826</v>
      </c>
    </row>
    <row r="29" spans="1:19" s="212" customFormat="1" ht="18" customHeight="1" x14ac:dyDescent="0.2">
      <c r="B29" s="332" t="s">
        <v>3</v>
      </c>
      <c r="C29" s="333">
        <f>SUM(C11:C28)</f>
        <v>332948</v>
      </c>
      <c r="D29" s="334">
        <f t="shared" si="1"/>
        <v>100</v>
      </c>
      <c r="E29" s="349"/>
      <c r="F29" s="333">
        <f>SUM(F11:F28)</f>
        <v>74655</v>
      </c>
      <c r="G29" s="334">
        <f t="shared" ref="G29" si="2">F29/$C29*100</f>
        <v>22.422420317887479</v>
      </c>
      <c r="H29" s="333">
        <f>SUM(H11:H28)</f>
        <v>26850</v>
      </c>
      <c r="I29" s="334">
        <f t="shared" ref="I29" si="3">H29/F29*100</f>
        <v>35.965441028732172</v>
      </c>
      <c r="J29" s="352"/>
      <c r="K29" s="333">
        <f>SUM(K11:K28)</f>
        <v>131032</v>
      </c>
      <c r="L29" s="334">
        <f t="shared" ref="L29" si="4">K29/$C29*100</f>
        <v>39.35509448922955</v>
      </c>
      <c r="M29" s="333">
        <f>SUM(M11:M28)</f>
        <v>42017</v>
      </c>
      <c r="N29" s="334">
        <f t="shared" ref="N29" si="5">M29/K29*100</f>
        <v>32.06621283350632</v>
      </c>
      <c r="O29" s="352"/>
      <c r="P29" s="333">
        <f>SUM(P11:P28)</f>
        <v>127261</v>
      </c>
      <c r="Q29" s="353">
        <f t="shared" ref="Q29" si="6">P29/$C29*100</f>
        <v>38.222485192882971</v>
      </c>
      <c r="R29" s="333">
        <f>SUM(R11:R28)</f>
        <v>49377</v>
      </c>
      <c r="S29" s="353">
        <f t="shared" ref="S29" si="7">R29/P29*100</f>
        <v>38.799789409166983</v>
      </c>
    </row>
    <row r="30" spans="1:19" s="256" customFormat="1" ht="6.75" customHeight="1" x14ac:dyDescent="0.2">
      <c r="B30" s="1134"/>
      <c r="C30" s="1134"/>
      <c r="D30" s="1134"/>
      <c r="E30" s="293"/>
    </row>
    <row r="31" spans="1:19" ht="26.25" customHeight="1" x14ac:dyDescent="0.2">
      <c r="B31" s="1150"/>
      <c r="C31" s="1150"/>
      <c r="D31" s="1150"/>
      <c r="E31" s="1150"/>
      <c r="F31" s="1150"/>
      <c r="G31" s="1150"/>
      <c r="H31" s="1150"/>
      <c r="I31" s="1150"/>
      <c r="J31" s="1150"/>
      <c r="K31" s="1150"/>
      <c r="L31" s="1150"/>
      <c r="M31" s="1150"/>
      <c r="N31" s="1150"/>
      <c r="O31" s="1150"/>
      <c r="P31" s="1150"/>
      <c r="Q31" s="1150"/>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66</v>
      </c>
    </row>
    <row r="2" spans="1:21" s="205" customFormat="1" ht="49.5" customHeight="1" x14ac:dyDescent="0.2">
      <c r="B2" s="1034"/>
      <c r="C2" s="1034"/>
      <c r="D2" s="1034"/>
      <c r="E2" s="206"/>
      <c r="F2" s="1135"/>
      <c r="G2" s="1135"/>
      <c r="H2" s="1135"/>
      <c r="I2" s="1135"/>
      <c r="J2" s="1135"/>
      <c r="K2" s="1135"/>
      <c r="L2" s="1135"/>
      <c r="M2" s="1135"/>
      <c r="N2" s="1135"/>
      <c r="O2" s="1135"/>
      <c r="P2" s="1135"/>
      <c r="Q2" s="1135"/>
      <c r="S2" s="206"/>
    </row>
    <row r="3" spans="1:21" s="205" customFormat="1" ht="3" customHeight="1" x14ac:dyDescent="0.2">
      <c r="B3" s="206"/>
      <c r="C3" s="206"/>
      <c r="D3" s="206"/>
      <c r="E3" s="206"/>
      <c r="K3" s="206"/>
      <c r="P3" s="206"/>
      <c r="S3" s="206"/>
    </row>
    <row r="4" spans="1:21" s="208" customFormat="1" ht="15" customHeight="1" x14ac:dyDescent="0.2">
      <c r="B4" s="1149" t="s">
        <v>446</v>
      </c>
      <c r="C4" s="1149"/>
      <c r="D4" s="1149"/>
      <c r="E4" s="1149"/>
      <c r="F4" s="1149"/>
      <c r="G4" s="1149"/>
      <c r="H4" s="1149"/>
      <c r="I4" s="1149"/>
      <c r="J4" s="1149"/>
      <c r="K4" s="1149"/>
      <c r="L4" s="1149"/>
      <c r="M4" s="1149"/>
      <c r="N4" s="1149"/>
      <c r="O4" s="1149"/>
      <c r="P4" s="1149"/>
      <c r="Q4" s="1149"/>
      <c r="R4" s="1149"/>
      <c r="S4" s="1149"/>
      <c r="T4" s="314"/>
    </row>
    <row r="5" spans="1:21" s="315" customFormat="1" ht="15" customHeight="1" x14ac:dyDescent="0.2">
      <c r="B5" s="1136" t="str">
        <f>porsaad!B6</f>
        <v>Situación a 31 de julio de 2023</v>
      </c>
      <c r="C5" s="1136"/>
      <c r="D5" s="1136"/>
      <c r="E5" s="1136"/>
      <c r="F5" s="1136"/>
      <c r="G5" s="1136"/>
      <c r="H5" s="1136"/>
      <c r="I5" s="1136"/>
      <c r="J5" s="1136"/>
      <c r="K5" s="1136"/>
      <c r="L5" s="1136"/>
      <c r="M5" s="1136"/>
      <c r="N5" s="1136"/>
      <c r="O5" s="1136"/>
      <c r="P5" s="1136"/>
      <c r="Q5" s="1136"/>
      <c r="R5" s="1136"/>
      <c r="S5" s="1136"/>
      <c r="T5" s="316"/>
      <c r="U5" s="91"/>
    </row>
    <row r="6" spans="1:21" s="208" customFormat="1" ht="4.5" customHeight="1" x14ac:dyDescent="0.2"/>
    <row r="7" spans="1:21" s="211" customFormat="1" ht="15" customHeight="1" x14ac:dyDescent="0.2">
      <c r="A7" s="212"/>
      <c r="B7" s="1137" t="s">
        <v>15</v>
      </c>
      <c r="C7" s="1140" t="s">
        <v>81</v>
      </c>
      <c r="D7" s="1141"/>
      <c r="E7" s="347"/>
      <c r="F7" s="1151" t="s">
        <v>34</v>
      </c>
      <c r="G7" s="1152"/>
      <c r="H7" s="1152"/>
      <c r="I7" s="1153"/>
      <c r="J7" s="351"/>
      <c r="K7" s="1151" t="s">
        <v>52</v>
      </c>
      <c r="L7" s="1152"/>
      <c r="M7" s="1152"/>
      <c r="N7" s="1153"/>
      <c r="O7" s="351"/>
      <c r="P7" s="1151" t="s">
        <v>53</v>
      </c>
      <c r="Q7" s="1152"/>
      <c r="R7" s="1152"/>
      <c r="S7" s="1153"/>
    </row>
    <row r="8" spans="1:21" s="211" customFormat="1" ht="29.25" customHeight="1" x14ac:dyDescent="0.2">
      <c r="A8" s="212"/>
      <c r="B8" s="1138"/>
      <c r="C8" s="1142"/>
      <c r="D8" s="1143"/>
      <c r="E8" s="347"/>
      <c r="F8" s="1154" t="s">
        <v>75</v>
      </c>
      <c r="G8" s="1155"/>
      <c r="H8" s="1156" t="s">
        <v>137</v>
      </c>
      <c r="I8" s="1157"/>
      <c r="J8" s="329"/>
      <c r="K8" s="1154" t="s">
        <v>75</v>
      </c>
      <c r="L8" s="1155"/>
      <c r="M8" s="1156" t="s">
        <v>137</v>
      </c>
      <c r="N8" s="1157"/>
      <c r="O8" s="329"/>
      <c r="P8" s="1154" t="s">
        <v>75</v>
      </c>
      <c r="Q8" s="1155"/>
      <c r="R8" s="1156" t="s">
        <v>137</v>
      </c>
      <c r="S8" s="1157"/>
    </row>
    <row r="9" spans="1:21" s="216" customFormat="1" ht="29.25" customHeight="1" x14ac:dyDescent="0.2">
      <c r="A9" s="317"/>
      <c r="B9" s="113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14306</v>
      </c>
      <c r="D11" s="340">
        <f>C11/C$29*100</f>
        <v>14.026177753811462</v>
      </c>
      <c r="E11" s="338"/>
      <c r="F11" s="335">
        <v>6054</v>
      </c>
      <c r="G11" s="340">
        <v>42.317908569830841</v>
      </c>
      <c r="H11" s="335">
        <v>2179</v>
      </c>
      <c r="I11" s="340">
        <v>35.992732077964988</v>
      </c>
      <c r="J11" s="341"/>
      <c r="K11" s="335">
        <v>7891</v>
      </c>
      <c r="L11" s="340">
        <v>55.158674681951624</v>
      </c>
      <c r="M11" s="335">
        <v>3540</v>
      </c>
      <c r="N11" s="340">
        <v>44.861234317576987</v>
      </c>
      <c r="O11" s="341"/>
      <c r="P11" s="335">
        <v>361</v>
      </c>
      <c r="Q11" s="340">
        <v>2.5234167482175311</v>
      </c>
      <c r="R11" s="335">
        <v>350</v>
      </c>
      <c r="S11" s="340">
        <v>96.95290858725761</v>
      </c>
    </row>
    <row r="12" spans="1:21" s="275" customFormat="1" ht="18" customHeight="1" x14ac:dyDescent="0.2">
      <c r="A12" s="318"/>
      <c r="B12" s="331" t="s">
        <v>10</v>
      </c>
      <c r="C12" s="341">
        <f t="shared" ref="C12:C28" si="0">F12+K12+P12</f>
        <v>1693</v>
      </c>
      <c r="D12" s="342">
        <f t="shared" ref="D12:D29" si="1">C12/C$29*100</f>
        <v>1.6598852884945341</v>
      </c>
      <c r="E12" s="338"/>
      <c r="F12" s="341">
        <v>470</v>
      </c>
      <c r="G12" s="342">
        <v>27.761370348493799</v>
      </c>
      <c r="H12" s="341">
        <v>249</v>
      </c>
      <c r="I12" s="342">
        <v>52.978723404255327</v>
      </c>
      <c r="J12" s="341"/>
      <c r="K12" s="341">
        <v>625</v>
      </c>
      <c r="L12" s="342">
        <v>36.916715888954521</v>
      </c>
      <c r="M12" s="341">
        <v>328</v>
      </c>
      <c r="N12" s="342">
        <v>52.480000000000004</v>
      </c>
      <c r="O12" s="341"/>
      <c r="P12" s="341">
        <v>598</v>
      </c>
      <c r="Q12" s="342">
        <v>35.321913762551681</v>
      </c>
      <c r="R12" s="341">
        <v>157</v>
      </c>
      <c r="S12" s="342">
        <v>26.254180602006688</v>
      </c>
    </row>
    <row r="13" spans="1:21" s="275" customFormat="1" ht="18" customHeight="1" x14ac:dyDescent="0.2">
      <c r="A13" s="318"/>
      <c r="B13" s="331" t="s">
        <v>40</v>
      </c>
      <c r="C13" s="341">
        <f t="shared" si="0"/>
        <v>2255</v>
      </c>
      <c r="D13" s="342">
        <f t="shared" si="1"/>
        <v>2.2108926908181772</v>
      </c>
      <c r="E13" s="338"/>
      <c r="F13" s="341">
        <v>546</v>
      </c>
      <c r="G13" s="342">
        <v>24.212860310421284</v>
      </c>
      <c r="H13" s="341">
        <v>11</v>
      </c>
      <c r="I13" s="342">
        <v>2.0146520146520146</v>
      </c>
      <c r="J13" s="341"/>
      <c r="K13" s="341">
        <v>896</v>
      </c>
      <c r="L13" s="342">
        <v>39.733924611973393</v>
      </c>
      <c r="M13" s="341">
        <v>16</v>
      </c>
      <c r="N13" s="342">
        <v>1.7857142857142856</v>
      </c>
      <c r="O13" s="341"/>
      <c r="P13" s="341">
        <v>813</v>
      </c>
      <c r="Q13" s="342">
        <v>36.053215077605323</v>
      </c>
      <c r="R13" s="341">
        <v>27</v>
      </c>
      <c r="S13" s="342">
        <v>3.3210332103321036</v>
      </c>
    </row>
    <row r="14" spans="1:21" s="275" customFormat="1" ht="18" customHeight="1" x14ac:dyDescent="0.2">
      <c r="A14" s="318"/>
      <c r="B14" s="331" t="s">
        <v>41</v>
      </c>
      <c r="C14" s="341">
        <f t="shared" si="0"/>
        <v>1628</v>
      </c>
      <c r="D14" s="342">
        <f t="shared" si="1"/>
        <v>1.5961566743467819</v>
      </c>
      <c r="E14" s="338"/>
      <c r="F14" s="341">
        <v>554</v>
      </c>
      <c r="G14" s="342">
        <v>34.029484029484031</v>
      </c>
      <c r="H14" s="341">
        <v>265</v>
      </c>
      <c r="I14" s="342">
        <v>47.833935018050546</v>
      </c>
      <c r="J14" s="341"/>
      <c r="K14" s="341">
        <v>896</v>
      </c>
      <c r="L14" s="342">
        <v>55.036855036855037</v>
      </c>
      <c r="M14" s="341">
        <v>219</v>
      </c>
      <c r="N14" s="342">
        <v>24.441964285714285</v>
      </c>
      <c r="O14" s="341"/>
      <c r="P14" s="341">
        <v>178</v>
      </c>
      <c r="Q14" s="342">
        <v>10.933660933660933</v>
      </c>
      <c r="R14" s="341">
        <v>51</v>
      </c>
      <c r="S14" s="342">
        <v>28.651685393258425</v>
      </c>
    </row>
    <row r="15" spans="1:21" s="275" customFormat="1" ht="18" customHeight="1" x14ac:dyDescent="0.2">
      <c r="A15" s="318"/>
      <c r="B15" s="331" t="s">
        <v>9</v>
      </c>
      <c r="C15" s="341">
        <f t="shared" si="0"/>
        <v>5571</v>
      </c>
      <c r="D15" s="342">
        <f t="shared" si="1"/>
        <v>5.4620324525712052</v>
      </c>
      <c r="E15" s="338"/>
      <c r="F15" s="341">
        <v>1406</v>
      </c>
      <c r="G15" s="342">
        <v>25.237838808113445</v>
      </c>
      <c r="H15" s="341">
        <v>876</v>
      </c>
      <c r="I15" s="342">
        <v>62.30440967283073</v>
      </c>
      <c r="J15" s="341"/>
      <c r="K15" s="341">
        <v>1914</v>
      </c>
      <c r="L15" s="342">
        <v>34.356488960689283</v>
      </c>
      <c r="M15" s="341">
        <v>1278</v>
      </c>
      <c r="N15" s="342">
        <v>66.771159874608159</v>
      </c>
      <c r="O15" s="341"/>
      <c r="P15" s="341">
        <v>2251</v>
      </c>
      <c r="Q15" s="342">
        <v>40.405672231197272</v>
      </c>
      <c r="R15" s="341">
        <v>1677</v>
      </c>
      <c r="S15" s="342">
        <v>74.500222123500663</v>
      </c>
    </row>
    <row r="16" spans="1:21" s="275" customFormat="1" ht="18" customHeight="1" x14ac:dyDescent="0.2">
      <c r="A16" s="318"/>
      <c r="B16" s="331" t="s">
        <v>8</v>
      </c>
      <c r="C16" s="341">
        <f t="shared" si="0"/>
        <v>2022</v>
      </c>
      <c r="D16" s="342">
        <f t="shared" si="1"/>
        <v>1.9824501201039266</v>
      </c>
      <c r="E16" s="338"/>
      <c r="F16" s="341">
        <v>781</v>
      </c>
      <c r="G16" s="342">
        <v>38.625123639960435</v>
      </c>
      <c r="H16" s="341">
        <v>2</v>
      </c>
      <c r="I16" s="342">
        <v>0.25608194622279129</v>
      </c>
      <c r="J16" s="341"/>
      <c r="K16" s="341">
        <v>754</v>
      </c>
      <c r="L16" s="342">
        <v>37.289812067260137</v>
      </c>
      <c r="M16" s="341">
        <v>4</v>
      </c>
      <c r="N16" s="342">
        <v>0.53050397877984079</v>
      </c>
      <c r="O16" s="341"/>
      <c r="P16" s="341">
        <v>487</v>
      </c>
      <c r="Q16" s="342">
        <v>24.085064292779425</v>
      </c>
      <c r="R16" s="341">
        <v>7</v>
      </c>
      <c r="S16" s="342">
        <v>1.4373716632443532</v>
      </c>
    </row>
    <row r="17" spans="1:19" s="275" customFormat="1" ht="18" customHeight="1" x14ac:dyDescent="0.2">
      <c r="A17" s="318"/>
      <c r="B17" s="331" t="s">
        <v>7</v>
      </c>
      <c r="C17" s="341">
        <f t="shared" si="0"/>
        <v>7839</v>
      </c>
      <c r="D17" s="342">
        <f t="shared" si="1"/>
        <v>7.685670866218933</v>
      </c>
      <c r="E17" s="338"/>
      <c r="F17" s="341">
        <v>2132</v>
      </c>
      <c r="G17" s="342">
        <v>27.197346600331674</v>
      </c>
      <c r="H17" s="341">
        <v>25</v>
      </c>
      <c r="I17" s="342">
        <v>1.1726078799249531</v>
      </c>
      <c r="J17" s="341"/>
      <c r="K17" s="341">
        <v>2429</v>
      </c>
      <c r="L17" s="342">
        <v>30.986095165199647</v>
      </c>
      <c r="M17" s="341">
        <v>23</v>
      </c>
      <c r="N17" s="342">
        <v>0.94689172498970775</v>
      </c>
      <c r="O17" s="341"/>
      <c r="P17" s="341">
        <v>3278</v>
      </c>
      <c r="Q17" s="342">
        <v>41.81655823446868</v>
      </c>
      <c r="R17" s="341">
        <v>30</v>
      </c>
      <c r="S17" s="342">
        <v>0.91519219035997557</v>
      </c>
    </row>
    <row r="18" spans="1:19" s="275" customFormat="1" ht="18" customHeight="1" x14ac:dyDescent="0.2">
      <c r="A18" s="318"/>
      <c r="B18" s="331" t="s">
        <v>43</v>
      </c>
      <c r="C18" s="341">
        <f t="shared" si="0"/>
        <v>3496</v>
      </c>
      <c r="D18" s="342">
        <f t="shared" si="1"/>
        <v>3.427619000931418</v>
      </c>
      <c r="E18" s="338"/>
      <c r="F18" s="341">
        <v>1194</v>
      </c>
      <c r="G18" s="342">
        <v>34.153318077803199</v>
      </c>
      <c r="H18" s="341">
        <v>345</v>
      </c>
      <c r="I18" s="342">
        <v>28.894472361809044</v>
      </c>
      <c r="J18" s="341"/>
      <c r="K18" s="341">
        <v>1355</v>
      </c>
      <c r="L18" s="342">
        <v>38.758581235697939</v>
      </c>
      <c r="M18" s="341">
        <v>585</v>
      </c>
      <c r="N18" s="342">
        <v>43.17343173431734</v>
      </c>
      <c r="O18" s="341"/>
      <c r="P18" s="341">
        <v>947</v>
      </c>
      <c r="Q18" s="342">
        <v>27.088100686498855</v>
      </c>
      <c r="R18" s="341">
        <v>513</v>
      </c>
      <c r="S18" s="342">
        <v>54.171066525871169</v>
      </c>
    </row>
    <row r="19" spans="1:19" s="275" customFormat="1" ht="18" customHeight="1" x14ac:dyDescent="0.2">
      <c r="A19" s="318"/>
      <c r="B19" s="331" t="s">
        <v>44</v>
      </c>
      <c r="C19" s="341">
        <f t="shared" si="0"/>
        <v>13400</v>
      </c>
      <c r="D19" s="342">
        <f t="shared" si="1"/>
        <v>13.13789891661356</v>
      </c>
      <c r="E19" s="338"/>
      <c r="F19" s="341">
        <v>3367</v>
      </c>
      <c r="G19" s="342">
        <v>25.126865671641792</v>
      </c>
      <c r="H19" s="341">
        <v>320</v>
      </c>
      <c r="I19" s="342">
        <v>9.5040095040095043</v>
      </c>
      <c r="J19" s="341"/>
      <c r="K19" s="341">
        <v>6830</v>
      </c>
      <c r="L19" s="342">
        <v>50.970149253731343</v>
      </c>
      <c r="M19" s="341">
        <v>1055</v>
      </c>
      <c r="N19" s="342">
        <v>15.446559297218155</v>
      </c>
      <c r="O19" s="341"/>
      <c r="P19" s="341">
        <v>3203</v>
      </c>
      <c r="Q19" s="342">
        <v>23.902985074626866</v>
      </c>
      <c r="R19" s="341">
        <v>2825</v>
      </c>
      <c r="S19" s="342">
        <v>88.198563846394009</v>
      </c>
    </row>
    <row r="20" spans="1:19" s="275" customFormat="1" ht="18" customHeight="1" x14ac:dyDescent="0.2">
      <c r="A20" s="318"/>
      <c r="B20" s="331" t="s">
        <v>6</v>
      </c>
      <c r="C20" s="341">
        <f t="shared" si="0"/>
        <v>8891</v>
      </c>
      <c r="D20" s="342">
        <f t="shared" si="1"/>
        <v>8.7170939751948637</v>
      </c>
      <c r="E20" s="338"/>
      <c r="F20" s="341">
        <v>2749</v>
      </c>
      <c r="G20" s="342">
        <v>30.918906759644582</v>
      </c>
      <c r="H20" s="341">
        <v>362</v>
      </c>
      <c r="I20" s="342">
        <v>13.16842488177519</v>
      </c>
      <c r="J20" s="341"/>
      <c r="K20" s="341">
        <v>4071</v>
      </c>
      <c r="L20" s="342">
        <v>45.787875379597345</v>
      </c>
      <c r="M20" s="341">
        <v>885</v>
      </c>
      <c r="N20" s="342">
        <v>21.739130434782609</v>
      </c>
      <c r="O20" s="341"/>
      <c r="P20" s="341">
        <v>2071</v>
      </c>
      <c r="Q20" s="342">
        <v>23.29321786075807</v>
      </c>
      <c r="R20" s="341">
        <v>631</v>
      </c>
      <c r="S20" s="342">
        <v>30.468372766779332</v>
      </c>
    </row>
    <row r="21" spans="1:19" s="275" customFormat="1" ht="18" customHeight="1" x14ac:dyDescent="0.2">
      <c r="A21" s="318"/>
      <c r="B21" s="331" t="s">
        <v>5</v>
      </c>
      <c r="C21" s="341">
        <f t="shared" si="0"/>
        <v>2191</v>
      </c>
      <c r="D21" s="342">
        <f t="shared" si="1"/>
        <v>2.1481445168880828</v>
      </c>
      <c r="E21" s="338"/>
      <c r="F21" s="341">
        <v>696</v>
      </c>
      <c r="G21" s="342">
        <v>31.766316750342309</v>
      </c>
      <c r="H21" s="341">
        <v>483</v>
      </c>
      <c r="I21" s="342">
        <v>69.396551724137936</v>
      </c>
      <c r="J21" s="341"/>
      <c r="K21" s="341">
        <v>839</v>
      </c>
      <c r="L21" s="342">
        <v>38.293016887266091</v>
      </c>
      <c r="M21" s="341">
        <v>639</v>
      </c>
      <c r="N21" s="342">
        <v>76.162097735399286</v>
      </c>
      <c r="O21" s="341"/>
      <c r="P21" s="341">
        <v>656</v>
      </c>
      <c r="Q21" s="342">
        <v>29.940666362391603</v>
      </c>
      <c r="R21" s="341">
        <v>546</v>
      </c>
      <c r="S21" s="342">
        <v>83.231707317073173</v>
      </c>
    </row>
    <row r="22" spans="1:19" s="275" customFormat="1" ht="18" customHeight="1" x14ac:dyDescent="0.2">
      <c r="A22" s="318"/>
      <c r="B22" s="331" t="s">
        <v>38</v>
      </c>
      <c r="C22" s="341">
        <f t="shared" si="0"/>
        <v>8655</v>
      </c>
      <c r="D22" s="342">
        <f t="shared" si="1"/>
        <v>8.4857100838276391</v>
      </c>
      <c r="E22" s="338"/>
      <c r="F22" s="341">
        <v>2033</v>
      </c>
      <c r="G22" s="342">
        <v>23.489312536106297</v>
      </c>
      <c r="H22" s="341">
        <v>382</v>
      </c>
      <c r="I22" s="342">
        <v>18.789965568125922</v>
      </c>
      <c r="J22" s="341"/>
      <c r="K22" s="341">
        <v>3111</v>
      </c>
      <c r="L22" s="342">
        <v>35.944540727902947</v>
      </c>
      <c r="M22" s="341">
        <v>1008</v>
      </c>
      <c r="N22" s="342">
        <v>32.401157184185145</v>
      </c>
      <c r="O22" s="341"/>
      <c r="P22" s="341">
        <v>3511</v>
      </c>
      <c r="Q22" s="342">
        <v>40.566146735990756</v>
      </c>
      <c r="R22" s="341">
        <v>1553</v>
      </c>
      <c r="S22" s="342">
        <v>44.2324124181145</v>
      </c>
    </row>
    <row r="23" spans="1:19" s="275" customFormat="1" ht="18" customHeight="1" x14ac:dyDescent="0.2">
      <c r="A23" s="318"/>
      <c r="B23" s="331" t="s">
        <v>45</v>
      </c>
      <c r="C23" s="341">
        <f t="shared" si="0"/>
        <v>16602</v>
      </c>
      <c r="D23" s="342">
        <f t="shared" si="1"/>
        <v>16.277268493553606</v>
      </c>
      <c r="E23" s="338"/>
      <c r="F23" s="341">
        <v>6053</v>
      </c>
      <c r="G23" s="342">
        <v>36.459462715335498</v>
      </c>
      <c r="H23" s="341">
        <v>2502</v>
      </c>
      <c r="I23" s="342">
        <v>41.334875268461921</v>
      </c>
      <c r="J23" s="341"/>
      <c r="K23" s="341">
        <v>7317</v>
      </c>
      <c r="L23" s="342">
        <v>44.073003252620168</v>
      </c>
      <c r="M23" s="341">
        <v>3953</v>
      </c>
      <c r="N23" s="342">
        <v>54.024873582069155</v>
      </c>
      <c r="O23" s="341"/>
      <c r="P23" s="341">
        <v>3232</v>
      </c>
      <c r="Q23" s="342">
        <v>19.46753403204433</v>
      </c>
      <c r="R23" s="341">
        <v>2100</v>
      </c>
      <c r="S23" s="342">
        <v>64.975247524752476</v>
      </c>
    </row>
    <row r="24" spans="1:19" s="275" customFormat="1" ht="18" customHeight="1" x14ac:dyDescent="0.2">
      <c r="A24" s="318">
        <v>47094</v>
      </c>
      <c r="B24" s="331" t="s">
        <v>46</v>
      </c>
      <c r="C24" s="341">
        <f t="shared" si="0"/>
        <v>4010</v>
      </c>
      <c r="D24" s="342">
        <f t="shared" si="1"/>
        <v>3.9315652728074904</v>
      </c>
      <c r="E24" s="338"/>
      <c r="F24" s="341">
        <v>1427</v>
      </c>
      <c r="G24" s="342">
        <v>35.586034912718205</v>
      </c>
      <c r="H24" s="341">
        <v>201</v>
      </c>
      <c r="I24" s="342">
        <v>14.085494043447794</v>
      </c>
      <c r="J24" s="341"/>
      <c r="K24" s="341">
        <v>1964</v>
      </c>
      <c r="L24" s="342">
        <v>48.977556109725683</v>
      </c>
      <c r="M24" s="341">
        <v>224</v>
      </c>
      <c r="N24" s="342">
        <v>11.405295315682281</v>
      </c>
      <c r="O24" s="341"/>
      <c r="P24" s="341">
        <v>619</v>
      </c>
      <c r="Q24" s="342">
        <v>15.436408977556109</v>
      </c>
      <c r="R24" s="341">
        <v>136</v>
      </c>
      <c r="S24" s="342">
        <v>21.970920840064618</v>
      </c>
    </row>
    <row r="25" spans="1:19" s="275" customFormat="1" ht="18" customHeight="1" x14ac:dyDescent="0.2">
      <c r="B25" s="331" t="s">
        <v>47</v>
      </c>
      <c r="C25" s="341">
        <f t="shared" si="0"/>
        <v>585</v>
      </c>
      <c r="D25" s="342">
        <f t="shared" si="1"/>
        <v>0.57355752732977106</v>
      </c>
      <c r="E25" s="338"/>
      <c r="F25" s="341">
        <v>154</v>
      </c>
      <c r="G25" s="342">
        <v>26.324786324786327</v>
      </c>
      <c r="H25" s="341">
        <v>35</v>
      </c>
      <c r="I25" s="342">
        <v>22.727272727272727</v>
      </c>
      <c r="J25" s="341"/>
      <c r="K25" s="341">
        <v>223</v>
      </c>
      <c r="L25" s="342">
        <v>38.119658119658119</v>
      </c>
      <c r="M25" s="341">
        <v>77</v>
      </c>
      <c r="N25" s="342">
        <v>34.529147982062781</v>
      </c>
      <c r="O25" s="341"/>
      <c r="P25" s="341">
        <v>208</v>
      </c>
      <c r="Q25" s="342">
        <v>35.555555555555557</v>
      </c>
      <c r="R25" s="341">
        <v>78</v>
      </c>
      <c r="S25" s="342">
        <v>37.5</v>
      </c>
    </row>
    <row r="26" spans="1:19" s="275" customFormat="1" ht="18" customHeight="1" x14ac:dyDescent="0.2">
      <c r="B26" s="331" t="s">
        <v>48</v>
      </c>
      <c r="C26" s="341">
        <f t="shared" si="0"/>
        <v>7521</v>
      </c>
      <c r="D26" s="342">
        <f t="shared" si="1"/>
        <v>7.3738908770037748</v>
      </c>
      <c r="E26" s="338"/>
      <c r="F26" s="341">
        <v>1831</v>
      </c>
      <c r="G26" s="342">
        <v>24.345166866108229</v>
      </c>
      <c r="H26" s="341">
        <v>231</v>
      </c>
      <c r="I26" s="342">
        <v>12.616056799563079</v>
      </c>
      <c r="J26" s="341"/>
      <c r="K26" s="341">
        <v>3177</v>
      </c>
      <c r="L26" s="342">
        <v>42.241723175109691</v>
      </c>
      <c r="M26" s="341">
        <v>480</v>
      </c>
      <c r="N26" s="342">
        <v>15.108593012275731</v>
      </c>
      <c r="O26" s="341"/>
      <c r="P26" s="341">
        <v>2513</v>
      </c>
      <c r="Q26" s="342">
        <v>33.41310995878208</v>
      </c>
      <c r="R26" s="341">
        <v>656</v>
      </c>
      <c r="S26" s="342">
        <v>26.104257859132513</v>
      </c>
    </row>
    <row r="27" spans="1:19" s="275" customFormat="1" ht="18" customHeight="1" x14ac:dyDescent="0.2">
      <c r="B27" s="331" t="s">
        <v>49</v>
      </c>
      <c r="C27" s="341">
        <f t="shared" si="0"/>
        <v>1262</v>
      </c>
      <c r="D27" s="342">
        <f t="shared" si="1"/>
        <v>1.2373155546840531</v>
      </c>
      <c r="E27" s="338"/>
      <c r="F27" s="341">
        <v>411</v>
      </c>
      <c r="G27" s="342">
        <v>32.567353407290014</v>
      </c>
      <c r="H27" s="341">
        <v>46</v>
      </c>
      <c r="I27" s="342">
        <v>11.192214111922141</v>
      </c>
      <c r="J27" s="341"/>
      <c r="K27" s="341">
        <v>608</v>
      </c>
      <c r="L27" s="342">
        <v>48.177496038034867</v>
      </c>
      <c r="M27" s="341">
        <v>62</v>
      </c>
      <c r="N27" s="342">
        <v>10.197368421052632</v>
      </c>
      <c r="O27" s="341"/>
      <c r="P27" s="341">
        <v>243</v>
      </c>
      <c r="Q27" s="342">
        <v>19.255150554675119</v>
      </c>
      <c r="R27" s="341">
        <v>61</v>
      </c>
      <c r="S27" s="342">
        <v>25.102880658436217</v>
      </c>
    </row>
    <row r="28" spans="1:19" s="275" customFormat="1" ht="18" customHeight="1" x14ac:dyDescent="0.2">
      <c r="B28" s="336" t="s">
        <v>4</v>
      </c>
      <c r="C28" s="343">
        <f t="shared" si="0"/>
        <v>68</v>
      </c>
      <c r="D28" s="344">
        <f t="shared" si="1"/>
        <v>6.6669934800725528E-2</v>
      </c>
      <c r="E28" s="338"/>
      <c r="F28" s="343">
        <v>22</v>
      </c>
      <c r="G28" s="344">
        <v>32.352941176470587</v>
      </c>
      <c r="H28" s="343">
        <v>11</v>
      </c>
      <c r="I28" s="344">
        <v>50</v>
      </c>
      <c r="J28" s="341"/>
      <c r="K28" s="343">
        <v>28</v>
      </c>
      <c r="L28" s="344">
        <v>41.17647058823529</v>
      </c>
      <c r="M28" s="343">
        <v>14</v>
      </c>
      <c r="N28" s="344">
        <v>50</v>
      </c>
      <c r="O28" s="341"/>
      <c r="P28" s="343">
        <v>18</v>
      </c>
      <c r="Q28" s="344">
        <v>26.47058823529412</v>
      </c>
      <c r="R28" s="343">
        <v>13</v>
      </c>
      <c r="S28" s="344">
        <v>72.222222222222214</v>
      </c>
    </row>
    <row r="29" spans="1:19" s="212" customFormat="1" ht="18" customHeight="1" x14ac:dyDescent="0.2">
      <c r="B29" s="332" t="s">
        <v>3</v>
      </c>
      <c r="C29" s="333">
        <f>SUM(C11:C28)</f>
        <v>101995</v>
      </c>
      <c r="D29" s="334">
        <f t="shared" si="1"/>
        <v>100</v>
      </c>
      <c r="E29" s="349"/>
      <c r="F29" s="333">
        <f>SUM(F11:F28)</f>
        <v>31880</v>
      </c>
      <c r="G29" s="334">
        <f t="shared" ref="G29" si="2">F29/$C29*100</f>
        <v>31.25643413892838</v>
      </c>
      <c r="H29" s="333">
        <f>SUM(H11:H28)</f>
        <v>8525</v>
      </c>
      <c r="I29" s="334">
        <f t="shared" ref="I29" si="3">H29/F29*100</f>
        <v>26.740903387703892</v>
      </c>
      <c r="J29" s="352"/>
      <c r="K29" s="333">
        <f>SUM(K11:K28)</f>
        <v>44928</v>
      </c>
      <c r="L29" s="334">
        <f t="shared" ref="L29" si="4">K29/$C29*100</f>
        <v>44.049218098926417</v>
      </c>
      <c r="M29" s="333">
        <f>SUM(M11:M28)</f>
        <v>14390</v>
      </c>
      <c r="N29" s="334">
        <f t="shared" ref="N29" si="5">M29/K29*100</f>
        <v>32.029024216524213</v>
      </c>
      <c r="O29" s="352"/>
      <c r="P29" s="333">
        <f>SUM(P11:P28)</f>
        <v>25187</v>
      </c>
      <c r="Q29" s="353">
        <f t="shared" ref="Q29" si="6">P29/$C29*100</f>
        <v>24.694347762145203</v>
      </c>
      <c r="R29" s="333">
        <f>SUM(R11:R28)</f>
        <v>11411</v>
      </c>
      <c r="S29" s="353">
        <f t="shared" ref="S29" si="7">R29/P29*100</f>
        <v>45.305117719458451</v>
      </c>
    </row>
    <row r="30" spans="1:19" s="256" customFormat="1" ht="6.75" customHeight="1" x14ac:dyDescent="0.2">
      <c r="B30" s="1134"/>
      <c r="C30" s="1134"/>
      <c r="D30" s="1134"/>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32" t="s">
        <v>378</v>
      </c>
      <c r="C3" s="1032"/>
      <c r="D3" s="1032"/>
      <c r="E3" s="1032"/>
      <c r="F3" s="1032"/>
      <c r="G3" s="1032"/>
      <c r="H3" s="1032"/>
      <c r="I3" s="1032"/>
      <c r="J3" s="1032"/>
      <c r="K3" s="1032"/>
      <c r="L3" s="1032"/>
      <c r="M3" s="1032"/>
      <c r="N3" s="1032"/>
      <c r="O3" s="1032"/>
      <c r="P3" s="1032"/>
      <c r="Q3" s="1032"/>
      <c r="R3" s="1032"/>
    </row>
    <row r="5" spans="1:21" x14ac:dyDescent="0.25">
      <c r="B5" s="869"/>
      <c r="C5" s="1028" t="s">
        <v>377</v>
      </c>
      <c r="D5" s="1028"/>
      <c r="E5" s="1028"/>
      <c r="F5" s="1028"/>
      <c r="G5" s="1028"/>
      <c r="H5" s="1028"/>
      <c r="I5" s="1028"/>
      <c r="J5" s="1028" t="s">
        <v>351</v>
      </c>
      <c r="K5" s="1028"/>
      <c r="L5" s="1028"/>
      <c r="M5" s="1028"/>
      <c r="N5" s="1028"/>
      <c r="O5" s="1028"/>
      <c r="P5" s="1028"/>
      <c r="Q5" s="1028"/>
      <c r="R5" s="1028"/>
      <c r="S5" s="1028"/>
    </row>
    <row r="6" spans="1:21" ht="21" customHeight="1" x14ac:dyDescent="0.25">
      <c r="B6" s="869"/>
      <c r="C6" s="1029"/>
      <c r="D6" s="1029"/>
      <c r="E6" s="1029"/>
      <c r="F6" s="1029"/>
      <c r="G6" s="1029"/>
      <c r="H6" s="1029"/>
      <c r="I6" s="1029"/>
      <c r="J6" s="1029">
        <v>43830</v>
      </c>
      <c r="K6" s="1030"/>
      <c r="L6" s="1031">
        <v>44196</v>
      </c>
      <c r="M6" s="1031"/>
      <c r="N6" s="1031">
        <v>44561</v>
      </c>
      <c r="O6" s="1031"/>
      <c r="P6" s="1031">
        <v>44926</v>
      </c>
      <c r="Q6" s="1031"/>
      <c r="R6" s="1031">
        <f>EVO_sol!R6</f>
        <v>45138</v>
      </c>
      <c r="S6" s="1031"/>
    </row>
    <row r="7" spans="1:21" x14ac:dyDescent="0.25">
      <c r="B7" s="938"/>
      <c r="C7" s="871">
        <v>43465</v>
      </c>
      <c r="D7" s="871">
        <v>43830</v>
      </c>
      <c r="E7" s="871">
        <v>44196</v>
      </c>
      <c r="F7" s="871">
        <v>44561</v>
      </c>
      <c r="G7" s="871">
        <v>44926</v>
      </c>
      <c r="H7" s="871">
        <f>EVO!H7</f>
        <v>45138</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354473</v>
      </c>
      <c r="D8" s="917">
        <v>361314</v>
      </c>
      <c r="E8" s="917">
        <v>351802</v>
      </c>
      <c r="F8" s="917">
        <v>362202</v>
      </c>
      <c r="G8" s="917">
        <v>375118</v>
      </c>
      <c r="H8" s="917">
        <v>386909</v>
      </c>
      <c r="I8" s="882"/>
      <c r="J8" s="918">
        <v>1.9299072143717622E-2</v>
      </c>
      <c r="K8" s="917">
        <v>6841</v>
      </c>
      <c r="L8" s="919">
        <v>-2.632613184100252E-2</v>
      </c>
      <c r="M8" s="920">
        <v>-9512</v>
      </c>
      <c r="N8" s="919">
        <v>2.9562083217264279E-2</v>
      </c>
      <c r="O8" s="920">
        <v>10400</v>
      </c>
      <c r="P8" s="919">
        <v>3.5659659527004228E-2</v>
      </c>
      <c r="Q8" s="920">
        <f>G8-F8</f>
        <v>12916</v>
      </c>
      <c r="R8" s="921">
        <f>[1]Cuadro_CCAA2!N30</f>
        <v>5.3880390490510077E-2</v>
      </c>
      <c r="S8" s="920">
        <f>[1]Cuadro_CCAA2!O30</f>
        <v>19781</v>
      </c>
    </row>
    <row r="9" spans="1:21" x14ac:dyDescent="0.25">
      <c r="B9" s="939" t="s">
        <v>10</v>
      </c>
      <c r="C9" s="887">
        <v>42117</v>
      </c>
      <c r="D9" s="887">
        <v>47743</v>
      </c>
      <c r="E9" s="887">
        <v>44726</v>
      </c>
      <c r="F9" s="887">
        <v>45995</v>
      </c>
      <c r="G9" s="887">
        <v>46968</v>
      </c>
      <c r="H9" s="887">
        <v>47966</v>
      </c>
      <c r="I9" s="888"/>
      <c r="J9" s="889">
        <v>0.13358026450127025</v>
      </c>
      <c r="K9" s="887">
        <v>5626</v>
      </c>
      <c r="L9" s="892">
        <v>-6.3192509896738747E-2</v>
      </c>
      <c r="M9" s="890">
        <v>-3017</v>
      </c>
      <c r="N9" s="892">
        <v>2.837275857443089E-2</v>
      </c>
      <c r="O9" s="890">
        <v>1269</v>
      </c>
      <c r="P9" s="892">
        <v>2.1154473312316568E-2</v>
      </c>
      <c r="Q9" s="890">
        <f t="shared" ref="Q9:Q25" si="0">G9-F9</f>
        <v>973</v>
      </c>
      <c r="R9" s="891">
        <f>[1]Cuadro_CCAA2!N31</f>
        <v>3.241498062849768E-2</v>
      </c>
      <c r="S9" s="890">
        <f>[1]Cuadro_CCAA2!O31</f>
        <v>1506</v>
      </c>
    </row>
    <row r="10" spans="1:21" x14ac:dyDescent="0.25">
      <c r="B10" s="939" t="s">
        <v>40</v>
      </c>
      <c r="C10" s="887">
        <v>33668</v>
      </c>
      <c r="D10" s="887">
        <v>35198</v>
      </c>
      <c r="E10" s="887">
        <v>35711</v>
      </c>
      <c r="F10" s="887">
        <v>38230</v>
      </c>
      <c r="G10" s="887">
        <v>40199</v>
      </c>
      <c r="H10" s="887">
        <v>41870</v>
      </c>
      <c r="I10" s="888"/>
      <c r="J10" s="889">
        <v>4.5443744802186048E-2</v>
      </c>
      <c r="K10" s="887">
        <v>1530</v>
      </c>
      <c r="L10" s="892">
        <v>1.4574691743849177E-2</v>
      </c>
      <c r="M10" s="890">
        <v>513</v>
      </c>
      <c r="N10" s="892">
        <v>7.0538489541037697E-2</v>
      </c>
      <c r="O10" s="890">
        <v>2519</v>
      </c>
      <c r="P10" s="892">
        <v>5.1504054407533362E-2</v>
      </c>
      <c r="Q10" s="890">
        <f t="shared" si="0"/>
        <v>1969</v>
      </c>
      <c r="R10" s="891">
        <f>[1]Cuadro_CCAA2!N32</f>
        <v>5.3280338096196367E-2</v>
      </c>
      <c r="S10" s="890">
        <f>[1]Cuadro_CCAA2!O32</f>
        <v>2118</v>
      </c>
    </row>
    <row r="11" spans="1:21" x14ac:dyDescent="0.25">
      <c r="B11" s="939" t="s">
        <v>41</v>
      </c>
      <c r="C11" s="887">
        <v>25370</v>
      </c>
      <c r="D11" s="887">
        <v>30928</v>
      </c>
      <c r="E11" s="887">
        <v>31586</v>
      </c>
      <c r="F11" s="887">
        <v>33061</v>
      </c>
      <c r="G11" s="887">
        <v>36020</v>
      </c>
      <c r="H11" s="887">
        <v>38623</v>
      </c>
      <c r="I11" s="888"/>
      <c r="J11" s="889">
        <v>0.21907765076862429</v>
      </c>
      <c r="K11" s="887">
        <v>5558</v>
      </c>
      <c r="L11" s="892">
        <v>2.1275219865493966E-2</v>
      </c>
      <c r="M11" s="890">
        <v>658</v>
      </c>
      <c r="N11" s="892">
        <v>4.6697904134743284E-2</v>
      </c>
      <c r="O11" s="890">
        <v>1475</v>
      </c>
      <c r="P11" s="892">
        <v>8.9501225008318031E-2</v>
      </c>
      <c r="Q11" s="890">
        <f t="shared" si="0"/>
        <v>2959</v>
      </c>
      <c r="R11" s="891">
        <f>[1]Cuadro_CCAA2!N33</f>
        <v>0.12083925824893349</v>
      </c>
      <c r="S11" s="890">
        <f>[1]Cuadro_CCAA2!O33</f>
        <v>4164</v>
      </c>
    </row>
    <row r="12" spans="1:21" x14ac:dyDescent="0.25">
      <c r="B12" s="939" t="s">
        <v>9</v>
      </c>
      <c r="C12" s="887">
        <v>35850</v>
      </c>
      <c r="D12" s="887">
        <v>37916</v>
      </c>
      <c r="E12" s="887">
        <v>38655</v>
      </c>
      <c r="F12" s="887">
        <v>42298</v>
      </c>
      <c r="G12" s="887">
        <v>47498</v>
      </c>
      <c r="H12" s="887">
        <v>50587</v>
      </c>
      <c r="I12" s="888"/>
      <c r="J12" s="889">
        <v>5.7629009762901084E-2</v>
      </c>
      <c r="K12" s="887">
        <v>2066</v>
      </c>
      <c r="L12" s="892">
        <v>1.9490452579385975E-2</v>
      </c>
      <c r="M12" s="890">
        <v>739</v>
      </c>
      <c r="N12" s="892">
        <v>9.4243952916828411E-2</v>
      </c>
      <c r="O12" s="890">
        <v>3643</v>
      </c>
      <c r="P12" s="892">
        <v>0.12293725471653505</v>
      </c>
      <c r="Q12" s="890">
        <f t="shared" si="0"/>
        <v>5200</v>
      </c>
      <c r="R12" s="891">
        <f>[1]Cuadro_CCAA2!N34</f>
        <v>0.11735212263109074</v>
      </c>
      <c r="S12" s="890">
        <f>[1]Cuadro_CCAA2!O34</f>
        <v>5313</v>
      </c>
      <c r="U12" s="922"/>
    </row>
    <row r="13" spans="1:21" x14ac:dyDescent="0.25">
      <c r="B13" s="939" t="s">
        <v>8</v>
      </c>
      <c r="C13" s="887">
        <v>24151</v>
      </c>
      <c r="D13" s="887">
        <v>24993</v>
      </c>
      <c r="E13" s="887">
        <v>24832</v>
      </c>
      <c r="F13" s="887">
        <v>22687</v>
      </c>
      <c r="G13" s="887">
        <v>22423</v>
      </c>
      <c r="H13" s="887">
        <v>22877</v>
      </c>
      <c r="I13" s="888"/>
      <c r="J13" s="889">
        <v>3.4863980787545046E-2</v>
      </c>
      <c r="K13" s="887">
        <v>842</v>
      </c>
      <c r="L13" s="892">
        <v>-6.441803705037441E-3</v>
      </c>
      <c r="M13" s="890">
        <v>-161</v>
      </c>
      <c r="N13" s="892">
        <v>-8.6380476804123751E-2</v>
      </c>
      <c r="O13" s="890">
        <v>-2145</v>
      </c>
      <c r="P13" s="892">
        <v>-1.1636620090800909E-2</v>
      </c>
      <c r="Q13" s="890">
        <f t="shared" si="0"/>
        <v>-264</v>
      </c>
      <c r="R13" s="891">
        <f>[1]Cuadro_CCAA2!N35</f>
        <v>6.9988189493019881E-4</v>
      </c>
      <c r="S13" s="890">
        <f>[1]Cuadro_CCAA2!O35</f>
        <v>16</v>
      </c>
      <c r="U13" s="922"/>
    </row>
    <row r="14" spans="1:21" x14ac:dyDescent="0.25">
      <c r="B14" s="939" t="s">
        <v>7</v>
      </c>
      <c r="C14" s="887">
        <v>120362</v>
      </c>
      <c r="D14" s="887">
        <v>134693</v>
      </c>
      <c r="E14" s="887">
        <v>132386</v>
      </c>
      <c r="F14" s="887">
        <v>133847</v>
      </c>
      <c r="G14" s="887">
        <v>139217</v>
      </c>
      <c r="H14" s="887">
        <v>143867</v>
      </c>
      <c r="I14" s="888"/>
      <c r="J14" s="889">
        <v>0.11906581811535211</v>
      </c>
      <c r="K14" s="887">
        <v>14331</v>
      </c>
      <c r="L14" s="892">
        <v>-1.7127838863192579E-2</v>
      </c>
      <c r="M14" s="890">
        <v>-2307</v>
      </c>
      <c r="N14" s="892">
        <v>1.1035910141555805E-2</v>
      </c>
      <c r="O14" s="890">
        <v>1461</v>
      </c>
      <c r="P14" s="892">
        <v>4.0120436020232075E-2</v>
      </c>
      <c r="Q14" s="890">
        <f t="shared" si="0"/>
        <v>5370</v>
      </c>
      <c r="R14" s="891">
        <f>[1]Cuadro_CCAA2!N36</f>
        <v>5.5277229683637685E-2</v>
      </c>
      <c r="S14" s="890">
        <f>[1]Cuadro_CCAA2!O36</f>
        <v>7536</v>
      </c>
      <c r="U14" s="922"/>
    </row>
    <row r="15" spans="1:21" x14ac:dyDescent="0.25">
      <c r="B15" s="939" t="s">
        <v>43</v>
      </c>
      <c r="C15" s="887">
        <v>81735</v>
      </c>
      <c r="D15" s="887">
        <v>85461</v>
      </c>
      <c r="E15" s="887">
        <v>81399</v>
      </c>
      <c r="F15" s="887">
        <v>83372</v>
      </c>
      <c r="G15" s="887">
        <v>86743</v>
      </c>
      <c r="H15" s="887">
        <v>90878</v>
      </c>
      <c r="I15" s="888"/>
      <c r="J15" s="889">
        <v>4.5586346118553944E-2</v>
      </c>
      <c r="K15" s="887">
        <v>3726</v>
      </c>
      <c r="L15" s="892">
        <v>-4.7530452487099417E-2</v>
      </c>
      <c r="M15" s="890">
        <v>-4062</v>
      </c>
      <c r="N15" s="892">
        <v>2.4238627010159774E-2</v>
      </c>
      <c r="O15" s="890">
        <v>1973</v>
      </c>
      <c r="P15" s="892">
        <v>4.0433238977114705E-2</v>
      </c>
      <c r="Q15" s="890">
        <f t="shared" si="0"/>
        <v>3371</v>
      </c>
      <c r="R15" s="891">
        <f>[1]Cuadro_CCAA2!N37</f>
        <v>6.3796413353935488E-2</v>
      </c>
      <c r="S15" s="890">
        <f>[1]Cuadro_CCAA2!O37</f>
        <v>5450</v>
      </c>
      <c r="U15" s="922"/>
    </row>
    <row r="16" spans="1:21" x14ac:dyDescent="0.25">
      <c r="B16" s="939" t="s">
        <v>44</v>
      </c>
      <c r="C16" s="887">
        <v>292526</v>
      </c>
      <c r="D16" s="887">
        <v>307817</v>
      </c>
      <c r="E16" s="887">
        <v>300021</v>
      </c>
      <c r="F16" s="887">
        <v>315907</v>
      </c>
      <c r="G16" s="887">
        <v>330438</v>
      </c>
      <c r="H16" s="887">
        <v>343780</v>
      </c>
      <c r="I16" s="888"/>
      <c r="J16" s="889">
        <v>5.2272276652331806E-2</v>
      </c>
      <c r="K16" s="887">
        <v>15291</v>
      </c>
      <c r="L16" s="892">
        <v>-2.5326736340098188E-2</v>
      </c>
      <c r="M16" s="890">
        <v>-7796</v>
      </c>
      <c r="N16" s="892">
        <v>5.2949626859453147E-2</v>
      </c>
      <c r="O16" s="890">
        <v>15886</v>
      </c>
      <c r="P16" s="892">
        <v>4.5997714517247212E-2</v>
      </c>
      <c r="Q16" s="890">
        <f t="shared" si="0"/>
        <v>14531</v>
      </c>
      <c r="R16" s="891">
        <f>[1]Cuadro_CCAA2!N38</f>
        <v>6.2676195657549894E-2</v>
      </c>
      <c r="S16" s="890">
        <f>[1]Cuadro_CCAA2!O38</f>
        <v>20276</v>
      </c>
      <c r="U16" s="922"/>
    </row>
    <row r="17" spans="2:23" x14ac:dyDescent="0.25">
      <c r="B17" s="939" t="s">
        <v>6</v>
      </c>
      <c r="C17" s="887">
        <v>102144</v>
      </c>
      <c r="D17" s="887">
        <v>121696</v>
      </c>
      <c r="E17" s="887">
        <v>136159</v>
      </c>
      <c r="F17" s="887">
        <v>151649</v>
      </c>
      <c r="G17" s="887">
        <v>169110</v>
      </c>
      <c r="H17" s="887">
        <v>182428</v>
      </c>
      <c r="I17" s="888"/>
      <c r="J17" s="889">
        <v>0.19141604010025071</v>
      </c>
      <c r="K17" s="887">
        <v>19552</v>
      </c>
      <c r="L17" s="892">
        <v>0.11884531948461752</v>
      </c>
      <c r="M17" s="890">
        <v>14463</v>
      </c>
      <c r="N17" s="892">
        <v>0.11376405525892519</v>
      </c>
      <c r="O17" s="890">
        <v>15490</v>
      </c>
      <c r="P17" s="892">
        <v>0.11514088454259497</v>
      </c>
      <c r="Q17" s="890">
        <f t="shared" si="0"/>
        <v>17461</v>
      </c>
      <c r="R17" s="891">
        <f>[1]Cuadro_CCAA2!N39</f>
        <v>0.14359864845380854</v>
      </c>
      <c r="S17" s="890">
        <f>[1]Cuadro_CCAA2!O39</f>
        <v>22907</v>
      </c>
      <c r="U17" s="922"/>
    </row>
    <row r="18" spans="2:23" x14ac:dyDescent="0.25">
      <c r="B18" s="939" t="s">
        <v>5</v>
      </c>
      <c r="C18" s="887">
        <v>46533</v>
      </c>
      <c r="D18" s="887">
        <v>49654</v>
      </c>
      <c r="E18" s="887">
        <v>49281</v>
      </c>
      <c r="F18" s="887">
        <v>50941</v>
      </c>
      <c r="G18" s="887">
        <v>53876</v>
      </c>
      <c r="H18" s="887">
        <v>55087</v>
      </c>
      <c r="I18" s="888"/>
      <c r="J18" s="889">
        <v>6.7070681022070255E-2</v>
      </c>
      <c r="K18" s="887">
        <v>3121</v>
      </c>
      <c r="L18" s="892">
        <v>-7.5119829218189826E-3</v>
      </c>
      <c r="M18" s="890">
        <v>-373</v>
      </c>
      <c r="N18" s="892">
        <v>3.3684381404598174E-2</v>
      </c>
      <c r="O18" s="890">
        <v>1660</v>
      </c>
      <c r="P18" s="892">
        <v>5.761567303350934E-2</v>
      </c>
      <c r="Q18" s="890">
        <f t="shared" si="0"/>
        <v>2935</v>
      </c>
      <c r="R18" s="891">
        <f>[1]Cuadro_CCAA2!N40</f>
        <v>4.483811619217426E-2</v>
      </c>
      <c r="S18" s="890">
        <f>[1]Cuadro_CCAA2!O40</f>
        <v>2364</v>
      </c>
      <c r="U18" s="922"/>
    </row>
    <row r="19" spans="2:23" x14ac:dyDescent="0.25">
      <c r="B19" s="939" t="s">
        <v>38</v>
      </c>
      <c r="C19" s="887">
        <v>79727</v>
      </c>
      <c r="D19" s="887">
        <v>80292</v>
      </c>
      <c r="E19" s="887">
        <v>77049</v>
      </c>
      <c r="F19" s="887">
        <v>77553</v>
      </c>
      <c r="G19" s="887">
        <v>79015</v>
      </c>
      <c r="H19" s="887">
        <v>82905</v>
      </c>
      <c r="I19" s="888"/>
      <c r="J19" s="889">
        <v>7.0866833067844137E-3</v>
      </c>
      <c r="K19" s="887">
        <v>565</v>
      </c>
      <c r="L19" s="892">
        <v>-4.0390076221790472E-2</v>
      </c>
      <c r="M19" s="890">
        <v>-3243</v>
      </c>
      <c r="N19" s="892">
        <v>6.5412919051512919E-3</v>
      </c>
      <c r="O19" s="890">
        <v>504</v>
      </c>
      <c r="P19" s="892">
        <v>1.8851624050649329E-2</v>
      </c>
      <c r="Q19" s="890">
        <f t="shared" si="0"/>
        <v>1462</v>
      </c>
      <c r="R19" s="891">
        <f>[1]Cuadro_CCAA2!N41</f>
        <v>6.3580033098564526E-2</v>
      </c>
      <c r="S19" s="890">
        <f>[1]Cuadro_CCAA2!O41</f>
        <v>4956</v>
      </c>
      <c r="U19" s="922"/>
    </row>
    <row r="20" spans="2:23" x14ac:dyDescent="0.25">
      <c r="B20" s="939" t="s">
        <v>45</v>
      </c>
      <c r="C20" s="887">
        <v>215050</v>
      </c>
      <c r="D20" s="887">
        <v>227239</v>
      </c>
      <c r="E20" s="887">
        <v>216497</v>
      </c>
      <c r="F20" s="887">
        <v>215854</v>
      </c>
      <c r="G20" s="887">
        <v>224758</v>
      </c>
      <c r="H20" s="887">
        <v>234078</v>
      </c>
      <c r="I20" s="888"/>
      <c r="J20" s="889">
        <v>5.6679841897233185E-2</v>
      </c>
      <c r="K20" s="887">
        <v>12189</v>
      </c>
      <c r="L20" s="892">
        <v>-4.7271815137366335E-2</v>
      </c>
      <c r="M20" s="890">
        <v>-10742</v>
      </c>
      <c r="N20" s="892">
        <v>-2.9700180602963977E-3</v>
      </c>
      <c r="O20" s="890">
        <v>-643</v>
      </c>
      <c r="P20" s="892">
        <v>4.1250104237123164E-2</v>
      </c>
      <c r="Q20" s="890">
        <f t="shared" si="0"/>
        <v>8904</v>
      </c>
      <c r="R20" s="891">
        <f>[1]Cuadro_CCAA2!N42</f>
        <v>4.0661177600341381E-2</v>
      </c>
      <c r="S20" s="890">
        <f>[1]Cuadro_CCAA2!O42</f>
        <v>9146</v>
      </c>
      <c r="U20" s="922"/>
    </row>
    <row r="21" spans="2:23" x14ac:dyDescent="0.25">
      <c r="B21" s="939" t="s">
        <v>46</v>
      </c>
      <c r="C21" s="887">
        <v>43671</v>
      </c>
      <c r="D21" s="887">
        <v>46430</v>
      </c>
      <c r="E21" s="887">
        <v>45294</v>
      </c>
      <c r="F21" s="887">
        <v>47556</v>
      </c>
      <c r="G21" s="887">
        <v>50117</v>
      </c>
      <c r="H21" s="887">
        <v>51869</v>
      </c>
      <c r="I21" s="888"/>
      <c r="J21" s="889">
        <v>6.3176936639875336E-2</v>
      </c>
      <c r="K21" s="887">
        <v>2759</v>
      </c>
      <c r="L21" s="892">
        <v>-2.446693947878531E-2</v>
      </c>
      <c r="M21" s="890">
        <v>-1136</v>
      </c>
      <c r="N21" s="892">
        <v>4.994038945555701E-2</v>
      </c>
      <c r="O21" s="890">
        <v>2262</v>
      </c>
      <c r="P21" s="892">
        <v>5.3852300445790258E-2</v>
      </c>
      <c r="Q21" s="890">
        <f t="shared" si="0"/>
        <v>2561</v>
      </c>
      <c r="R21" s="891">
        <f>[1]Cuadro_CCAA2!N43</f>
        <v>4.4545582697303576E-2</v>
      </c>
      <c r="S21" s="890">
        <f>[1]Cuadro_CCAA2!O43</f>
        <v>2212</v>
      </c>
      <c r="U21" s="922"/>
    </row>
    <row r="22" spans="2:23" x14ac:dyDescent="0.25">
      <c r="B22" s="939" t="s">
        <v>47</v>
      </c>
      <c r="C22" s="887">
        <v>19559</v>
      </c>
      <c r="D22" s="887">
        <v>18635</v>
      </c>
      <c r="E22" s="887">
        <v>19594</v>
      </c>
      <c r="F22" s="887">
        <v>20339</v>
      </c>
      <c r="G22" s="887">
        <v>21233</v>
      </c>
      <c r="H22" s="887">
        <v>21724</v>
      </c>
      <c r="I22" s="888"/>
      <c r="J22" s="889">
        <v>-4.7241679022444916E-2</v>
      </c>
      <c r="K22" s="887">
        <v>-924</v>
      </c>
      <c r="L22" s="892">
        <v>5.1462302119667402E-2</v>
      </c>
      <c r="M22" s="890">
        <v>959</v>
      </c>
      <c r="N22" s="892">
        <v>3.8021843421455648E-2</v>
      </c>
      <c r="O22" s="890">
        <v>745</v>
      </c>
      <c r="P22" s="892">
        <v>4.3954963370863798E-2</v>
      </c>
      <c r="Q22" s="890">
        <f t="shared" si="0"/>
        <v>894</v>
      </c>
      <c r="R22" s="891">
        <f>[1]Cuadro_CCAA2!N44</f>
        <v>5.2621378040507816E-2</v>
      </c>
      <c r="S22" s="890">
        <f>[1]Cuadro_CCAA2!O44</f>
        <v>1086</v>
      </c>
      <c r="U22" s="922"/>
    </row>
    <row r="23" spans="2:23" x14ac:dyDescent="0.25">
      <c r="B23" s="939" t="s">
        <v>48</v>
      </c>
      <c r="C23" s="887">
        <v>102231</v>
      </c>
      <c r="D23" s="887">
        <v>105837</v>
      </c>
      <c r="E23" s="887">
        <v>105419</v>
      </c>
      <c r="F23" s="887">
        <v>106624</v>
      </c>
      <c r="G23" s="887">
        <v>108415</v>
      </c>
      <c r="H23" s="887">
        <v>111558</v>
      </c>
      <c r="I23" s="888"/>
      <c r="J23" s="889">
        <v>3.5273058074360986E-2</v>
      </c>
      <c r="K23" s="887">
        <v>3606</v>
      </c>
      <c r="L23" s="892">
        <v>-3.9494694671995401E-3</v>
      </c>
      <c r="M23" s="890">
        <v>-418</v>
      </c>
      <c r="N23" s="892">
        <v>1.1430577030705935E-2</v>
      </c>
      <c r="O23" s="890">
        <v>1205</v>
      </c>
      <c r="P23" s="892">
        <v>1.6797343937575038E-2</v>
      </c>
      <c r="Q23" s="890">
        <f t="shared" si="0"/>
        <v>1791</v>
      </c>
      <c r="R23" s="891">
        <f>[1]Cuadro_CCAA2!N45</f>
        <v>4.0779198970024355E-2</v>
      </c>
      <c r="S23" s="890">
        <f>[1]Cuadro_CCAA2!O45</f>
        <v>4371</v>
      </c>
      <c r="U23" s="922"/>
    </row>
    <row r="24" spans="2:23" x14ac:dyDescent="0.25">
      <c r="B24" s="939" t="s">
        <v>49</v>
      </c>
      <c r="C24" s="887">
        <v>15250</v>
      </c>
      <c r="D24" s="887">
        <v>15370</v>
      </c>
      <c r="E24" s="887">
        <v>14678</v>
      </c>
      <c r="F24" s="887">
        <v>15446</v>
      </c>
      <c r="G24" s="887">
        <v>14352</v>
      </c>
      <c r="H24" s="887">
        <v>14505</v>
      </c>
      <c r="I24" s="888"/>
      <c r="J24" s="889">
        <v>7.8688524590164732E-3</v>
      </c>
      <c r="K24" s="887">
        <v>120</v>
      </c>
      <c r="L24" s="892">
        <v>-4.5022771633051351E-2</v>
      </c>
      <c r="M24" s="890">
        <v>-692</v>
      </c>
      <c r="N24" s="892">
        <v>5.2323204796293821E-2</v>
      </c>
      <c r="O24" s="890">
        <v>768</v>
      </c>
      <c r="P24" s="892">
        <v>-7.0827398679269682E-2</v>
      </c>
      <c r="Q24" s="890">
        <f t="shared" si="0"/>
        <v>-1094</v>
      </c>
      <c r="R24" s="891">
        <f>[1]Cuadro_CCAA2!N46</f>
        <v>6.2086092715230023E-4</v>
      </c>
      <c r="S24" s="890">
        <f>[1]Cuadro_CCAA2!O46</f>
        <v>9</v>
      </c>
      <c r="U24" s="922"/>
    </row>
    <row r="25" spans="2:23" x14ac:dyDescent="0.25">
      <c r="B25" s="940" t="s">
        <v>4</v>
      </c>
      <c r="C25" s="903">
        <v>4201</v>
      </c>
      <c r="D25" s="903">
        <v>4335</v>
      </c>
      <c r="E25" s="903">
        <v>4305</v>
      </c>
      <c r="F25" s="903">
        <v>4447</v>
      </c>
      <c r="G25" s="903">
        <v>4708</v>
      </c>
      <c r="H25" s="903">
        <v>4965</v>
      </c>
      <c r="I25" s="904"/>
      <c r="J25" s="906">
        <v>3.1897167341109256E-2</v>
      </c>
      <c r="K25" s="903">
        <v>134</v>
      </c>
      <c r="L25" s="909">
        <v>-6.9204152249134898E-3</v>
      </c>
      <c r="M25" s="907">
        <v>-30</v>
      </c>
      <c r="N25" s="909">
        <v>3.2984901277584244E-2</v>
      </c>
      <c r="O25" s="907">
        <v>142</v>
      </c>
      <c r="P25" s="909">
        <v>5.8691252529795346E-2</v>
      </c>
      <c r="Q25" s="907">
        <f t="shared" si="0"/>
        <v>261</v>
      </c>
      <c r="R25" s="891">
        <f>[1]Cuadro_CCAA2!P49</f>
        <v>8.7861524978089411E-2</v>
      </c>
      <c r="S25" s="907">
        <f>[1]Cuadro_CCAA2!H47+[1]Cuadro_CCAA2!H48</f>
        <v>4965</v>
      </c>
      <c r="U25" s="922"/>
      <c r="V25" s="922"/>
      <c r="W25" s="930"/>
    </row>
    <row r="26" spans="2:23" x14ac:dyDescent="0.25">
      <c r="B26" s="872" t="s">
        <v>3</v>
      </c>
      <c r="C26" s="873">
        <v>1638618</v>
      </c>
      <c r="D26" s="873">
        <v>1735551</v>
      </c>
      <c r="E26" s="873">
        <v>1709394</v>
      </c>
      <c r="F26" s="873">
        <v>1768008</v>
      </c>
      <c r="G26" s="873">
        <v>1850208</v>
      </c>
      <c r="H26" s="873">
        <v>1926476</v>
      </c>
      <c r="I26" s="874"/>
      <c r="J26" s="875">
        <v>5.9155336997396502E-2</v>
      </c>
      <c r="K26" s="876">
        <v>96933</v>
      </c>
      <c r="L26" s="877">
        <v>-1.507129436127197E-2</v>
      </c>
      <c r="M26" s="873">
        <v>-26157</v>
      </c>
      <c r="N26" s="878">
        <v>3.4289344644944375E-2</v>
      </c>
      <c r="O26" s="879">
        <v>58614</v>
      </c>
      <c r="P26" s="878">
        <v>4.6493002294107244E-2</v>
      </c>
      <c r="Q26" s="879">
        <f>G26-F26</f>
        <v>82200</v>
      </c>
      <c r="R26" s="878">
        <f>[1]Cuadro_CCAA2!N49</f>
        <v>6.2669896914495427E-2</v>
      </c>
      <c r="S26" s="879">
        <f>SUM(S8:S25)</f>
        <v>118176</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61</v>
      </c>
    </row>
    <row r="2" spans="1:21" s="205" customFormat="1" ht="49.5" customHeight="1" x14ac:dyDescent="0.2">
      <c r="B2" s="1034"/>
      <c r="C2" s="1034"/>
      <c r="D2" s="1034"/>
      <c r="E2" s="206"/>
      <c r="F2" s="1135"/>
      <c r="G2" s="1135"/>
      <c r="H2" s="1135"/>
      <c r="I2" s="1135"/>
      <c r="J2" s="1135"/>
      <c r="K2" s="1135"/>
      <c r="L2" s="1135"/>
      <c r="M2" s="1135"/>
      <c r="N2" s="1135"/>
      <c r="O2" s="1135"/>
      <c r="P2" s="1135"/>
      <c r="Q2" s="1135"/>
      <c r="S2" s="206"/>
    </row>
    <row r="3" spans="1:21" s="205" customFormat="1" ht="3" customHeight="1" x14ac:dyDescent="0.2">
      <c r="B3" s="206"/>
      <c r="C3" s="206"/>
      <c r="D3" s="206"/>
      <c r="E3" s="206"/>
      <c r="K3" s="206"/>
      <c r="P3" s="206"/>
      <c r="S3" s="206"/>
    </row>
    <row r="4" spans="1:21" s="208" customFormat="1" ht="15" customHeight="1" x14ac:dyDescent="0.2">
      <c r="B4" s="1149" t="s">
        <v>445</v>
      </c>
      <c r="C4" s="1149"/>
      <c r="D4" s="1149"/>
      <c r="E4" s="1149"/>
      <c r="F4" s="1149"/>
      <c r="G4" s="1149"/>
      <c r="H4" s="1149"/>
      <c r="I4" s="1149"/>
      <c r="J4" s="1149"/>
      <c r="K4" s="1149"/>
      <c r="L4" s="1149"/>
      <c r="M4" s="1149"/>
      <c r="N4" s="1149"/>
      <c r="O4" s="1149"/>
      <c r="P4" s="1149"/>
      <c r="Q4" s="1149"/>
      <c r="R4" s="1149"/>
      <c r="S4" s="1149"/>
      <c r="T4" s="314"/>
    </row>
    <row r="5" spans="1:21" s="315" customFormat="1" ht="15" customHeight="1" x14ac:dyDescent="0.2">
      <c r="B5" s="1136" t="str">
        <f>porsaad!B6</f>
        <v>Situación a 31 de julio de 2023</v>
      </c>
      <c r="C5" s="1136"/>
      <c r="D5" s="1136"/>
      <c r="E5" s="1136"/>
      <c r="F5" s="1136"/>
      <c r="G5" s="1136"/>
      <c r="H5" s="1136"/>
      <c r="I5" s="1136"/>
      <c r="J5" s="1136"/>
      <c r="K5" s="1136"/>
      <c r="L5" s="1136"/>
      <c r="M5" s="1136"/>
      <c r="N5" s="1136"/>
      <c r="O5" s="1136"/>
      <c r="P5" s="1136"/>
      <c r="Q5" s="1136"/>
      <c r="R5" s="1136"/>
      <c r="S5" s="1136"/>
      <c r="T5" s="316"/>
      <c r="U5" s="91"/>
    </row>
    <row r="6" spans="1:21" s="208" customFormat="1" ht="4.5" customHeight="1" x14ac:dyDescent="0.2"/>
    <row r="7" spans="1:21" s="211" customFormat="1" ht="15" customHeight="1" x14ac:dyDescent="0.2">
      <c r="A7" s="212"/>
      <c r="B7" s="1137" t="s">
        <v>15</v>
      </c>
      <c r="C7" s="1140" t="s">
        <v>82</v>
      </c>
      <c r="D7" s="1141"/>
      <c r="E7" s="347"/>
      <c r="F7" s="1151" t="s">
        <v>34</v>
      </c>
      <c r="G7" s="1152"/>
      <c r="H7" s="1152"/>
      <c r="I7" s="1153"/>
      <c r="J7" s="351"/>
      <c r="K7" s="1151" t="s">
        <v>52</v>
      </c>
      <c r="L7" s="1152"/>
      <c r="M7" s="1152"/>
      <c r="N7" s="1153"/>
      <c r="O7" s="351"/>
      <c r="P7" s="1151" t="s">
        <v>53</v>
      </c>
      <c r="Q7" s="1152"/>
      <c r="R7" s="1152"/>
      <c r="S7" s="1153"/>
    </row>
    <row r="8" spans="1:21" s="211" customFormat="1" ht="37.5" customHeight="1" x14ac:dyDescent="0.2">
      <c r="A8" s="212"/>
      <c r="B8" s="1138"/>
      <c r="C8" s="1142"/>
      <c r="D8" s="1143"/>
      <c r="E8" s="347"/>
      <c r="F8" s="1154" t="s">
        <v>75</v>
      </c>
      <c r="G8" s="1155"/>
      <c r="H8" s="1156" t="s">
        <v>298</v>
      </c>
      <c r="I8" s="1157"/>
      <c r="J8" s="329"/>
      <c r="K8" s="1154" t="s">
        <v>75</v>
      </c>
      <c r="L8" s="1155"/>
      <c r="M8" s="1156" t="s">
        <v>298</v>
      </c>
      <c r="N8" s="1157"/>
      <c r="O8" s="329"/>
      <c r="P8" s="1154" t="s">
        <v>75</v>
      </c>
      <c r="Q8" s="1155"/>
      <c r="R8" s="1156" t="s">
        <v>298</v>
      </c>
      <c r="S8" s="1157"/>
    </row>
    <row r="9" spans="1:21" s="216" customFormat="1" ht="29.25" customHeight="1" x14ac:dyDescent="0.2">
      <c r="A9" s="317"/>
      <c r="B9" s="113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27423</v>
      </c>
      <c r="D11" s="340">
        <f>C11/C$29*100</f>
        <v>15.317116764878374</v>
      </c>
      <c r="E11" s="338"/>
      <c r="F11" s="335">
        <v>12153</v>
      </c>
      <c r="G11" s="340">
        <v>44.316814352915436</v>
      </c>
      <c r="H11" s="335">
        <v>12107</v>
      </c>
      <c r="I11" s="340">
        <v>99.621492635563243</v>
      </c>
      <c r="J11" s="341"/>
      <c r="K11" s="335">
        <v>15170</v>
      </c>
      <c r="L11" s="340">
        <v>55.318528242715971</v>
      </c>
      <c r="M11" s="335">
        <v>15041</v>
      </c>
      <c r="N11" s="340">
        <v>99.149637442320369</v>
      </c>
      <c r="O11" s="341"/>
      <c r="P11" s="335">
        <v>100</v>
      </c>
      <c r="Q11" s="340">
        <v>0.36465740436859567</v>
      </c>
      <c r="R11" s="335">
        <v>98</v>
      </c>
      <c r="S11" s="340">
        <v>98</v>
      </c>
    </row>
    <row r="12" spans="1:21" s="275" customFormat="1" ht="18" customHeight="1" x14ac:dyDescent="0.2">
      <c r="A12" s="318"/>
      <c r="B12" s="331" t="s">
        <v>10</v>
      </c>
      <c r="C12" s="341">
        <f t="shared" ref="C12:C28" si="0">F12+K12+P12</f>
        <v>3942</v>
      </c>
      <c r="D12" s="342">
        <f t="shared" ref="D12:D29" si="1">C12/C$29*100</f>
        <v>2.2018041165135309</v>
      </c>
      <c r="E12" s="338"/>
      <c r="F12" s="341">
        <v>2604</v>
      </c>
      <c r="G12" s="342">
        <v>66.057838660578383</v>
      </c>
      <c r="H12" s="341">
        <v>1310</v>
      </c>
      <c r="I12" s="342">
        <v>50.307219662058365</v>
      </c>
      <c r="J12" s="341"/>
      <c r="K12" s="341">
        <v>1225</v>
      </c>
      <c r="L12" s="342">
        <v>31.075596144089296</v>
      </c>
      <c r="M12" s="341">
        <v>624</v>
      </c>
      <c r="N12" s="342">
        <v>50.938775510204081</v>
      </c>
      <c r="O12" s="341"/>
      <c r="P12" s="341">
        <v>113</v>
      </c>
      <c r="Q12" s="342">
        <v>2.8665651953323183</v>
      </c>
      <c r="R12" s="341">
        <v>65</v>
      </c>
      <c r="S12" s="342">
        <v>57.522123893805308</v>
      </c>
    </row>
    <row r="13" spans="1:21" s="275" customFormat="1" ht="18" customHeight="1" x14ac:dyDescent="0.2">
      <c r="A13" s="318"/>
      <c r="B13" s="331" t="s">
        <v>40</v>
      </c>
      <c r="C13" s="341">
        <f t="shared" si="0"/>
        <v>3695</v>
      </c>
      <c r="D13" s="342">
        <f t="shared" si="1"/>
        <v>2.0638422654788173</v>
      </c>
      <c r="E13" s="338"/>
      <c r="F13" s="341">
        <v>1700</v>
      </c>
      <c r="G13" s="342">
        <v>46.00811907983762</v>
      </c>
      <c r="H13" s="341">
        <v>33</v>
      </c>
      <c r="I13" s="342">
        <v>1.9411764705882355</v>
      </c>
      <c r="J13" s="341"/>
      <c r="K13" s="341">
        <v>1905</v>
      </c>
      <c r="L13" s="342">
        <v>51.556156968876863</v>
      </c>
      <c r="M13" s="341">
        <v>49</v>
      </c>
      <c r="N13" s="342">
        <v>2.5721784776902887</v>
      </c>
      <c r="O13" s="341"/>
      <c r="P13" s="341">
        <v>90</v>
      </c>
      <c r="Q13" s="342">
        <v>2.4357239512855209</v>
      </c>
      <c r="R13" s="341">
        <v>29</v>
      </c>
      <c r="S13" s="342">
        <v>32.222222222222221</v>
      </c>
    </row>
    <row r="14" spans="1:21" s="275" customFormat="1" ht="18" customHeight="1" x14ac:dyDescent="0.2">
      <c r="A14" s="318"/>
      <c r="B14" s="331" t="s">
        <v>41</v>
      </c>
      <c r="C14" s="341">
        <f t="shared" si="0"/>
        <v>2909</v>
      </c>
      <c r="D14" s="342">
        <f t="shared" si="1"/>
        <v>1.6248219621861646</v>
      </c>
      <c r="E14" s="338"/>
      <c r="F14" s="341">
        <v>2041</v>
      </c>
      <c r="G14" s="342">
        <v>70.1615675489859</v>
      </c>
      <c r="H14" s="341">
        <v>2022</v>
      </c>
      <c r="I14" s="342">
        <v>99.069083782459572</v>
      </c>
      <c r="J14" s="341"/>
      <c r="K14" s="341">
        <v>862</v>
      </c>
      <c r="L14" s="342">
        <v>29.63217600550017</v>
      </c>
      <c r="M14" s="341">
        <v>782</v>
      </c>
      <c r="N14" s="342">
        <v>90.719257540603252</v>
      </c>
      <c r="O14" s="341"/>
      <c r="P14" s="341">
        <v>6</v>
      </c>
      <c r="Q14" s="342">
        <v>0.2062564455139223</v>
      </c>
      <c r="R14" s="341">
        <v>5</v>
      </c>
      <c r="S14" s="342">
        <v>83.333333333333343</v>
      </c>
    </row>
    <row r="15" spans="1:21" s="275" customFormat="1" ht="18" customHeight="1" x14ac:dyDescent="0.2">
      <c r="A15" s="318"/>
      <c r="B15" s="331" t="s">
        <v>9</v>
      </c>
      <c r="C15" s="341">
        <f t="shared" si="0"/>
        <v>4811</v>
      </c>
      <c r="D15" s="342">
        <f t="shared" si="1"/>
        <v>2.6871840701538803</v>
      </c>
      <c r="E15" s="338"/>
      <c r="F15" s="341">
        <v>2861</v>
      </c>
      <c r="G15" s="342">
        <v>59.467886094367074</v>
      </c>
      <c r="H15" s="341">
        <v>2774</v>
      </c>
      <c r="I15" s="342">
        <v>96.959105207969245</v>
      </c>
      <c r="J15" s="341"/>
      <c r="K15" s="341">
        <v>1867</v>
      </c>
      <c r="L15" s="342">
        <v>38.80690085221368</v>
      </c>
      <c r="M15" s="341">
        <v>1763</v>
      </c>
      <c r="N15" s="342">
        <v>94.429566148901984</v>
      </c>
      <c r="O15" s="341"/>
      <c r="P15" s="341">
        <v>83</v>
      </c>
      <c r="Q15" s="342">
        <v>1.7252130534192476</v>
      </c>
      <c r="R15" s="341">
        <v>74</v>
      </c>
      <c r="S15" s="342">
        <v>89.156626506024097</v>
      </c>
    </row>
    <row r="16" spans="1:21" s="275" customFormat="1" ht="18" customHeight="1" x14ac:dyDescent="0.2">
      <c r="A16" s="318"/>
      <c r="B16" s="331" t="s">
        <v>8</v>
      </c>
      <c r="C16" s="341">
        <f t="shared" si="0"/>
        <v>4986</v>
      </c>
      <c r="D16" s="342">
        <f t="shared" si="1"/>
        <v>2.7849303208869776</v>
      </c>
      <c r="E16" s="338"/>
      <c r="F16" s="341">
        <v>2147</v>
      </c>
      <c r="G16" s="342">
        <v>43.060569594865619</v>
      </c>
      <c r="H16" s="341">
        <v>13</v>
      </c>
      <c r="I16" s="342">
        <v>0.60549604098742427</v>
      </c>
      <c r="J16" s="341"/>
      <c r="K16" s="341">
        <v>2790</v>
      </c>
      <c r="L16" s="342">
        <v>55.95667870036101</v>
      </c>
      <c r="M16" s="341">
        <v>20</v>
      </c>
      <c r="N16" s="342">
        <v>0.71684587813620071</v>
      </c>
      <c r="O16" s="341"/>
      <c r="P16" s="341">
        <v>49</v>
      </c>
      <c r="Q16" s="342">
        <v>0.98275170477336549</v>
      </c>
      <c r="R16" s="341">
        <v>0</v>
      </c>
      <c r="S16" s="342">
        <v>0</v>
      </c>
    </row>
    <row r="17" spans="1:19" s="275" customFormat="1" ht="18" customHeight="1" x14ac:dyDescent="0.2">
      <c r="A17" s="318"/>
      <c r="B17" s="331" t="s">
        <v>7</v>
      </c>
      <c r="C17" s="341">
        <f t="shared" si="0"/>
        <v>8500</v>
      </c>
      <c r="D17" s="342">
        <f t="shared" si="1"/>
        <v>4.7476750356075623</v>
      </c>
      <c r="E17" s="338"/>
      <c r="F17" s="341">
        <v>5139</v>
      </c>
      <c r="G17" s="342">
        <v>60.458823529411767</v>
      </c>
      <c r="H17" s="341">
        <v>450</v>
      </c>
      <c r="I17" s="342">
        <v>8.7565674255691768</v>
      </c>
      <c r="J17" s="341"/>
      <c r="K17" s="341">
        <v>3005</v>
      </c>
      <c r="L17" s="342">
        <v>35.352941176470587</v>
      </c>
      <c r="M17" s="341">
        <v>112</v>
      </c>
      <c r="N17" s="342">
        <v>3.7271214642262893</v>
      </c>
      <c r="O17" s="341"/>
      <c r="P17" s="341">
        <v>356</v>
      </c>
      <c r="Q17" s="342">
        <v>4.1882352941176464</v>
      </c>
      <c r="R17" s="341">
        <v>3</v>
      </c>
      <c r="S17" s="342">
        <v>0.84269662921348309</v>
      </c>
    </row>
    <row r="18" spans="1:19" s="275" customFormat="1" ht="18" customHeight="1" x14ac:dyDescent="0.2">
      <c r="A18" s="318"/>
      <c r="B18" s="331" t="s">
        <v>43</v>
      </c>
      <c r="C18" s="341">
        <f t="shared" si="0"/>
        <v>12226</v>
      </c>
      <c r="D18" s="342">
        <f t="shared" si="1"/>
        <v>6.8288323512162421</v>
      </c>
      <c r="E18" s="338"/>
      <c r="F18" s="341">
        <v>6652</v>
      </c>
      <c r="G18" s="342">
        <v>54.408637330279731</v>
      </c>
      <c r="H18" s="341">
        <v>6593</v>
      </c>
      <c r="I18" s="342">
        <v>99.113048707155741</v>
      </c>
      <c r="J18" s="341"/>
      <c r="K18" s="341">
        <v>4118</v>
      </c>
      <c r="L18" s="342">
        <v>33.682316374938651</v>
      </c>
      <c r="M18" s="341">
        <v>4025</v>
      </c>
      <c r="N18" s="342">
        <v>97.741622146673151</v>
      </c>
      <c r="O18" s="341"/>
      <c r="P18" s="341">
        <v>1456</v>
      </c>
      <c r="Q18" s="342">
        <v>11.909046294781612</v>
      </c>
      <c r="R18" s="341">
        <v>1418</v>
      </c>
      <c r="S18" s="342">
        <v>97.390109890109883</v>
      </c>
    </row>
    <row r="19" spans="1:19" s="275" customFormat="1" ht="18" customHeight="1" x14ac:dyDescent="0.2">
      <c r="A19" s="318"/>
      <c r="B19" s="331" t="s">
        <v>44</v>
      </c>
      <c r="C19" s="341">
        <f t="shared" si="0"/>
        <v>38934</v>
      </c>
      <c r="D19" s="342">
        <f t="shared" si="1"/>
        <v>21.746585863099394</v>
      </c>
      <c r="E19" s="338"/>
      <c r="F19" s="341">
        <v>15846</v>
      </c>
      <c r="G19" s="342">
        <v>40.699645554014488</v>
      </c>
      <c r="H19" s="341">
        <v>15281</v>
      </c>
      <c r="I19" s="342">
        <v>96.434431402246616</v>
      </c>
      <c r="J19" s="341"/>
      <c r="K19" s="341">
        <v>19804</v>
      </c>
      <c r="L19" s="342">
        <v>50.865567370421736</v>
      </c>
      <c r="M19" s="341">
        <v>18384</v>
      </c>
      <c r="N19" s="342">
        <v>92.829731367400527</v>
      </c>
      <c r="O19" s="341"/>
      <c r="P19" s="341">
        <v>3284</v>
      </c>
      <c r="Q19" s="342">
        <v>8.4347870755637757</v>
      </c>
      <c r="R19" s="341">
        <v>3259</v>
      </c>
      <c r="S19" s="342">
        <v>99.238733252131553</v>
      </c>
    </row>
    <row r="20" spans="1:19" s="275" customFormat="1" ht="18" customHeight="1" x14ac:dyDescent="0.2">
      <c r="A20" s="318"/>
      <c r="B20" s="331" t="s">
        <v>6</v>
      </c>
      <c r="C20" s="341">
        <f t="shared" si="0"/>
        <v>13936</v>
      </c>
      <c r="D20" s="342">
        <f t="shared" si="1"/>
        <v>7.7839528583796458</v>
      </c>
      <c r="E20" s="338"/>
      <c r="F20" s="341">
        <v>6519</v>
      </c>
      <c r="G20" s="342">
        <v>46.778128587830082</v>
      </c>
      <c r="H20" s="341">
        <v>6248</v>
      </c>
      <c r="I20" s="342">
        <v>95.842920693357883</v>
      </c>
      <c r="J20" s="341"/>
      <c r="K20" s="341">
        <v>6440</v>
      </c>
      <c r="L20" s="342">
        <v>46.211251435132034</v>
      </c>
      <c r="M20" s="341">
        <v>6014</v>
      </c>
      <c r="N20" s="342">
        <v>93.385093167701854</v>
      </c>
      <c r="O20" s="341"/>
      <c r="P20" s="341">
        <v>977</v>
      </c>
      <c r="Q20" s="342">
        <v>7.0106199770378881</v>
      </c>
      <c r="R20" s="341">
        <v>653</v>
      </c>
      <c r="S20" s="342">
        <v>66.837256908904806</v>
      </c>
    </row>
    <row r="21" spans="1:19" s="275" customFormat="1" ht="18" customHeight="1" x14ac:dyDescent="0.2">
      <c r="A21" s="318"/>
      <c r="B21" s="331" t="s">
        <v>5</v>
      </c>
      <c r="C21" s="341">
        <f t="shared" si="0"/>
        <v>4938</v>
      </c>
      <c r="D21" s="342">
        <f t="shared" si="1"/>
        <v>2.7581199206858993</v>
      </c>
      <c r="E21" s="338"/>
      <c r="F21" s="341">
        <v>3223</v>
      </c>
      <c r="G21" s="342">
        <v>65.269339813689754</v>
      </c>
      <c r="H21" s="341">
        <v>3214</v>
      </c>
      <c r="I21" s="342">
        <v>99.720757058641013</v>
      </c>
      <c r="J21" s="341"/>
      <c r="K21" s="341">
        <v>1672</v>
      </c>
      <c r="L21" s="342">
        <v>33.859862292426087</v>
      </c>
      <c r="M21" s="341">
        <v>1660</v>
      </c>
      <c r="N21" s="342">
        <v>99.282296650717711</v>
      </c>
      <c r="O21" s="341"/>
      <c r="P21" s="341">
        <v>43</v>
      </c>
      <c r="Q21" s="342">
        <v>0.87079789388416362</v>
      </c>
      <c r="R21" s="341">
        <v>43</v>
      </c>
      <c r="S21" s="342">
        <v>100</v>
      </c>
    </row>
    <row r="22" spans="1:19" s="275" customFormat="1" ht="18" customHeight="1" x14ac:dyDescent="0.2">
      <c r="A22" s="318"/>
      <c r="B22" s="331" t="s">
        <v>38</v>
      </c>
      <c r="C22" s="341">
        <f t="shared" si="0"/>
        <v>7084</v>
      </c>
      <c r="D22" s="342">
        <f t="shared" si="1"/>
        <v>3.9567682296757618</v>
      </c>
      <c r="E22" s="338"/>
      <c r="F22" s="341">
        <v>4291</v>
      </c>
      <c r="G22" s="342">
        <v>60.573122529644266</v>
      </c>
      <c r="H22" s="341">
        <v>4289</v>
      </c>
      <c r="I22" s="342">
        <v>99.953390817991135</v>
      </c>
      <c r="J22" s="341"/>
      <c r="K22" s="341">
        <v>2618</v>
      </c>
      <c r="L22" s="342">
        <v>36.95652173913043</v>
      </c>
      <c r="M22" s="341">
        <v>2618</v>
      </c>
      <c r="N22" s="342">
        <v>100</v>
      </c>
      <c r="O22" s="341"/>
      <c r="P22" s="341">
        <v>175</v>
      </c>
      <c r="Q22" s="342">
        <v>2.4703557312252964</v>
      </c>
      <c r="R22" s="341">
        <v>175</v>
      </c>
      <c r="S22" s="342">
        <v>100</v>
      </c>
    </row>
    <row r="23" spans="1:19" s="275" customFormat="1" ht="18" customHeight="1" x14ac:dyDescent="0.2">
      <c r="A23" s="318"/>
      <c r="B23" s="331" t="s">
        <v>45</v>
      </c>
      <c r="C23" s="341">
        <f t="shared" si="0"/>
        <v>23042</v>
      </c>
      <c r="D23" s="342">
        <f t="shared" si="1"/>
        <v>12.870109196525819</v>
      </c>
      <c r="E23" s="338"/>
      <c r="F23" s="341">
        <v>13952</v>
      </c>
      <c r="G23" s="342">
        <v>60.550299453172464</v>
      </c>
      <c r="H23" s="341">
        <v>12636</v>
      </c>
      <c r="I23" s="342">
        <v>90.567660550458712</v>
      </c>
      <c r="J23" s="341"/>
      <c r="K23" s="341">
        <v>7688</v>
      </c>
      <c r="L23" s="342">
        <v>33.365159274368544</v>
      </c>
      <c r="M23" s="341">
        <v>7077</v>
      </c>
      <c r="N23" s="342">
        <v>92.052549427679494</v>
      </c>
      <c r="O23" s="341"/>
      <c r="P23" s="341">
        <v>1402</v>
      </c>
      <c r="Q23" s="342">
        <v>6.0845412724589885</v>
      </c>
      <c r="R23" s="341">
        <v>1391</v>
      </c>
      <c r="S23" s="342">
        <v>99.215406562054213</v>
      </c>
    </row>
    <row r="24" spans="1:19" s="275" customFormat="1" ht="18" customHeight="1" x14ac:dyDescent="0.2">
      <c r="A24" s="318">
        <v>47094</v>
      </c>
      <c r="B24" s="331" t="s">
        <v>46</v>
      </c>
      <c r="C24" s="341">
        <f t="shared" si="0"/>
        <v>4942</v>
      </c>
      <c r="D24" s="342">
        <f t="shared" si="1"/>
        <v>2.7603541207026558</v>
      </c>
      <c r="E24" s="338"/>
      <c r="F24" s="341">
        <v>2580</v>
      </c>
      <c r="G24" s="342">
        <v>52.205584783488469</v>
      </c>
      <c r="H24" s="341">
        <v>2572</v>
      </c>
      <c r="I24" s="342">
        <v>99.689922480620154</v>
      </c>
      <c r="J24" s="341"/>
      <c r="K24" s="341">
        <v>2335</v>
      </c>
      <c r="L24" s="342">
        <v>47.24807770133549</v>
      </c>
      <c r="M24" s="341">
        <v>2326</v>
      </c>
      <c r="N24" s="342">
        <v>99.614561027837254</v>
      </c>
      <c r="O24" s="341"/>
      <c r="P24" s="341">
        <v>27</v>
      </c>
      <c r="Q24" s="342">
        <v>0.54633751517604201</v>
      </c>
      <c r="R24" s="341">
        <v>26</v>
      </c>
      <c r="S24" s="342">
        <v>96.296296296296291</v>
      </c>
    </row>
    <row r="25" spans="1:19" s="275" customFormat="1" ht="18" customHeight="1" x14ac:dyDescent="0.2">
      <c r="B25" s="331" t="s">
        <v>47</v>
      </c>
      <c r="C25" s="341">
        <f t="shared" si="0"/>
        <v>2455</v>
      </c>
      <c r="D25" s="342">
        <f t="shared" si="1"/>
        <v>1.3712402602843019</v>
      </c>
      <c r="E25" s="338"/>
      <c r="F25" s="341">
        <v>1029</v>
      </c>
      <c r="G25" s="342">
        <v>41.914460285132385</v>
      </c>
      <c r="H25" s="341">
        <v>1022</v>
      </c>
      <c r="I25" s="342">
        <v>99.319727891156461</v>
      </c>
      <c r="J25" s="341"/>
      <c r="K25" s="341">
        <v>1329</v>
      </c>
      <c r="L25" s="342">
        <v>54.134419551934833</v>
      </c>
      <c r="M25" s="341">
        <v>1320</v>
      </c>
      <c r="N25" s="342">
        <v>99.322799097065456</v>
      </c>
      <c r="O25" s="341"/>
      <c r="P25" s="341">
        <v>97</v>
      </c>
      <c r="Q25" s="342">
        <v>3.9511201629327903</v>
      </c>
      <c r="R25" s="341">
        <v>97</v>
      </c>
      <c r="S25" s="342">
        <v>100</v>
      </c>
    </row>
    <row r="26" spans="1:19" s="275" customFormat="1" ht="18" customHeight="1" x14ac:dyDescent="0.2">
      <c r="B26" s="331" t="s">
        <v>48</v>
      </c>
      <c r="C26" s="341">
        <f t="shared" si="0"/>
        <v>13076</v>
      </c>
      <c r="D26" s="342">
        <f t="shared" si="1"/>
        <v>7.3035998547769987</v>
      </c>
      <c r="E26" s="338"/>
      <c r="F26" s="341">
        <v>6048</v>
      </c>
      <c r="G26" s="342">
        <v>46.252676659528909</v>
      </c>
      <c r="H26" s="341">
        <v>5153</v>
      </c>
      <c r="I26" s="342">
        <v>85.201719576719583</v>
      </c>
      <c r="J26" s="341"/>
      <c r="K26" s="341">
        <v>4746</v>
      </c>
      <c r="L26" s="342">
        <v>36.295503211991438</v>
      </c>
      <c r="M26" s="341">
        <v>3861</v>
      </c>
      <c r="N26" s="342">
        <v>81.352718078381798</v>
      </c>
      <c r="O26" s="341"/>
      <c r="P26" s="341">
        <v>2282</v>
      </c>
      <c r="Q26" s="342">
        <v>17.45182012847966</v>
      </c>
      <c r="R26" s="341">
        <v>1627</v>
      </c>
      <c r="S26" s="342">
        <v>71.297107800175283</v>
      </c>
    </row>
    <row r="27" spans="1:19" s="275" customFormat="1" ht="18" customHeight="1" x14ac:dyDescent="0.2">
      <c r="B27" s="331" t="s">
        <v>49</v>
      </c>
      <c r="C27" s="341">
        <f t="shared" si="0"/>
        <v>1943</v>
      </c>
      <c r="D27" s="342">
        <f t="shared" si="1"/>
        <v>1.0852626581394698</v>
      </c>
      <c r="E27" s="338"/>
      <c r="F27" s="341">
        <v>704</v>
      </c>
      <c r="G27" s="342">
        <v>36.232629953679876</v>
      </c>
      <c r="H27" s="341">
        <v>529</v>
      </c>
      <c r="I27" s="342">
        <v>75.142045454545453</v>
      </c>
      <c r="J27" s="341"/>
      <c r="K27" s="341">
        <v>1141</v>
      </c>
      <c r="L27" s="342">
        <v>58.723623262995375</v>
      </c>
      <c r="M27" s="341">
        <v>852</v>
      </c>
      <c r="N27" s="342">
        <v>74.671340929009645</v>
      </c>
      <c r="O27" s="341"/>
      <c r="P27" s="341">
        <v>98</v>
      </c>
      <c r="Q27" s="342">
        <v>5.0437467833247558</v>
      </c>
      <c r="R27" s="341">
        <v>80</v>
      </c>
      <c r="S27" s="342">
        <v>81.632653061224488</v>
      </c>
    </row>
    <row r="28" spans="1:19" s="275" customFormat="1" ht="18" customHeight="1" x14ac:dyDescent="0.2">
      <c r="B28" s="336" t="s">
        <v>4</v>
      </c>
      <c r="C28" s="343">
        <f t="shared" si="0"/>
        <v>193</v>
      </c>
      <c r="D28" s="344">
        <f t="shared" si="1"/>
        <v>0.10780015080850112</v>
      </c>
      <c r="E28" s="338"/>
      <c r="F28" s="343">
        <v>86</v>
      </c>
      <c r="G28" s="344">
        <v>44.559585492227974</v>
      </c>
      <c r="H28" s="343">
        <v>82</v>
      </c>
      <c r="I28" s="344">
        <v>95.348837209302332</v>
      </c>
      <c r="J28" s="341"/>
      <c r="K28" s="343">
        <v>107</v>
      </c>
      <c r="L28" s="344">
        <v>55.440414507772019</v>
      </c>
      <c r="M28" s="343">
        <v>102</v>
      </c>
      <c r="N28" s="344">
        <v>95.327102803738313</v>
      </c>
      <c r="O28" s="341"/>
      <c r="P28" s="343">
        <v>0</v>
      </c>
      <c r="Q28" s="344">
        <v>0</v>
      </c>
      <c r="R28" s="343">
        <v>0</v>
      </c>
      <c r="S28" s="344" t="s">
        <v>375</v>
      </c>
    </row>
    <row r="29" spans="1:19" s="212" customFormat="1" ht="18" customHeight="1" x14ac:dyDescent="0.2">
      <c r="B29" s="332" t="s">
        <v>3</v>
      </c>
      <c r="C29" s="333">
        <f>SUM(C11:C28)</f>
        <v>179035</v>
      </c>
      <c r="D29" s="334">
        <f t="shared" si="1"/>
        <v>100</v>
      </c>
      <c r="E29" s="349"/>
      <c r="F29" s="333">
        <f>SUM(F11:F28)</f>
        <v>89575</v>
      </c>
      <c r="G29" s="334">
        <f t="shared" ref="G29" si="2">F29/$C29*100</f>
        <v>50.032116625240874</v>
      </c>
      <c r="H29" s="333">
        <f>SUM(H11:H28)</f>
        <v>76328</v>
      </c>
      <c r="I29" s="334">
        <f t="shared" ref="I29" si="3">H29/F29*100</f>
        <v>85.211275467485351</v>
      </c>
      <c r="J29" s="352"/>
      <c r="K29" s="333">
        <f>SUM(K11:K28)</f>
        <v>78822</v>
      </c>
      <c r="L29" s="334">
        <f t="shared" ref="L29" si="4">K29/$C29*100</f>
        <v>44.026028430195211</v>
      </c>
      <c r="M29" s="333">
        <f>SUM(M11:M28)</f>
        <v>66630</v>
      </c>
      <c r="N29" s="334">
        <f t="shared" ref="N29" si="5">M29/K29*100</f>
        <v>84.532237192661952</v>
      </c>
      <c r="O29" s="352"/>
      <c r="P29" s="333">
        <f>SUM(P11:P28)</f>
        <v>10638</v>
      </c>
      <c r="Q29" s="353">
        <f t="shared" ref="Q29" si="6">P29/$C29*100</f>
        <v>5.9418549445639126</v>
      </c>
      <c r="R29" s="333">
        <f>SUM(R11:R28)</f>
        <v>9043</v>
      </c>
      <c r="S29" s="353">
        <f t="shared" ref="S29" si="7">R29/P29*100</f>
        <v>85.006580184245166</v>
      </c>
    </row>
    <row r="30" spans="1:19" s="256" customFormat="1" ht="6.75" customHeight="1" x14ac:dyDescent="0.2">
      <c r="B30" s="1134"/>
      <c r="C30" s="1134"/>
      <c r="D30" s="1134"/>
      <c r="E30" s="293"/>
    </row>
    <row r="31" spans="1:19" s="999" customFormat="1" x14ac:dyDescent="0.2">
      <c r="F31" s="1000"/>
    </row>
    <row r="32" spans="1:19" s="999" customFormat="1" x14ac:dyDescent="0.2">
      <c r="F32" s="1000"/>
      <c r="K32" s="1000"/>
    </row>
    <row r="33" spans="2:16" s="999" customFormat="1" x14ac:dyDescent="0.2">
      <c r="B33" s="1000"/>
      <c r="K33" s="1000"/>
    </row>
    <row r="34" spans="2:16" s="999" customFormat="1" x14ac:dyDescent="0.2">
      <c r="B34" s="999" t="s">
        <v>42</v>
      </c>
      <c r="F34" s="999" t="e">
        <f>GETPIVOTDATA("ID PRESTACION
COUNT",#REF!,"
CCAA",$B34,"
Tipo Prestación",$B$1,"Grado Resuelto",F$7)</f>
        <v>#REF!</v>
      </c>
      <c r="J34" s="999" t="e">
        <f>GETPIVOTDATA("ID PRESTACION
COUNT",#REF!,"
CCAA",$B34,"
Tipo Prestación",$B$1,"Grado Resuelto",J$7)</f>
        <v>#REF!</v>
      </c>
      <c r="K34" s="999" t="e">
        <f>GETPIVOTDATA("ID PRESTACION
COUNT",#REF!,"
CCAA",$B34,"
Tipo Prestación",$B$1,"Grado Resuelto",K$7)</f>
        <v>#REF!</v>
      </c>
      <c r="O34" s="999" t="e">
        <f>GETPIVOTDATA("ID PRESTACION
COUNT",#REF!,"
CCAA",$B34,"
Tipo Prestación",$B$1,"Grado Resuelto",O$7)</f>
        <v>#REF!</v>
      </c>
      <c r="P34" s="999" t="e">
        <f>GETPIVOTDATA("ID PRESTACION
COUNT",#REF!,"
CCAA",$B34,"
Tipo Prestación",$B$1,"Grado Resuelto",P$7)</f>
        <v>#REF!</v>
      </c>
    </row>
    <row r="35" spans="2:16" s="999" customFormat="1" x14ac:dyDescent="0.2">
      <c r="B35" s="999" t="s">
        <v>50</v>
      </c>
      <c r="F35" s="999" t="e">
        <f>GETPIVOTDATA("ID PRESTACION
COUNT",#REF!,"
CCAA",$B35,"
Tipo Prestación",$B$1,"Grado Resuelto",F$7)</f>
        <v>#REF!</v>
      </c>
      <c r="J35" s="999" t="e">
        <f>GETPIVOTDATA("ID PRESTACION
COUNT",#REF!,"
CCAA",$B35,"
Tipo Prestación",$B$1,"Grado Resuelto",J$7)</f>
        <v>#REF!</v>
      </c>
      <c r="K35" s="999" t="e">
        <f>GETPIVOTDATA("ID PRESTACION
COUNT",#REF!,"
CCAA",$B35,"
Tipo Prestación",$B$1,"Grado Resuelto",K$7)</f>
        <v>#REF!</v>
      </c>
      <c r="O35" s="999" t="e">
        <f>GETPIVOTDATA("ID PRESTACION
COUNT",#REF!,"
CCAA",$B35,"
Tipo Prestación",$B$1,"Grado Resuelto",O$7)</f>
        <v>#REF!</v>
      </c>
      <c r="P35" s="999" t="e">
        <f>GETPIVOTDATA("ID PRESTACION
COUNT",#REF!,"
CCAA",$B35,"
Tipo Prestación",$B$1,"Grado Resuelto",P$7)</f>
        <v>#REF!</v>
      </c>
    </row>
    <row r="36" spans="2:16" s="999" customFormat="1" x14ac:dyDescent="0.2"/>
    <row r="37" spans="2:16" s="999" customFormat="1" x14ac:dyDescent="0.2"/>
    <row r="38" spans="2:16" s="999" customFormat="1" x14ac:dyDescent="0.2"/>
    <row r="39" spans="2:16" s="1003" customFormat="1" x14ac:dyDescent="0.2"/>
    <row r="40" spans="2:16" s="1003" customFormat="1" x14ac:dyDescent="0.2"/>
    <row r="41" spans="2:16" s="1003" customFormat="1" x14ac:dyDescent="0.2"/>
    <row r="42" spans="2:16" s="999" customFormat="1" x14ac:dyDescent="0.2"/>
    <row r="43" spans="2:16" s="999" customFormat="1" x14ac:dyDescent="0.2"/>
    <row r="44" spans="2:16" s="999" customFormat="1" x14ac:dyDescent="0.2"/>
    <row r="45" spans="2:16" s="999" customFormat="1" x14ac:dyDescent="0.2"/>
    <row r="46" spans="2:16" s="999"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70</v>
      </c>
    </row>
    <row r="2" spans="1:21" s="205" customFormat="1" ht="49.5" customHeight="1" x14ac:dyDescent="0.2">
      <c r="B2" s="1034"/>
      <c r="C2" s="1034"/>
      <c r="D2" s="1034"/>
      <c r="E2" s="206"/>
      <c r="F2" s="1135"/>
      <c r="G2" s="1135"/>
      <c r="H2" s="1135"/>
      <c r="I2" s="1135"/>
      <c r="J2" s="1135"/>
      <c r="K2" s="1135"/>
      <c r="L2" s="1135"/>
      <c r="M2" s="1135"/>
      <c r="N2" s="1135"/>
      <c r="O2" s="1135"/>
      <c r="P2" s="1135"/>
      <c r="Q2" s="1135"/>
      <c r="S2" s="206"/>
    </row>
    <row r="3" spans="1:21" s="205" customFormat="1" ht="3" customHeight="1" x14ac:dyDescent="0.2">
      <c r="B3" s="206"/>
      <c r="C3" s="206"/>
      <c r="D3" s="206"/>
      <c r="E3" s="206"/>
      <c r="K3" s="206"/>
      <c r="P3" s="206"/>
      <c r="S3" s="206"/>
    </row>
    <row r="4" spans="1:21" s="208" customFormat="1" ht="15" customHeight="1" x14ac:dyDescent="0.2">
      <c r="B4" s="1149" t="s">
        <v>444</v>
      </c>
      <c r="C4" s="1149"/>
      <c r="D4" s="1149"/>
      <c r="E4" s="1149"/>
      <c r="F4" s="1149"/>
      <c r="G4" s="1149"/>
      <c r="H4" s="1149"/>
      <c r="I4" s="1149"/>
      <c r="J4" s="1149"/>
      <c r="K4" s="1149"/>
      <c r="L4" s="1149"/>
      <c r="M4" s="1149"/>
      <c r="N4" s="1149"/>
      <c r="O4" s="1149"/>
      <c r="P4" s="1149"/>
      <c r="Q4" s="1149"/>
      <c r="R4" s="1149"/>
      <c r="S4" s="1149"/>
      <c r="T4" s="314"/>
    </row>
    <row r="5" spans="1:21" s="315" customFormat="1" ht="15" customHeight="1" x14ac:dyDescent="0.2">
      <c r="B5" s="1136" t="str">
        <f>porsaad!B6</f>
        <v>Situación a 31 de julio de 2023</v>
      </c>
      <c r="C5" s="1136"/>
      <c r="D5" s="1136"/>
      <c r="E5" s="1136"/>
      <c r="F5" s="1136"/>
      <c r="G5" s="1136"/>
      <c r="H5" s="1136"/>
      <c r="I5" s="1136"/>
      <c r="J5" s="1136"/>
      <c r="K5" s="1136"/>
      <c r="L5" s="1136"/>
      <c r="M5" s="1136"/>
      <c r="N5" s="1136"/>
      <c r="O5" s="1136"/>
      <c r="P5" s="1136"/>
      <c r="Q5" s="1136"/>
      <c r="R5" s="1136"/>
      <c r="S5" s="1136"/>
      <c r="T5" s="316"/>
      <c r="U5" s="91"/>
    </row>
    <row r="6" spans="1:21" s="208" customFormat="1" ht="4.5" customHeight="1" x14ac:dyDescent="0.2"/>
    <row r="7" spans="1:21" s="211" customFormat="1" ht="15" customHeight="1" x14ac:dyDescent="0.2">
      <c r="A7" s="212"/>
      <c r="B7" s="1137" t="s">
        <v>15</v>
      </c>
      <c r="C7" s="1140" t="s">
        <v>83</v>
      </c>
      <c r="D7" s="1141"/>
      <c r="E7" s="347"/>
      <c r="F7" s="1151" t="s">
        <v>34</v>
      </c>
      <c r="G7" s="1152"/>
      <c r="H7" s="1152"/>
      <c r="I7" s="1153"/>
      <c r="J7" s="351"/>
      <c r="K7" s="1151" t="s">
        <v>52</v>
      </c>
      <c r="L7" s="1152"/>
      <c r="M7" s="1152"/>
      <c r="N7" s="1153"/>
      <c r="O7" s="351"/>
      <c r="P7" s="1151" t="s">
        <v>53</v>
      </c>
      <c r="Q7" s="1152"/>
      <c r="R7" s="1152"/>
      <c r="S7" s="1153"/>
    </row>
    <row r="8" spans="1:21" s="211" customFormat="1" ht="37.5" customHeight="1" x14ac:dyDescent="0.2">
      <c r="A8" s="212"/>
      <c r="B8" s="1138"/>
      <c r="C8" s="1142"/>
      <c r="D8" s="1143"/>
      <c r="E8" s="347"/>
      <c r="F8" s="1154" t="s">
        <v>75</v>
      </c>
      <c r="G8" s="1155"/>
      <c r="H8" s="1156" t="s">
        <v>298</v>
      </c>
      <c r="I8" s="1157"/>
      <c r="J8" s="329"/>
      <c r="K8" s="1154" t="s">
        <v>75</v>
      </c>
      <c r="L8" s="1155"/>
      <c r="M8" s="1156" t="s">
        <v>298</v>
      </c>
      <c r="N8" s="1157"/>
      <c r="O8" s="329"/>
      <c r="P8" s="1154" t="s">
        <v>75</v>
      </c>
      <c r="Q8" s="1155"/>
      <c r="R8" s="1156" t="s">
        <v>298</v>
      </c>
      <c r="S8" s="1157"/>
    </row>
    <row r="9" spans="1:21" s="216" customFormat="1" ht="29.25" customHeight="1" x14ac:dyDescent="0.2">
      <c r="A9" s="317"/>
      <c r="B9" s="113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4664</v>
      </c>
      <c r="D11" s="340">
        <f>C11/C$29*100</f>
        <v>2.3332132709008682</v>
      </c>
      <c r="E11" s="338"/>
      <c r="F11" s="335">
        <v>2696</v>
      </c>
      <c r="G11" s="340">
        <v>57.804459691252141</v>
      </c>
      <c r="H11" s="335">
        <v>2658</v>
      </c>
      <c r="I11" s="340">
        <v>98.590504451038569</v>
      </c>
      <c r="J11" s="341"/>
      <c r="K11" s="335">
        <v>1900</v>
      </c>
      <c r="L11" s="340">
        <v>40.737564322469986</v>
      </c>
      <c r="M11" s="335">
        <v>1843</v>
      </c>
      <c r="N11" s="340">
        <v>97</v>
      </c>
      <c r="O11" s="341"/>
      <c r="P11" s="335">
        <v>68</v>
      </c>
      <c r="Q11" s="340">
        <v>1.4579759862778732</v>
      </c>
      <c r="R11" s="335">
        <v>32</v>
      </c>
      <c r="S11" s="340">
        <v>47.058823529411761</v>
      </c>
    </row>
    <row r="12" spans="1:21" s="275" customFormat="1" ht="18" customHeight="1" x14ac:dyDescent="0.2">
      <c r="A12" s="318"/>
      <c r="B12" s="331" t="s">
        <v>10</v>
      </c>
      <c r="C12" s="341">
        <f t="shared" ref="C12:C28" si="0">F12+K12+P12</f>
        <v>7841</v>
      </c>
      <c r="D12" s="342">
        <f t="shared" ref="D12:D29" si="1">C12/C$29*100</f>
        <v>3.9225397206547408</v>
      </c>
      <c r="E12" s="338"/>
      <c r="F12" s="341">
        <v>3515</v>
      </c>
      <c r="G12" s="342">
        <v>44.82846575691876</v>
      </c>
      <c r="H12" s="341">
        <v>3491</v>
      </c>
      <c r="I12" s="342">
        <v>99.317211948790899</v>
      </c>
      <c r="J12" s="341"/>
      <c r="K12" s="341">
        <v>3512</v>
      </c>
      <c r="L12" s="342">
        <v>44.790205330952688</v>
      </c>
      <c r="M12" s="341">
        <v>3482</v>
      </c>
      <c r="N12" s="342">
        <v>99.145785876993159</v>
      </c>
      <c r="O12" s="341"/>
      <c r="P12" s="341">
        <v>814</v>
      </c>
      <c r="Q12" s="342">
        <v>10.381328912128556</v>
      </c>
      <c r="R12" s="341">
        <v>795</v>
      </c>
      <c r="S12" s="342">
        <v>97.665847665847664</v>
      </c>
    </row>
    <row r="13" spans="1:21" s="275" customFormat="1" ht="18" customHeight="1" x14ac:dyDescent="0.2">
      <c r="A13" s="318"/>
      <c r="B13" s="331" t="s">
        <v>40</v>
      </c>
      <c r="C13" s="341">
        <f t="shared" si="0"/>
        <v>4112</v>
      </c>
      <c r="D13" s="342">
        <f t="shared" si="1"/>
        <v>2.0570696762316403</v>
      </c>
      <c r="E13" s="338"/>
      <c r="F13" s="341">
        <v>1515</v>
      </c>
      <c r="G13" s="342">
        <v>36.843385214007782</v>
      </c>
      <c r="H13" s="341">
        <v>1498</v>
      </c>
      <c r="I13" s="342">
        <v>98.877887788778878</v>
      </c>
      <c r="J13" s="341"/>
      <c r="K13" s="341">
        <v>1454</v>
      </c>
      <c r="L13" s="342">
        <v>35.359922178988327</v>
      </c>
      <c r="M13" s="341">
        <v>1409</v>
      </c>
      <c r="N13" s="342">
        <v>96.905089408528198</v>
      </c>
      <c r="O13" s="341"/>
      <c r="P13" s="341">
        <v>1143</v>
      </c>
      <c r="Q13" s="342">
        <v>27.796692607003891</v>
      </c>
      <c r="R13" s="341">
        <v>1043</v>
      </c>
      <c r="S13" s="342">
        <v>91.251093613298337</v>
      </c>
    </row>
    <row r="14" spans="1:21" s="275" customFormat="1" ht="18" customHeight="1" x14ac:dyDescent="0.2">
      <c r="A14" s="318"/>
      <c r="B14" s="331" t="s">
        <v>41</v>
      </c>
      <c r="C14" s="341">
        <f t="shared" si="0"/>
        <v>792</v>
      </c>
      <c r="D14" s="342">
        <f t="shared" si="1"/>
        <v>0.39620602713410968</v>
      </c>
      <c r="E14" s="338"/>
      <c r="F14" s="341">
        <v>376</v>
      </c>
      <c r="G14" s="342">
        <v>47.474747474747474</v>
      </c>
      <c r="H14" s="341">
        <v>354</v>
      </c>
      <c r="I14" s="342">
        <v>94.148936170212778</v>
      </c>
      <c r="J14" s="341"/>
      <c r="K14" s="341">
        <v>372</v>
      </c>
      <c r="L14" s="342">
        <v>46.969696969696969</v>
      </c>
      <c r="M14" s="341">
        <v>325</v>
      </c>
      <c r="N14" s="342">
        <v>87.365591397849457</v>
      </c>
      <c r="O14" s="341"/>
      <c r="P14" s="341">
        <v>44</v>
      </c>
      <c r="Q14" s="342">
        <v>5.5555555555555554</v>
      </c>
      <c r="R14" s="341">
        <v>14</v>
      </c>
      <c r="S14" s="342">
        <v>31.818181818181817</v>
      </c>
    </row>
    <row r="15" spans="1:21" s="275" customFormat="1" ht="18" customHeight="1" x14ac:dyDescent="0.2">
      <c r="A15" s="318"/>
      <c r="B15" s="331" t="s">
        <v>9</v>
      </c>
      <c r="C15" s="341">
        <f t="shared" si="0"/>
        <v>13361</v>
      </c>
      <c r="D15" s="342">
        <f t="shared" si="1"/>
        <v>6.6839756673470214</v>
      </c>
      <c r="E15" s="338"/>
      <c r="F15" s="341">
        <v>3838</v>
      </c>
      <c r="G15" s="342">
        <v>28.725394805778009</v>
      </c>
      <c r="H15" s="341">
        <v>3404</v>
      </c>
      <c r="I15" s="342">
        <v>88.692027097446584</v>
      </c>
      <c r="J15" s="341"/>
      <c r="K15" s="341">
        <v>4195</v>
      </c>
      <c r="L15" s="342">
        <v>31.397350497717234</v>
      </c>
      <c r="M15" s="341">
        <v>3613</v>
      </c>
      <c r="N15" s="342">
        <v>86.126340882002381</v>
      </c>
      <c r="O15" s="341"/>
      <c r="P15" s="341">
        <v>5328</v>
      </c>
      <c r="Q15" s="342">
        <v>39.877254696504757</v>
      </c>
      <c r="R15" s="341">
        <v>4600</v>
      </c>
      <c r="S15" s="342">
        <v>86.336336336336345</v>
      </c>
    </row>
    <row r="16" spans="1:21" s="275" customFormat="1" ht="18" customHeight="1" x14ac:dyDescent="0.2">
      <c r="A16" s="318"/>
      <c r="B16" s="331" t="s">
        <v>8</v>
      </c>
      <c r="C16" s="341">
        <f t="shared" si="0"/>
        <v>184</v>
      </c>
      <c r="D16" s="342">
        <f t="shared" si="1"/>
        <v>9.2047864889742662E-2</v>
      </c>
      <c r="E16" s="338"/>
      <c r="F16" s="341">
        <v>97</v>
      </c>
      <c r="G16" s="342">
        <v>52.717391304347828</v>
      </c>
      <c r="H16" s="341">
        <v>97</v>
      </c>
      <c r="I16" s="342">
        <v>100</v>
      </c>
      <c r="J16" s="341"/>
      <c r="K16" s="341">
        <v>87</v>
      </c>
      <c r="L16" s="342">
        <v>47.282608695652172</v>
      </c>
      <c r="M16" s="341">
        <v>87</v>
      </c>
      <c r="N16" s="342">
        <v>100</v>
      </c>
      <c r="O16" s="341"/>
      <c r="P16" s="341">
        <v>0</v>
      </c>
      <c r="Q16" s="342">
        <v>0</v>
      </c>
      <c r="R16" s="341">
        <v>0</v>
      </c>
      <c r="S16" s="342" t="s">
        <v>375</v>
      </c>
    </row>
    <row r="17" spans="1:19" s="275" customFormat="1" ht="18" customHeight="1" x14ac:dyDescent="0.2">
      <c r="A17" s="318"/>
      <c r="B17" s="331" t="s">
        <v>7</v>
      </c>
      <c r="C17" s="341">
        <f t="shared" si="0"/>
        <v>50792</v>
      </c>
      <c r="D17" s="342">
        <f t="shared" si="1"/>
        <v>25.409212790651136</v>
      </c>
      <c r="E17" s="338"/>
      <c r="F17" s="341">
        <v>16421</v>
      </c>
      <c r="G17" s="342">
        <v>32.329894471570327</v>
      </c>
      <c r="H17" s="341">
        <v>13919</v>
      </c>
      <c r="I17" s="342">
        <v>84.763412703245848</v>
      </c>
      <c r="J17" s="341"/>
      <c r="K17" s="341">
        <v>16435</v>
      </c>
      <c r="L17" s="342">
        <v>32.357457867380688</v>
      </c>
      <c r="M17" s="341">
        <v>13176</v>
      </c>
      <c r="N17" s="342">
        <v>80.170368116823852</v>
      </c>
      <c r="O17" s="341"/>
      <c r="P17" s="341">
        <v>17936</v>
      </c>
      <c r="Q17" s="342">
        <v>35.312647661048985</v>
      </c>
      <c r="R17" s="341">
        <v>12926</v>
      </c>
      <c r="S17" s="342">
        <v>72.067350579839427</v>
      </c>
    </row>
    <row r="18" spans="1:19" s="275" customFormat="1" ht="18" customHeight="1" x14ac:dyDescent="0.2">
      <c r="A18" s="318"/>
      <c r="B18" s="331" t="s">
        <v>43</v>
      </c>
      <c r="C18" s="341">
        <f t="shared" si="0"/>
        <v>9587</v>
      </c>
      <c r="D18" s="342">
        <f t="shared" si="1"/>
        <v>4.7959939168367551</v>
      </c>
      <c r="E18" s="338"/>
      <c r="F18" s="341">
        <v>3403</v>
      </c>
      <c r="G18" s="342">
        <v>35.495984145196616</v>
      </c>
      <c r="H18" s="341">
        <v>2808</v>
      </c>
      <c r="I18" s="342">
        <v>82.515427563914187</v>
      </c>
      <c r="J18" s="341"/>
      <c r="K18" s="341">
        <v>3495</v>
      </c>
      <c r="L18" s="342">
        <v>36.45561698132888</v>
      </c>
      <c r="M18" s="341">
        <v>2949</v>
      </c>
      <c r="N18" s="342">
        <v>84.377682403433468</v>
      </c>
      <c r="O18" s="341"/>
      <c r="P18" s="341">
        <v>2689</v>
      </c>
      <c r="Q18" s="342">
        <v>28.048398873474493</v>
      </c>
      <c r="R18" s="341">
        <v>2089</v>
      </c>
      <c r="S18" s="342">
        <v>77.68687244328747</v>
      </c>
    </row>
    <row r="19" spans="1:19" s="275" customFormat="1" ht="18" customHeight="1" x14ac:dyDescent="0.2">
      <c r="A19" s="318"/>
      <c r="B19" s="331" t="s">
        <v>44</v>
      </c>
      <c r="C19" s="341">
        <f t="shared" si="0"/>
        <v>23565</v>
      </c>
      <c r="D19" s="342">
        <f t="shared" si="1"/>
        <v>11.788630087645576</v>
      </c>
      <c r="E19" s="338"/>
      <c r="F19" s="341">
        <v>5845</v>
      </c>
      <c r="G19" s="342">
        <v>24.803734351792915</v>
      </c>
      <c r="H19" s="341">
        <v>5523</v>
      </c>
      <c r="I19" s="342">
        <v>94.491017964071858</v>
      </c>
      <c r="J19" s="341"/>
      <c r="K19" s="341">
        <v>10412</v>
      </c>
      <c r="L19" s="342">
        <v>44.184171440695948</v>
      </c>
      <c r="M19" s="341">
        <v>9441</v>
      </c>
      <c r="N19" s="342">
        <v>90.674222051479063</v>
      </c>
      <c r="O19" s="341"/>
      <c r="P19" s="341">
        <v>7308</v>
      </c>
      <c r="Q19" s="342">
        <v>31.012094207511137</v>
      </c>
      <c r="R19" s="341">
        <v>5909</v>
      </c>
      <c r="S19" s="342">
        <v>80.856595511767921</v>
      </c>
    </row>
    <row r="20" spans="1:19" s="275" customFormat="1" ht="18" customHeight="1" x14ac:dyDescent="0.2">
      <c r="A20" s="318"/>
      <c r="B20" s="331" t="s">
        <v>6</v>
      </c>
      <c r="C20" s="341">
        <f t="shared" si="0"/>
        <v>21065</v>
      </c>
      <c r="D20" s="342">
        <f t="shared" si="1"/>
        <v>10.537979749469724</v>
      </c>
      <c r="E20" s="338"/>
      <c r="F20" s="341">
        <v>7001</v>
      </c>
      <c r="G20" s="342">
        <v>33.235224305720394</v>
      </c>
      <c r="H20" s="341">
        <v>4912</v>
      </c>
      <c r="I20" s="342">
        <v>70.161405513498082</v>
      </c>
      <c r="J20" s="341"/>
      <c r="K20" s="341">
        <v>7897</v>
      </c>
      <c r="L20" s="342">
        <v>37.488725373842868</v>
      </c>
      <c r="M20" s="341">
        <v>5052</v>
      </c>
      <c r="N20" s="342">
        <v>63.973660883879958</v>
      </c>
      <c r="O20" s="341"/>
      <c r="P20" s="341">
        <v>6167</v>
      </c>
      <c r="Q20" s="342">
        <v>29.276050320436742</v>
      </c>
      <c r="R20" s="341">
        <v>3174</v>
      </c>
      <c r="S20" s="342">
        <v>51.467488243878712</v>
      </c>
    </row>
    <row r="21" spans="1:19" s="275" customFormat="1" ht="18" customHeight="1" x14ac:dyDescent="0.2">
      <c r="A21" s="318"/>
      <c r="B21" s="331" t="s">
        <v>5</v>
      </c>
      <c r="C21" s="341">
        <f t="shared" si="0"/>
        <v>18509</v>
      </c>
      <c r="D21" s="342">
        <f t="shared" si="1"/>
        <v>9.2593148437187338</v>
      </c>
      <c r="E21" s="338"/>
      <c r="F21" s="341">
        <v>5895</v>
      </c>
      <c r="G21" s="342">
        <v>31.849370576476311</v>
      </c>
      <c r="H21" s="341">
        <v>5214</v>
      </c>
      <c r="I21" s="342">
        <v>88.447837150127228</v>
      </c>
      <c r="J21" s="341"/>
      <c r="K21" s="341">
        <v>5996</v>
      </c>
      <c r="L21" s="342">
        <v>32.395051056242906</v>
      </c>
      <c r="M21" s="341">
        <v>4722</v>
      </c>
      <c r="N21" s="342">
        <v>78.752501667778517</v>
      </c>
      <c r="O21" s="341"/>
      <c r="P21" s="341">
        <v>6618</v>
      </c>
      <c r="Q21" s="342">
        <v>35.755578367280783</v>
      </c>
      <c r="R21" s="341">
        <v>4949</v>
      </c>
      <c r="S21" s="342">
        <v>74.780900574191605</v>
      </c>
    </row>
    <row r="22" spans="1:19" s="275" customFormat="1" ht="18" customHeight="1" x14ac:dyDescent="0.2">
      <c r="A22" s="318"/>
      <c r="B22" s="331" t="s">
        <v>38</v>
      </c>
      <c r="C22" s="341">
        <f t="shared" si="0"/>
        <v>14058</v>
      </c>
      <c r="D22" s="342">
        <f t="shared" si="1"/>
        <v>7.0326569816304474</v>
      </c>
      <c r="E22" s="338"/>
      <c r="F22" s="341">
        <v>5640</v>
      </c>
      <c r="G22" s="342">
        <v>40.119504908237303</v>
      </c>
      <c r="H22" s="341">
        <v>5388</v>
      </c>
      <c r="I22" s="342">
        <v>95.531914893617014</v>
      </c>
      <c r="J22" s="341"/>
      <c r="K22" s="341">
        <v>4478</v>
      </c>
      <c r="L22" s="342">
        <v>31.853748755157206</v>
      </c>
      <c r="M22" s="341">
        <v>4066</v>
      </c>
      <c r="N22" s="342">
        <v>90.799464046449302</v>
      </c>
      <c r="O22" s="341"/>
      <c r="P22" s="341">
        <v>3940</v>
      </c>
      <c r="Q22" s="342">
        <v>28.026746336605491</v>
      </c>
      <c r="R22" s="341">
        <v>3371</v>
      </c>
      <c r="S22" s="342">
        <v>85.558375634517773</v>
      </c>
    </row>
    <row r="23" spans="1:19" s="275" customFormat="1" ht="18" customHeight="1" x14ac:dyDescent="0.2">
      <c r="A23" s="318"/>
      <c r="B23" s="331" t="s">
        <v>45</v>
      </c>
      <c r="C23" s="341">
        <f t="shared" si="0"/>
        <v>24994</v>
      </c>
      <c r="D23" s="342">
        <f t="shared" si="1"/>
        <v>12.503501820946891</v>
      </c>
      <c r="E23" s="338"/>
      <c r="F23" s="341">
        <v>11774</v>
      </c>
      <c r="G23" s="342">
        <v>47.107305753380814</v>
      </c>
      <c r="H23" s="341">
        <v>10391</v>
      </c>
      <c r="I23" s="342">
        <v>88.25377951418379</v>
      </c>
      <c r="J23" s="341"/>
      <c r="K23" s="341">
        <v>8627</v>
      </c>
      <c r="L23" s="342">
        <v>34.51628390813795</v>
      </c>
      <c r="M23" s="341">
        <v>7268</v>
      </c>
      <c r="N23" s="342">
        <v>84.247131100034778</v>
      </c>
      <c r="O23" s="341"/>
      <c r="P23" s="341">
        <v>4593</v>
      </c>
      <c r="Q23" s="342">
        <v>18.376410338481236</v>
      </c>
      <c r="R23" s="341">
        <v>3415</v>
      </c>
      <c r="S23" s="342">
        <v>74.352275201393425</v>
      </c>
    </row>
    <row r="24" spans="1:19" s="275" customFormat="1" ht="18" customHeight="1" x14ac:dyDescent="0.2">
      <c r="A24" s="318">
        <v>47094</v>
      </c>
      <c r="B24" s="331" t="s">
        <v>46</v>
      </c>
      <c r="C24" s="341">
        <f t="shared" si="0"/>
        <v>1307</v>
      </c>
      <c r="D24" s="342">
        <f t="shared" si="1"/>
        <v>0.65383999679833515</v>
      </c>
      <c r="E24" s="338"/>
      <c r="F24" s="341">
        <v>762</v>
      </c>
      <c r="G24" s="342">
        <v>58.301453710788067</v>
      </c>
      <c r="H24" s="341">
        <v>744</v>
      </c>
      <c r="I24" s="342">
        <v>97.637795275590548</v>
      </c>
      <c r="J24" s="341"/>
      <c r="K24" s="341">
        <v>415</v>
      </c>
      <c r="L24" s="342">
        <v>31.752104055087987</v>
      </c>
      <c r="M24" s="341">
        <v>386</v>
      </c>
      <c r="N24" s="342">
        <v>93.012048192771076</v>
      </c>
      <c r="O24" s="341"/>
      <c r="P24" s="341">
        <v>130</v>
      </c>
      <c r="Q24" s="342">
        <v>9.946442234123948</v>
      </c>
      <c r="R24" s="341">
        <v>105</v>
      </c>
      <c r="S24" s="342">
        <v>80.769230769230774</v>
      </c>
    </row>
    <row r="25" spans="1:19" s="275" customFormat="1" ht="18" customHeight="1" x14ac:dyDescent="0.2">
      <c r="B25" s="331" t="s">
        <v>47</v>
      </c>
      <c r="C25" s="341">
        <f t="shared" si="0"/>
        <v>2661</v>
      </c>
      <c r="D25" s="342">
        <f t="shared" si="1"/>
        <v>1.3311922199543762</v>
      </c>
      <c r="E25" s="338"/>
      <c r="F25" s="341">
        <v>692</v>
      </c>
      <c r="G25" s="342">
        <v>26.005261180007516</v>
      </c>
      <c r="H25" s="341">
        <v>572</v>
      </c>
      <c r="I25" s="342">
        <v>82.658959537572258</v>
      </c>
      <c r="J25" s="341"/>
      <c r="K25" s="341">
        <v>1240</v>
      </c>
      <c r="L25" s="342">
        <v>46.599022923712887</v>
      </c>
      <c r="M25" s="341">
        <v>987</v>
      </c>
      <c r="N25" s="342">
        <v>79.596774193548399</v>
      </c>
      <c r="O25" s="341"/>
      <c r="P25" s="341">
        <v>729</v>
      </c>
      <c r="Q25" s="342">
        <v>27.395715896279594</v>
      </c>
      <c r="R25" s="341">
        <v>444</v>
      </c>
      <c r="S25" s="342">
        <v>60.905349794238681</v>
      </c>
    </row>
    <row r="26" spans="1:19" s="275" customFormat="1" ht="18" customHeight="1" x14ac:dyDescent="0.2">
      <c r="B26" s="331" t="s">
        <v>48</v>
      </c>
      <c r="C26" s="341">
        <f t="shared" si="0"/>
        <v>1360</v>
      </c>
      <c r="D26" s="342">
        <f t="shared" si="1"/>
        <v>0.68035378396766322</v>
      </c>
      <c r="E26" s="338"/>
      <c r="F26" s="341">
        <v>675</v>
      </c>
      <c r="G26" s="342">
        <v>49.632352941176471</v>
      </c>
      <c r="H26" s="341">
        <v>596</v>
      </c>
      <c r="I26" s="342">
        <v>88.296296296296291</v>
      </c>
      <c r="J26" s="341"/>
      <c r="K26" s="341">
        <v>645</v>
      </c>
      <c r="L26" s="342">
        <v>47.42647058823529</v>
      </c>
      <c r="M26" s="341">
        <v>556</v>
      </c>
      <c r="N26" s="342">
        <v>86.20155038759691</v>
      </c>
      <c r="O26" s="341"/>
      <c r="P26" s="341">
        <v>40</v>
      </c>
      <c r="Q26" s="342">
        <v>2.9411764705882351</v>
      </c>
      <c r="R26" s="341">
        <v>35</v>
      </c>
      <c r="S26" s="342">
        <v>87.5</v>
      </c>
    </row>
    <row r="27" spans="1:19" s="275" customFormat="1" ht="18" customHeight="1" x14ac:dyDescent="0.2">
      <c r="B27" s="331" t="s">
        <v>49</v>
      </c>
      <c r="C27" s="341">
        <f t="shared" si="0"/>
        <v>1040</v>
      </c>
      <c r="D27" s="342">
        <f t="shared" si="1"/>
        <v>0.52027054068115419</v>
      </c>
      <c r="E27" s="338"/>
      <c r="F27" s="341">
        <v>519</v>
      </c>
      <c r="G27" s="342">
        <v>49.903846153846153</v>
      </c>
      <c r="H27" s="341">
        <v>438</v>
      </c>
      <c r="I27" s="342">
        <v>84.393063583815035</v>
      </c>
      <c r="J27" s="341"/>
      <c r="K27" s="341">
        <v>474</v>
      </c>
      <c r="L27" s="342">
        <v>45.576923076923073</v>
      </c>
      <c r="M27" s="341">
        <v>353</v>
      </c>
      <c r="N27" s="342">
        <v>74.472573839662445</v>
      </c>
      <c r="O27" s="341"/>
      <c r="P27" s="341">
        <v>47</v>
      </c>
      <c r="Q27" s="342">
        <v>4.5192307692307692</v>
      </c>
      <c r="R27" s="341">
        <v>26</v>
      </c>
      <c r="S27" s="342">
        <v>55.319148936170215</v>
      </c>
    </row>
    <row r="28" spans="1:19" s="275" customFormat="1" ht="18" customHeight="1" x14ac:dyDescent="0.2">
      <c r="B28" s="336" t="s">
        <v>4</v>
      </c>
      <c r="C28" s="343">
        <f t="shared" si="0"/>
        <v>4</v>
      </c>
      <c r="D28" s="344">
        <f t="shared" si="1"/>
        <v>2.0010405410813624E-3</v>
      </c>
      <c r="E28" s="338"/>
      <c r="F28" s="343">
        <v>2</v>
      </c>
      <c r="G28" s="344">
        <v>50</v>
      </c>
      <c r="H28" s="343">
        <v>2</v>
      </c>
      <c r="I28" s="344">
        <v>100</v>
      </c>
      <c r="J28" s="341"/>
      <c r="K28" s="343">
        <v>1</v>
      </c>
      <c r="L28" s="344">
        <v>25</v>
      </c>
      <c r="M28" s="343">
        <v>1</v>
      </c>
      <c r="N28" s="344">
        <v>100</v>
      </c>
      <c r="O28" s="341"/>
      <c r="P28" s="343">
        <v>1</v>
      </c>
      <c r="Q28" s="344">
        <v>25</v>
      </c>
      <c r="R28" s="343">
        <v>1</v>
      </c>
      <c r="S28" s="344">
        <v>100</v>
      </c>
    </row>
    <row r="29" spans="1:19" s="212" customFormat="1" ht="18" customHeight="1" x14ac:dyDescent="0.2">
      <c r="B29" s="332" t="s">
        <v>3</v>
      </c>
      <c r="C29" s="333">
        <f>SUM(C11:C28)</f>
        <v>199896</v>
      </c>
      <c r="D29" s="334">
        <f t="shared" si="1"/>
        <v>100</v>
      </c>
      <c r="E29" s="349"/>
      <c r="F29" s="333">
        <f>SUM(F11:F28)</f>
        <v>70666</v>
      </c>
      <c r="G29" s="334">
        <f t="shared" ref="G29" si="2">F29/$C29*100</f>
        <v>35.351382719013884</v>
      </c>
      <c r="H29" s="333">
        <f>SUM(H11:H28)</f>
        <v>62009</v>
      </c>
      <c r="I29" s="334">
        <f t="shared" ref="I29" si="3">H29/F29*100</f>
        <v>87.749412730308777</v>
      </c>
      <c r="J29" s="352"/>
      <c r="K29" s="333">
        <f>SUM(K11:K28)</f>
        <v>71635</v>
      </c>
      <c r="L29" s="334">
        <f t="shared" ref="L29" si="4">K29/$C29*100</f>
        <v>35.836134790090846</v>
      </c>
      <c r="M29" s="333">
        <f>SUM(M11:M28)</f>
        <v>59716</v>
      </c>
      <c r="N29" s="334">
        <f t="shared" ref="N29" si="5">M29/K29*100</f>
        <v>83.361485307461436</v>
      </c>
      <c r="O29" s="352"/>
      <c r="P29" s="333">
        <f>SUM(P11:P28)</f>
        <v>57595</v>
      </c>
      <c r="Q29" s="353">
        <f t="shared" ref="Q29" si="6">P29/$C29*100</f>
        <v>28.812482490895263</v>
      </c>
      <c r="R29" s="333">
        <f>SUM(R11:R28)</f>
        <v>42928</v>
      </c>
      <c r="S29" s="353">
        <f t="shared" ref="S29" si="7">R29/P29*100</f>
        <v>74.534247764562906</v>
      </c>
    </row>
    <row r="30" spans="1:19" s="256" customFormat="1" ht="6.75" customHeight="1" x14ac:dyDescent="0.2">
      <c r="B30" s="1134"/>
      <c r="C30" s="1134"/>
      <c r="D30" s="1134"/>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69</v>
      </c>
    </row>
    <row r="2" spans="1:21" s="205" customFormat="1" ht="49.5" customHeight="1" x14ac:dyDescent="0.2">
      <c r="B2" s="1034"/>
      <c r="C2" s="1034"/>
      <c r="D2" s="1034"/>
      <c r="E2" s="206"/>
      <c r="F2" s="1135"/>
      <c r="G2" s="1135"/>
      <c r="H2" s="1135"/>
      <c r="I2" s="1135"/>
      <c r="J2" s="1135"/>
      <c r="K2" s="1135"/>
      <c r="L2" s="1135"/>
      <c r="M2" s="1135"/>
      <c r="N2" s="1135"/>
      <c r="O2" s="1135"/>
      <c r="P2" s="1135"/>
      <c r="Q2" s="1135"/>
      <c r="S2" s="206"/>
    </row>
    <row r="3" spans="1:21" s="205" customFormat="1" ht="3" customHeight="1" x14ac:dyDescent="0.2">
      <c r="B3" s="206"/>
      <c r="C3" s="206"/>
      <c r="D3" s="206"/>
      <c r="E3" s="206"/>
      <c r="K3" s="206"/>
      <c r="P3" s="206"/>
      <c r="S3" s="206"/>
    </row>
    <row r="4" spans="1:21" s="208" customFormat="1" ht="19.5" customHeight="1" x14ac:dyDescent="0.2">
      <c r="B4" s="1149" t="s">
        <v>443</v>
      </c>
      <c r="C4" s="1149"/>
      <c r="D4" s="1149"/>
      <c r="E4" s="1149"/>
      <c r="F4" s="1149"/>
      <c r="G4" s="1149"/>
      <c r="H4" s="1149"/>
      <c r="I4" s="1149"/>
      <c r="J4" s="1149"/>
      <c r="K4" s="1149"/>
      <c r="L4" s="1149"/>
      <c r="M4" s="1149"/>
      <c r="N4" s="1149"/>
      <c r="O4" s="1149"/>
      <c r="P4" s="1149"/>
      <c r="Q4" s="1149"/>
      <c r="R4" s="1149"/>
      <c r="S4" s="1149"/>
      <c r="T4" s="314"/>
    </row>
    <row r="5" spans="1:21" s="315" customFormat="1" ht="15" customHeight="1" x14ac:dyDescent="0.2">
      <c r="B5" s="1136" t="str">
        <f>porsaad!B6</f>
        <v>Situación a 31 de julio de 2023</v>
      </c>
      <c r="C5" s="1136"/>
      <c r="D5" s="1136"/>
      <c r="E5" s="1136"/>
      <c r="F5" s="1136"/>
      <c r="G5" s="1136"/>
      <c r="H5" s="1136"/>
      <c r="I5" s="1136"/>
      <c r="J5" s="1136"/>
      <c r="K5" s="1136"/>
      <c r="L5" s="1136"/>
      <c r="M5" s="1136"/>
      <c r="N5" s="1136"/>
      <c r="O5" s="1136"/>
      <c r="P5" s="1136"/>
      <c r="Q5" s="1136"/>
      <c r="R5" s="1136"/>
      <c r="S5" s="1136"/>
      <c r="T5" s="316"/>
      <c r="U5" s="91"/>
    </row>
    <row r="6" spans="1:21" s="208" customFormat="1" ht="4.5" customHeight="1" x14ac:dyDescent="0.2"/>
    <row r="7" spans="1:21" s="211" customFormat="1" ht="15" customHeight="1" x14ac:dyDescent="0.2">
      <c r="A7" s="212"/>
      <c r="B7" s="1137" t="s">
        <v>15</v>
      </c>
      <c r="C7" s="1140" t="s">
        <v>69</v>
      </c>
      <c r="D7" s="1141"/>
      <c r="E7" s="347"/>
      <c r="F7" s="1151" t="s">
        <v>34</v>
      </c>
      <c r="G7" s="1152"/>
      <c r="H7" s="1152"/>
      <c r="I7" s="1153"/>
      <c r="J7" s="351"/>
      <c r="K7" s="1151" t="s">
        <v>52</v>
      </c>
      <c r="L7" s="1152"/>
      <c r="M7" s="1152"/>
      <c r="N7" s="1153"/>
      <c r="O7" s="351"/>
      <c r="P7" s="1151" t="s">
        <v>53</v>
      </c>
      <c r="Q7" s="1152"/>
      <c r="R7" s="1152"/>
      <c r="S7" s="1153"/>
    </row>
    <row r="8" spans="1:21" s="211" customFormat="1" ht="37.5" customHeight="1" x14ac:dyDescent="0.2">
      <c r="A8" s="212"/>
      <c r="B8" s="1138"/>
      <c r="C8" s="1142"/>
      <c r="D8" s="1143"/>
      <c r="E8" s="347"/>
      <c r="F8" s="1154" t="s">
        <v>75</v>
      </c>
      <c r="G8" s="1155"/>
      <c r="H8" s="1156" t="s">
        <v>298</v>
      </c>
      <c r="I8" s="1157"/>
      <c r="J8" s="329"/>
      <c r="K8" s="1154" t="s">
        <v>75</v>
      </c>
      <c r="L8" s="1155"/>
      <c r="M8" s="1156" t="s">
        <v>298</v>
      </c>
      <c r="N8" s="1157"/>
      <c r="O8" s="329"/>
      <c r="P8" s="1154" t="s">
        <v>75</v>
      </c>
      <c r="Q8" s="1155"/>
      <c r="R8" s="1156" t="s">
        <v>298</v>
      </c>
      <c r="S8" s="1157"/>
    </row>
    <row r="9" spans="1:21" s="216" customFormat="1" ht="29.25" customHeight="1" x14ac:dyDescent="0.2">
      <c r="A9" s="317"/>
      <c r="B9" s="113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78633</v>
      </c>
      <c r="D11" s="340">
        <f>C11/C$29*100</f>
        <v>14.563905192835195</v>
      </c>
      <c r="E11" s="338"/>
      <c r="F11" s="335">
        <v>26267</v>
      </c>
      <c r="G11" s="340">
        <v>33.40455025243854</v>
      </c>
      <c r="H11" s="335">
        <v>21175</v>
      </c>
      <c r="I11" s="340">
        <v>80.614459207370473</v>
      </c>
      <c r="J11" s="341"/>
      <c r="K11" s="335">
        <v>37169</v>
      </c>
      <c r="L11" s="340">
        <v>47.268958325385022</v>
      </c>
      <c r="M11" s="335">
        <v>29773</v>
      </c>
      <c r="N11" s="340">
        <v>80.101697651268537</v>
      </c>
      <c r="O11" s="341"/>
      <c r="P11" s="335">
        <v>15197</v>
      </c>
      <c r="Q11" s="340">
        <v>19.326491422176439</v>
      </c>
      <c r="R11" s="335">
        <v>12978</v>
      </c>
      <c r="S11" s="340">
        <v>85.398433901427921</v>
      </c>
    </row>
    <row r="12" spans="1:21" s="275" customFormat="1" ht="18" customHeight="1" x14ac:dyDescent="0.2">
      <c r="A12" s="318"/>
      <c r="B12" s="331" t="s">
        <v>10</v>
      </c>
      <c r="C12" s="341">
        <f t="shared" ref="C12:C28" si="0">F12+K12+P12</f>
        <v>19779</v>
      </c>
      <c r="D12" s="342">
        <f t="shared" ref="D12:D29" si="1">C12/C$29*100</f>
        <v>3.6633408468338651</v>
      </c>
      <c r="E12" s="338"/>
      <c r="F12" s="341">
        <v>4633</v>
      </c>
      <c r="G12" s="342">
        <v>23.423833358612669</v>
      </c>
      <c r="H12" s="341">
        <v>4235</v>
      </c>
      <c r="I12" s="342">
        <v>91.409453917548021</v>
      </c>
      <c r="J12" s="341"/>
      <c r="K12" s="341">
        <v>7343</v>
      </c>
      <c r="L12" s="342">
        <v>37.125233833864201</v>
      </c>
      <c r="M12" s="341">
        <v>6719</v>
      </c>
      <c r="N12" s="342">
        <v>91.502110853874441</v>
      </c>
      <c r="O12" s="341"/>
      <c r="P12" s="341">
        <v>7803</v>
      </c>
      <c r="Q12" s="342">
        <v>39.450932807523131</v>
      </c>
      <c r="R12" s="341">
        <v>7292</v>
      </c>
      <c r="S12" s="342">
        <v>93.451236703831867</v>
      </c>
    </row>
    <row r="13" spans="1:21" s="275" customFormat="1" ht="18" customHeight="1" x14ac:dyDescent="0.2">
      <c r="A13" s="318"/>
      <c r="B13" s="331" t="s">
        <v>40</v>
      </c>
      <c r="C13" s="341">
        <f t="shared" si="0"/>
        <v>10956</v>
      </c>
      <c r="D13" s="342">
        <f t="shared" si="1"/>
        <v>2.0292007845650351</v>
      </c>
      <c r="E13" s="338"/>
      <c r="F13" s="341">
        <v>2711</v>
      </c>
      <c r="G13" s="342">
        <v>24.744432274552757</v>
      </c>
      <c r="H13" s="341">
        <v>2628</v>
      </c>
      <c r="I13" s="342">
        <v>96.938399114717825</v>
      </c>
      <c r="J13" s="341"/>
      <c r="K13" s="341">
        <v>4051</v>
      </c>
      <c r="L13" s="342">
        <v>36.975173420956551</v>
      </c>
      <c r="M13" s="341">
        <v>3891</v>
      </c>
      <c r="N13" s="342">
        <v>96.050357936312025</v>
      </c>
      <c r="O13" s="341"/>
      <c r="P13" s="341">
        <v>4194</v>
      </c>
      <c r="Q13" s="342">
        <v>38.280394304490692</v>
      </c>
      <c r="R13" s="341">
        <v>3981</v>
      </c>
      <c r="S13" s="342">
        <v>94.921316165951367</v>
      </c>
    </row>
    <row r="14" spans="1:21" s="275" customFormat="1" ht="18" customHeight="1" x14ac:dyDescent="0.2">
      <c r="A14" s="318"/>
      <c r="B14" s="331" t="s">
        <v>41</v>
      </c>
      <c r="C14" s="341">
        <f t="shared" si="0"/>
        <v>20640</v>
      </c>
      <c r="D14" s="342">
        <f t="shared" si="1"/>
        <v>3.8228098022473822</v>
      </c>
      <c r="E14" s="338"/>
      <c r="F14" s="341">
        <v>4212</v>
      </c>
      <c r="G14" s="342">
        <v>20.406976744186046</v>
      </c>
      <c r="H14" s="341">
        <v>2176</v>
      </c>
      <c r="I14" s="342">
        <v>51.661918328585003</v>
      </c>
      <c r="J14" s="341"/>
      <c r="K14" s="341">
        <v>7191</v>
      </c>
      <c r="L14" s="342">
        <v>34.840116279069768</v>
      </c>
      <c r="M14" s="341">
        <v>3098</v>
      </c>
      <c r="N14" s="342">
        <v>43.081629815046583</v>
      </c>
      <c r="O14" s="341"/>
      <c r="P14" s="341">
        <v>9237</v>
      </c>
      <c r="Q14" s="342">
        <v>44.752906976744185</v>
      </c>
      <c r="R14" s="341">
        <v>3059</v>
      </c>
      <c r="S14" s="342">
        <v>33.116812818014509</v>
      </c>
    </row>
    <row r="15" spans="1:21" s="275" customFormat="1" ht="18" customHeight="1" x14ac:dyDescent="0.2">
      <c r="A15" s="318"/>
      <c r="B15" s="331" t="s">
        <v>9</v>
      </c>
      <c r="C15" s="341">
        <f t="shared" si="0"/>
        <v>15614</v>
      </c>
      <c r="D15" s="342">
        <f t="shared" si="1"/>
        <v>2.8919259812156315</v>
      </c>
      <c r="E15" s="338"/>
      <c r="F15" s="341">
        <v>5307</v>
      </c>
      <c r="G15" s="342">
        <v>33.988728064557449</v>
      </c>
      <c r="H15" s="341">
        <v>4580</v>
      </c>
      <c r="I15" s="342">
        <v>86.301111739212359</v>
      </c>
      <c r="J15" s="341"/>
      <c r="K15" s="341">
        <v>5849</v>
      </c>
      <c r="L15" s="342">
        <v>37.459971820161392</v>
      </c>
      <c r="M15" s="341">
        <v>5136</v>
      </c>
      <c r="N15" s="342">
        <v>87.80988203111643</v>
      </c>
      <c r="O15" s="341"/>
      <c r="P15" s="341">
        <v>4458</v>
      </c>
      <c r="Q15" s="342">
        <v>28.551300115281158</v>
      </c>
      <c r="R15" s="341">
        <v>3944</v>
      </c>
      <c r="S15" s="342">
        <v>88.470165993719149</v>
      </c>
    </row>
    <row r="16" spans="1:21" s="275" customFormat="1" ht="18" customHeight="1" x14ac:dyDescent="0.2">
      <c r="A16" s="318"/>
      <c r="B16" s="331" t="s">
        <v>8</v>
      </c>
      <c r="C16" s="341">
        <f t="shared" si="0"/>
        <v>9004</v>
      </c>
      <c r="D16" s="342">
        <f t="shared" si="1"/>
        <v>1.6676637334997788</v>
      </c>
      <c r="E16" s="338"/>
      <c r="F16" s="341">
        <v>2388</v>
      </c>
      <c r="G16" s="342">
        <v>26.521545979564635</v>
      </c>
      <c r="H16" s="341">
        <v>2080</v>
      </c>
      <c r="I16" s="342">
        <v>87.102177554438867</v>
      </c>
      <c r="J16" s="341"/>
      <c r="K16" s="341">
        <v>3552</v>
      </c>
      <c r="L16" s="342">
        <v>39.449133718347404</v>
      </c>
      <c r="M16" s="341">
        <v>2721</v>
      </c>
      <c r="N16" s="342">
        <v>76.604729729729726</v>
      </c>
      <c r="O16" s="341"/>
      <c r="P16" s="341">
        <v>3064</v>
      </c>
      <c r="Q16" s="342">
        <v>34.02932030208796</v>
      </c>
      <c r="R16" s="341">
        <v>2264</v>
      </c>
      <c r="S16" s="342">
        <v>73.89033942558747</v>
      </c>
    </row>
    <row r="17" spans="1:19" s="275" customFormat="1" ht="18" customHeight="1" x14ac:dyDescent="0.2">
      <c r="A17" s="318"/>
      <c r="B17" s="331" t="s">
        <v>7</v>
      </c>
      <c r="C17" s="341">
        <f t="shared" si="0"/>
        <v>31880</v>
      </c>
      <c r="D17" s="342">
        <f t="shared" si="1"/>
        <v>5.904611264323961</v>
      </c>
      <c r="E17" s="338"/>
      <c r="F17" s="341">
        <v>9055</v>
      </c>
      <c r="G17" s="342">
        <v>28.403387703889589</v>
      </c>
      <c r="H17" s="341">
        <v>6424</v>
      </c>
      <c r="I17" s="342">
        <v>70.944229707344007</v>
      </c>
      <c r="J17" s="341"/>
      <c r="K17" s="341">
        <v>11770</v>
      </c>
      <c r="L17" s="342">
        <v>36.919698870765373</v>
      </c>
      <c r="M17" s="341">
        <v>8056</v>
      </c>
      <c r="N17" s="342">
        <v>68.445199660152937</v>
      </c>
      <c r="O17" s="341"/>
      <c r="P17" s="341">
        <v>11055</v>
      </c>
      <c r="Q17" s="342">
        <v>34.676913425345049</v>
      </c>
      <c r="R17" s="341">
        <v>7661</v>
      </c>
      <c r="S17" s="342">
        <v>69.298959746720939</v>
      </c>
    </row>
    <row r="18" spans="1:19" s="275" customFormat="1" ht="18" customHeight="1" x14ac:dyDescent="0.2">
      <c r="A18" s="318"/>
      <c r="B18" s="331" t="s">
        <v>43</v>
      </c>
      <c r="C18" s="341">
        <f t="shared" si="0"/>
        <v>16363</v>
      </c>
      <c r="D18" s="342">
        <f t="shared" si="1"/>
        <v>3.0306510074696669</v>
      </c>
      <c r="E18" s="338"/>
      <c r="F18" s="341">
        <v>7526</v>
      </c>
      <c r="G18" s="342">
        <v>45.994010878200818</v>
      </c>
      <c r="H18" s="341">
        <v>3935</v>
      </c>
      <c r="I18" s="342">
        <v>52.285410576667559</v>
      </c>
      <c r="J18" s="341"/>
      <c r="K18" s="341">
        <v>6640</v>
      </c>
      <c r="L18" s="342">
        <v>40.579355863839147</v>
      </c>
      <c r="M18" s="341">
        <v>4150</v>
      </c>
      <c r="N18" s="342">
        <v>62.5</v>
      </c>
      <c r="O18" s="341"/>
      <c r="P18" s="341">
        <v>2197</v>
      </c>
      <c r="Q18" s="342">
        <v>13.426633257960033</v>
      </c>
      <c r="R18" s="341">
        <v>1494</v>
      </c>
      <c r="S18" s="342">
        <v>68.001820664542549</v>
      </c>
    </row>
    <row r="19" spans="1:19" s="275" customFormat="1" ht="18" customHeight="1" x14ac:dyDescent="0.2">
      <c r="A19" s="318"/>
      <c r="B19" s="331" t="s">
        <v>44</v>
      </c>
      <c r="C19" s="341">
        <f t="shared" si="0"/>
        <v>104074</v>
      </c>
      <c r="D19" s="342">
        <f t="shared" si="1"/>
        <v>19.275925744142157</v>
      </c>
      <c r="E19" s="338"/>
      <c r="F19" s="341">
        <v>19573</v>
      </c>
      <c r="G19" s="342">
        <v>18.806810538655188</v>
      </c>
      <c r="H19" s="341">
        <v>13314</v>
      </c>
      <c r="I19" s="342">
        <v>68.022275583712258</v>
      </c>
      <c r="J19" s="341"/>
      <c r="K19" s="341">
        <v>41010</v>
      </c>
      <c r="L19" s="342">
        <v>39.404654380536925</v>
      </c>
      <c r="M19" s="341">
        <v>30227</v>
      </c>
      <c r="N19" s="342">
        <v>73.706413069982929</v>
      </c>
      <c r="O19" s="341"/>
      <c r="P19" s="341">
        <v>43491</v>
      </c>
      <c r="Q19" s="342">
        <v>41.78853508080789</v>
      </c>
      <c r="R19" s="341">
        <v>39254</v>
      </c>
      <c r="S19" s="342">
        <v>90.257754477937965</v>
      </c>
    </row>
    <row r="20" spans="1:19" s="275" customFormat="1" ht="18" customHeight="1" x14ac:dyDescent="0.2">
      <c r="A20" s="318"/>
      <c r="B20" s="331" t="s">
        <v>6</v>
      </c>
      <c r="C20" s="341">
        <f t="shared" si="0"/>
        <v>95201</v>
      </c>
      <c r="D20" s="342">
        <f t="shared" si="1"/>
        <v>17.632524999212844</v>
      </c>
      <c r="E20" s="338"/>
      <c r="F20" s="341">
        <v>27592</v>
      </c>
      <c r="G20" s="342">
        <v>28.982888835201308</v>
      </c>
      <c r="H20" s="341">
        <v>16415</v>
      </c>
      <c r="I20" s="342">
        <v>59.491881704841987</v>
      </c>
      <c r="J20" s="341"/>
      <c r="K20" s="341">
        <v>35082</v>
      </c>
      <c r="L20" s="342">
        <v>36.850453251541474</v>
      </c>
      <c r="M20" s="341">
        <v>20180</v>
      </c>
      <c r="N20" s="342">
        <v>57.522376147312016</v>
      </c>
      <c r="O20" s="341"/>
      <c r="P20" s="341">
        <v>32527</v>
      </c>
      <c r="Q20" s="342">
        <v>34.166657913257211</v>
      </c>
      <c r="R20" s="341">
        <v>19132</v>
      </c>
      <c r="S20" s="342">
        <v>58.81882743566883</v>
      </c>
    </row>
    <row r="21" spans="1:19" s="275" customFormat="1" ht="18" customHeight="1" x14ac:dyDescent="0.2">
      <c r="A21" s="318"/>
      <c r="B21" s="331" t="s">
        <v>5</v>
      </c>
      <c r="C21" s="341">
        <f t="shared" si="0"/>
        <v>6348</v>
      </c>
      <c r="D21" s="342">
        <f t="shared" si="1"/>
        <v>1.1757362705749217</v>
      </c>
      <c r="E21" s="338"/>
      <c r="F21" s="341">
        <v>1929</v>
      </c>
      <c r="G21" s="342">
        <v>30.387523629489603</v>
      </c>
      <c r="H21" s="341">
        <v>1695</v>
      </c>
      <c r="I21" s="342">
        <v>87.869362363919137</v>
      </c>
      <c r="J21" s="341"/>
      <c r="K21" s="341">
        <v>2536</v>
      </c>
      <c r="L21" s="342">
        <v>39.949590422180215</v>
      </c>
      <c r="M21" s="341">
        <v>2305</v>
      </c>
      <c r="N21" s="342">
        <v>90.891167192429023</v>
      </c>
      <c r="O21" s="341"/>
      <c r="P21" s="341">
        <v>1883</v>
      </c>
      <c r="Q21" s="342">
        <v>29.662885948330182</v>
      </c>
      <c r="R21" s="341">
        <v>1749</v>
      </c>
      <c r="S21" s="342">
        <v>92.883696229421133</v>
      </c>
    </row>
    <row r="22" spans="1:19" s="275" customFormat="1" ht="18" customHeight="1" x14ac:dyDescent="0.2">
      <c r="A22" s="318"/>
      <c r="B22" s="331" t="s">
        <v>38</v>
      </c>
      <c r="C22" s="341">
        <f t="shared" si="0"/>
        <v>17207</v>
      </c>
      <c r="D22" s="342">
        <f t="shared" si="1"/>
        <v>3.1869713307786198</v>
      </c>
      <c r="E22" s="338"/>
      <c r="F22" s="341">
        <v>5154</v>
      </c>
      <c r="G22" s="342">
        <v>29.952926134712616</v>
      </c>
      <c r="H22" s="341">
        <v>4917</v>
      </c>
      <c r="I22" s="342">
        <v>95.401629802095457</v>
      </c>
      <c r="J22" s="341"/>
      <c r="K22" s="341">
        <v>6296</v>
      </c>
      <c r="L22" s="342">
        <v>36.589759981402921</v>
      </c>
      <c r="M22" s="341">
        <v>6031</v>
      </c>
      <c r="N22" s="342">
        <v>95.790978398983484</v>
      </c>
      <c r="O22" s="341"/>
      <c r="P22" s="341">
        <v>5757</v>
      </c>
      <c r="Q22" s="342">
        <v>33.457313883884467</v>
      </c>
      <c r="R22" s="341">
        <v>5550</v>
      </c>
      <c r="S22" s="342">
        <v>96.404377279833241</v>
      </c>
    </row>
    <row r="23" spans="1:19" s="275" customFormat="1" ht="18" customHeight="1" x14ac:dyDescent="0.2">
      <c r="A23" s="318"/>
      <c r="B23" s="331" t="s">
        <v>45</v>
      </c>
      <c r="C23" s="341">
        <f t="shared" si="0"/>
        <v>43687</v>
      </c>
      <c r="D23" s="342">
        <f t="shared" si="1"/>
        <v>8.0914288677704178</v>
      </c>
      <c r="E23" s="338"/>
      <c r="F23" s="341">
        <v>14681</v>
      </c>
      <c r="G23" s="342">
        <v>33.604962574678964</v>
      </c>
      <c r="H23" s="341">
        <v>10372</v>
      </c>
      <c r="I23" s="342">
        <v>70.649138342074792</v>
      </c>
      <c r="J23" s="341"/>
      <c r="K23" s="341">
        <v>17600</v>
      </c>
      <c r="L23" s="342">
        <v>40.286584109689386</v>
      </c>
      <c r="M23" s="341">
        <v>12615</v>
      </c>
      <c r="N23" s="342">
        <v>71.676136363636374</v>
      </c>
      <c r="O23" s="341"/>
      <c r="P23" s="341">
        <v>11406</v>
      </c>
      <c r="Q23" s="342">
        <v>26.108453315631653</v>
      </c>
      <c r="R23" s="341">
        <v>8783</v>
      </c>
      <c r="S23" s="342">
        <v>77.003331579870249</v>
      </c>
    </row>
    <row r="24" spans="1:19" s="275" customFormat="1" ht="18" customHeight="1" x14ac:dyDescent="0.2">
      <c r="A24" s="318">
        <v>47094</v>
      </c>
      <c r="B24" s="331" t="s">
        <v>46</v>
      </c>
      <c r="C24" s="341">
        <f t="shared" si="0"/>
        <v>23494</v>
      </c>
      <c r="D24" s="342">
        <f t="shared" si="1"/>
        <v>4.3514095685077514</v>
      </c>
      <c r="E24" s="338"/>
      <c r="F24" s="341">
        <v>7522</v>
      </c>
      <c r="G24" s="342">
        <v>32.016685111092194</v>
      </c>
      <c r="H24" s="341">
        <v>6230</v>
      </c>
      <c r="I24" s="342">
        <v>82.823717096516873</v>
      </c>
      <c r="J24" s="341"/>
      <c r="K24" s="341">
        <v>9356</v>
      </c>
      <c r="L24" s="342">
        <v>39.822933514939983</v>
      </c>
      <c r="M24" s="341">
        <v>7590</v>
      </c>
      <c r="N24" s="342">
        <v>81.124412141941008</v>
      </c>
      <c r="O24" s="341"/>
      <c r="P24" s="341">
        <v>6616</v>
      </c>
      <c r="Q24" s="342">
        <v>28.160381373967819</v>
      </c>
      <c r="R24" s="341">
        <v>5493</v>
      </c>
      <c r="S24" s="342">
        <v>83.025997581620317</v>
      </c>
    </row>
    <row r="25" spans="1:19" s="275" customFormat="1" ht="18" customHeight="1" x14ac:dyDescent="0.2">
      <c r="B25" s="331" t="s">
        <v>47</v>
      </c>
      <c r="C25" s="341">
        <f t="shared" si="0"/>
        <v>9556</v>
      </c>
      <c r="D25" s="342">
        <f t="shared" si="1"/>
        <v>1.7699016700715109</v>
      </c>
      <c r="E25" s="338"/>
      <c r="F25" s="341">
        <v>1461</v>
      </c>
      <c r="G25" s="342">
        <v>15.288823775638342</v>
      </c>
      <c r="H25" s="341">
        <v>1065</v>
      </c>
      <c r="I25" s="342">
        <v>72.895277207392198</v>
      </c>
      <c r="J25" s="341"/>
      <c r="K25" s="341">
        <v>3065</v>
      </c>
      <c r="L25" s="342">
        <v>32.074089577228968</v>
      </c>
      <c r="M25" s="341">
        <v>1990</v>
      </c>
      <c r="N25" s="342">
        <v>64.926590538336043</v>
      </c>
      <c r="O25" s="341"/>
      <c r="P25" s="341">
        <v>5030</v>
      </c>
      <c r="Q25" s="342">
        <v>52.637086647132691</v>
      </c>
      <c r="R25" s="341">
        <v>2891</v>
      </c>
      <c r="S25" s="342">
        <v>57.475149105367798</v>
      </c>
    </row>
    <row r="26" spans="1:19" s="275" customFormat="1" ht="18" customHeight="1" x14ac:dyDescent="0.2">
      <c r="B26" s="331" t="s">
        <v>48</v>
      </c>
      <c r="C26" s="341">
        <f t="shared" si="0"/>
        <v>34530</v>
      </c>
      <c r="D26" s="342">
        <f t="shared" si="1"/>
        <v>6.3954274453295596</v>
      </c>
      <c r="E26" s="338"/>
      <c r="F26" s="341">
        <v>7232</v>
      </c>
      <c r="G26" s="342">
        <v>20.944106573993629</v>
      </c>
      <c r="H26" s="341">
        <v>3962</v>
      </c>
      <c r="I26" s="342">
        <v>54.784292035398231</v>
      </c>
      <c r="J26" s="341"/>
      <c r="K26" s="341">
        <v>12286</v>
      </c>
      <c r="L26" s="342">
        <v>35.580654503330436</v>
      </c>
      <c r="M26" s="341">
        <v>6661</v>
      </c>
      <c r="N26" s="342">
        <v>54.216181019046076</v>
      </c>
      <c r="O26" s="341"/>
      <c r="P26" s="341">
        <v>15012</v>
      </c>
      <c r="Q26" s="342">
        <v>43.475238922675935</v>
      </c>
      <c r="R26" s="341">
        <v>9370</v>
      </c>
      <c r="S26" s="342">
        <v>62.416733280042635</v>
      </c>
    </row>
    <row r="27" spans="1:19" s="275" customFormat="1" ht="18" customHeight="1" x14ac:dyDescent="0.2">
      <c r="B27" s="331" t="s">
        <v>49</v>
      </c>
      <c r="C27" s="341">
        <f t="shared" si="0"/>
        <v>1262</v>
      </c>
      <c r="D27" s="342">
        <f t="shared" si="1"/>
        <v>0.23373963035059089</v>
      </c>
      <c r="E27" s="338"/>
      <c r="F27" s="341">
        <v>524</v>
      </c>
      <c r="G27" s="342">
        <v>41.521394611727416</v>
      </c>
      <c r="H27" s="341">
        <v>195</v>
      </c>
      <c r="I27" s="342">
        <v>37.213740458015266</v>
      </c>
      <c r="J27" s="341"/>
      <c r="K27" s="341">
        <v>733</v>
      </c>
      <c r="L27" s="342">
        <v>58.082408874801907</v>
      </c>
      <c r="M27" s="341">
        <v>268</v>
      </c>
      <c r="N27" s="342">
        <v>36.56207366984993</v>
      </c>
      <c r="O27" s="341"/>
      <c r="P27" s="341">
        <v>5</v>
      </c>
      <c r="Q27" s="342">
        <v>0.39619651347068147</v>
      </c>
      <c r="R27" s="341">
        <v>4</v>
      </c>
      <c r="S27" s="342">
        <v>80</v>
      </c>
    </row>
    <row r="28" spans="1:19" s="275" customFormat="1" ht="18" customHeight="1" x14ac:dyDescent="0.2">
      <c r="B28" s="336" t="s">
        <v>4</v>
      </c>
      <c r="C28" s="343">
        <f t="shared" si="0"/>
        <v>1689</v>
      </c>
      <c r="D28" s="344">
        <f t="shared" si="1"/>
        <v>0.31282586027111575</v>
      </c>
      <c r="E28" s="338"/>
      <c r="F28" s="343">
        <v>658</v>
      </c>
      <c r="G28" s="344">
        <v>38.957963291888689</v>
      </c>
      <c r="H28" s="343">
        <v>636</v>
      </c>
      <c r="I28" s="344">
        <v>96.656534954407292</v>
      </c>
      <c r="J28" s="341"/>
      <c r="K28" s="343">
        <v>655</v>
      </c>
      <c r="L28" s="344">
        <v>38.780343398460623</v>
      </c>
      <c r="M28" s="343">
        <v>630</v>
      </c>
      <c r="N28" s="344">
        <v>96.18320610687023</v>
      </c>
      <c r="O28" s="341"/>
      <c r="P28" s="343">
        <v>376</v>
      </c>
      <c r="Q28" s="344">
        <v>22.261693309650681</v>
      </c>
      <c r="R28" s="343">
        <v>354</v>
      </c>
      <c r="S28" s="344">
        <v>94.148936170212778</v>
      </c>
    </row>
    <row r="29" spans="1:19" s="212" customFormat="1" ht="18" customHeight="1" x14ac:dyDescent="0.2">
      <c r="B29" s="332" t="s">
        <v>3</v>
      </c>
      <c r="C29" s="333">
        <f>SUM(C11:C28)</f>
        <v>539917</v>
      </c>
      <c r="D29" s="334">
        <f t="shared" si="1"/>
        <v>100</v>
      </c>
      <c r="E29" s="349"/>
      <c r="F29" s="333">
        <f>SUM(F11:F28)</f>
        <v>148425</v>
      </c>
      <c r="G29" s="334">
        <f t="shared" ref="G29" si="2">F29/$C29*100</f>
        <v>27.490336477643783</v>
      </c>
      <c r="H29" s="333">
        <f>SUM(H11:H28)</f>
        <v>106034</v>
      </c>
      <c r="I29" s="334">
        <f t="shared" ref="I29" si="3">H29/F29*100</f>
        <v>71.439447532423785</v>
      </c>
      <c r="J29" s="352"/>
      <c r="K29" s="333">
        <f>SUM(K11:K28)</f>
        <v>212184</v>
      </c>
      <c r="L29" s="334">
        <f t="shared" ref="L29" si="4">K29/$C29*100</f>
        <v>39.299373792638498</v>
      </c>
      <c r="M29" s="333">
        <f>SUM(M11:M28)</f>
        <v>152041</v>
      </c>
      <c r="N29" s="334">
        <f t="shared" ref="N29" si="5">M29/K29*100</f>
        <v>71.655261471175962</v>
      </c>
      <c r="O29" s="352"/>
      <c r="P29" s="333">
        <f>SUM(P11:P28)</f>
        <v>179308</v>
      </c>
      <c r="Q29" s="353">
        <f t="shared" ref="Q29" si="6">P29/$C29*100</f>
        <v>33.210289729717715</v>
      </c>
      <c r="R29" s="333">
        <f>SUM(R11:R28)</f>
        <v>135253</v>
      </c>
      <c r="S29" s="353">
        <f t="shared" ref="S29" si="7">R29/P29*100</f>
        <v>75.43054409173044</v>
      </c>
    </row>
    <row r="30" spans="1:19" s="256" customFormat="1" ht="6.75" customHeight="1" x14ac:dyDescent="0.2">
      <c r="B30" s="1134"/>
      <c r="C30" s="1134"/>
      <c r="D30" s="1134"/>
      <c r="E30" s="293"/>
    </row>
    <row r="31" spans="1:19" ht="25.5" customHeight="1" x14ac:dyDescent="0.2">
      <c r="B31" s="1150"/>
      <c r="C31" s="1150"/>
      <c r="D31" s="1150"/>
      <c r="E31" s="1150"/>
      <c r="F31" s="1150"/>
      <c r="G31" s="1150"/>
      <c r="H31" s="1150"/>
      <c r="I31" s="1150"/>
      <c r="J31" s="1150"/>
      <c r="K31" s="1150"/>
      <c r="L31" s="1150"/>
      <c r="M31" s="1150"/>
      <c r="N31" s="1150"/>
      <c r="O31" s="1150"/>
      <c r="P31" s="1150"/>
      <c r="Q31" s="1150"/>
    </row>
    <row r="32" spans="1:19" x14ac:dyDescent="0.2">
      <c r="B32" s="319"/>
      <c r="K32"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68</v>
      </c>
    </row>
    <row r="2" spans="1:21" s="205" customFormat="1" ht="49.5" customHeight="1" x14ac:dyDescent="0.2">
      <c r="B2" s="1034"/>
      <c r="C2" s="1034"/>
      <c r="D2" s="1034"/>
      <c r="E2" s="206"/>
      <c r="F2" s="1135"/>
      <c r="G2" s="1135"/>
      <c r="H2" s="1135"/>
      <c r="I2" s="1135"/>
      <c r="J2" s="1135"/>
      <c r="K2" s="1135"/>
      <c r="L2" s="1135"/>
      <c r="M2" s="1135"/>
      <c r="N2" s="1135"/>
      <c r="O2" s="1135"/>
      <c r="P2" s="1135"/>
      <c r="Q2" s="1135"/>
      <c r="S2" s="206"/>
    </row>
    <row r="3" spans="1:21" s="205" customFormat="1" ht="3" customHeight="1" x14ac:dyDescent="0.2">
      <c r="B3" s="206"/>
      <c r="C3" s="206"/>
      <c r="D3" s="206"/>
      <c r="E3" s="206"/>
      <c r="K3" s="206"/>
      <c r="P3" s="206"/>
      <c r="S3" s="206"/>
    </row>
    <row r="4" spans="1:21" s="208" customFormat="1" ht="15" customHeight="1" x14ac:dyDescent="0.2">
      <c r="B4" s="1149" t="s">
        <v>442</v>
      </c>
      <c r="C4" s="1149"/>
      <c r="D4" s="1149"/>
      <c r="E4" s="1149"/>
      <c r="F4" s="1149"/>
      <c r="G4" s="1149"/>
      <c r="H4" s="1149"/>
      <c r="I4" s="1149"/>
      <c r="J4" s="1149"/>
      <c r="K4" s="1149"/>
      <c r="L4" s="1149"/>
      <c r="M4" s="1149"/>
      <c r="N4" s="1149"/>
      <c r="O4" s="1149"/>
      <c r="P4" s="1149"/>
      <c r="Q4" s="1149"/>
      <c r="R4" s="1149"/>
      <c r="S4" s="1149"/>
      <c r="T4" s="314"/>
    </row>
    <row r="5" spans="1:21" s="315" customFormat="1" ht="15" customHeight="1" x14ac:dyDescent="0.2">
      <c r="B5" s="1136" t="str">
        <f>porsaad!B6</f>
        <v>Situación a 31 de julio de 2023</v>
      </c>
      <c r="C5" s="1136"/>
      <c r="D5" s="1136"/>
      <c r="E5" s="1136"/>
      <c r="F5" s="1136"/>
      <c r="G5" s="1136"/>
      <c r="H5" s="1136"/>
      <c r="I5" s="1136"/>
      <c r="J5" s="1136"/>
      <c r="K5" s="1136"/>
      <c r="L5" s="1136"/>
      <c r="M5" s="1136"/>
      <c r="N5" s="1136"/>
      <c r="O5" s="1136"/>
      <c r="P5" s="1136"/>
      <c r="Q5" s="1136"/>
      <c r="R5" s="1136"/>
      <c r="S5" s="1136"/>
      <c r="T5" s="316"/>
      <c r="U5" s="91"/>
    </row>
    <row r="6" spans="1:21" s="208" customFormat="1" ht="4.5" customHeight="1" x14ac:dyDescent="0.2"/>
    <row r="7" spans="1:21" s="211" customFormat="1" ht="15" customHeight="1" x14ac:dyDescent="0.2">
      <c r="A7" s="212"/>
      <c r="B7" s="1137" t="s">
        <v>15</v>
      </c>
      <c r="C7" s="1140" t="s">
        <v>68</v>
      </c>
      <c r="D7" s="1141"/>
      <c r="E7" s="347"/>
      <c r="F7" s="1151" t="s">
        <v>34</v>
      </c>
      <c r="G7" s="1152"/>
      <c r="H7" s="1152"/>
      <c r="I7" s="1153"/>
      <c r="J7" s="351"/>
      <c r="K7" s="1151" t="s">
        <v>52</v>
      </c>
      <c r="L7" s="1152"/>
      <c r="M7" s="1152"/>
      <c r="N7" s="1153"/>
      <c r="O7" s="351"/>
      <c r="P7" s="1151" t="s">
        <v>53</v>
      </c>
      <c r="Q7" s="1152"/>
      <c r="R7" s="1152"/>
      <c r="S7" s="1153"/>
    </row>
    <row r="8" spans="1:21" s="211" customFormat="1" ht="37.5" customHeight="1" x14ac:dyDescent="0.2">
      <c r="A8" s="212"/>
      <c r="B8" s="1138"/>
      <c r="C8" s="1142"/>
      <c r="D8" s="1143"/>
      <c r="E8" s="347"/>
      <c r="F8" s="1154" t="s">
        <v>75</v>
      </c>
      <c r="G8" s="1155"/>
      <c r="H8" s="1156" t="s">
        <v>298</v>
      </c>
      <c r="I8" s="1157"/>
      <c r="J8" s="329"/>
      <c r="K8" s="1154" t="s">
        <v>75</v>
      </c>
      <c r="L8" s="1155"/>
      <c r="M8" s="1156" t="s">
        <v>298</v>
      </c>
      <c r="N8" s="1157"/>
      <c r="O8" s="329"/>
      <c r="P8" s="1154" t="s">
        <v>75</v>
      </c>
      <c r="Q8" s="1155"/>
      <c r="R8" s="1156" t="s">
        <v>298</v>
      </c>
      <c r="S8" s="1157"/>
    </row>
    <row r="9" spans="1:21" s="216" customFormat="1" ht="29.25" customHeight="1" x14ac:dyDescent="0.2">
      <c r="A9" s="317"/>
      <c r="B9" s="113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11</v>
      </c>
      <c r="D11" s="340">
        <f>C11/C$29*100</f>
        <v>0.11273957158962795</v>
      </c>
      <c r="E11" s="338"/>
      <c r="F11" s="335">
        <v>8</v>
      </c>
      <c r="G11" s="340">
        <v>72.727272727272734</v>
      </c>
      <c r="H11" s="335">
        <v>7</v>
      </c>
      <c r="I11" s="340">
        <v>87.5</v>
      </c>
      <c r="J11" s="341"/>
      <c r="K11" s="335">
        <v>3</v>
      </c>
      <c r="L11" s="340">
        <v>27.27272727272727</v>
      </c>
      <c r="M11" s="335">
        <v>3</v>
      </c>
      <c r="N11" s="340">
        <v>100</v>
      </c>
      <c r="O11" s="341"/>
      <c r="P11" s="335">
        <v>0</v>
      </c>
      <c r="Q11" s="340">
        <v>0</v>
      </c>
      <c r="R11" s="335">
        <v>0</v>
      </c>
      <c r="S11" s="340" t="s">
        <v>375</v>
      </c>
    </row>
    <row r="12" spans="1:21" s="275" customFormat="1" ht="18" customHeight="1" x14ac:dyDescent="0.2">
      <c r="A12" s="318"/>
      <c r="B12" s="331" t="s">
        <v>10</v>
      </c>
      <c r="C12" s="341">
        <f t="shared" ref="C12:C28" si="0">F12+K12+P12</f>
        <v>0</v>
      </c>
      <c r="D12" s="342">
        <f t="shared" ref="D12:D29" si="1">C12/C$29*100</f>
        <v>0</v>
      </c>
      <c r="E12" s="338"/>
      <c r="F12" s="341">
        <v>0</v>
      </c>
      <c r="G12" s="342" t="s">
        <v>375</v>
      </c>
      <c r="H12" s="341">
        <v>0</v>
      </c>
      <c r="I12" s="342" t="s">
        <v>375</v>
      </c>
      <c r="J12" s="341"/>
      <c r="K12" s="341">
        <v>0</v>
      </c>
      <c r="L12" s="342" t="s">
        <v>375</v>
      </c>
      <c r="M12" s="341">
        <v>0</v>
      </c>
      <c r="N12" s="342" t="s">
        <v>375</v>
      </c>
      <c r="O12" s="341"/>
      <c r="P12" s="341">
        <v>0</v>
      </c>
      <c r="Q12" s="342" t="s">
        <v>375</v>
      </c>
      <c r="R12" s="341">
        <v>0</v>
      </c>
      <c r="S12" s="342" t="s">
        <v>375</v>
      </c>
    </row>
    <row r="13" spans="1:21" s="275" customFormat="1" ht="18" customHeight="1" x14ac:dyDescent="0.2">
      <c r="A13" s="318"/>
      <c r="B13" s="331" t="s">
        <v>40</v>
      </c>
      <c r="C13" s="341">
        <f t="shared" si="0"/>
        <v>18</v>
      </c>
      <c r="D13" s="342">
        <f t="shared" si="1"/>
        <v>0.18448293532848212</v>
      </c>
      <c r="E13" s="338"/>
      <c r="F13" s="341">
        <v>8</v>
      </c>
      <c r="G13" s="342">
        <v>44.444444444444443</v>
      </c>
      <c r="H13" s="341">
        <v>8</v>
      </c>
      <c r="I13" s="342">
        <v>100</v>
      </c>
      <c r="J13" s="341"/>
      <c r="K13" s="341">
        <v>3</v>
      </c>
      <c r="L13" s="342">
        <v>16.666666666666664</v>
      </c>
      <c r="M13" s="341">
        <v>3</v>
      </c>
      <c r="N13" s="342">
        <v>100</v>
      </c>
      <c r="O13" s="341"/>
      <c r="P13" s="341">
        <v>7</v>
      </c>
      <c r="Q13" s="342">
        <v>38.888888888888893</v>
      </c>
      <c r="R13" s="341">
        <v>7</v>
      </c>
      <c r="S13" s="342">
        <v>100</v>
      </c>
    </row>
    <row r="14" spans="1:21" s="275" customFormat="1" ht="18" customHeight="1" x14ac:dyDescent="0.2">
      <c r="A14" s="318"/>
      <c r="B14" s="331" t="s">
        <v>41</v>
      </c>
      <c r="C14" s="341">
        <f t="shared" si="0"/>
        <v>0</v>
      </c>
      <c r="D14" s="342">
        <f t="shared" si="1"/>
        <v>0</v>
      </c>
      <c r="E14" s="338"/>
      <c r="F14" s="341">
        <v>0</v>
      </c>
      <c r="G14" s="342" t="s">
        <v>375</v>
      </c>
      <c r="H14" s="341">
        <v>0</v>
      </c>
      <c r="I14" s="342" t="s">
        <v>375</v>
      </c>
      <c r="J14" s="341"/>
      <c r="K14" s="341">
        <v>0</v>
      </c>
      <c r="L14" s="342" t="s">
        <v>375</v>
      </c>
      <c r="M14" s="341">
        <v>0</v>
      </c>
      <c r="N14" s="342" t="s">
        <v>375</v>
      </c>
      <c r="O14" s="341"/>
      <c r="P14" s="341">
        <v>0</v>
      </c>
      <c r="Q14" s="342" t="s">
        <v>375</v>
      </c>
      <c r="R14" s="341">
        <v>0</v>
      </c>
      <c r="S14" s="342" t="s">
        <v>375</v>
      </c>
    </row>
    <row r="15" spans="1:21" s="275" customFormat="1" ht="18" customHeight="1" x14ac:dyDescent="0.2">
      <c r="A15" s="318"/>
      <c r="B15" s="331" t="s">
        <v>9</v>
      </c>
      <c r="C15" s="341">
        <f t="shared" si="0"/>
        <v>0</v>
      </c>
      <c r="D15" s="342">
        <f t="shared" si="1"/>
        <v>0</v>
      </c>
      <c r="E15" s="338"/>
      <c r="F15" s="341">
        <v>0</v>
      </c>
      <c r="G15" s="342" t="s">
        <v>375</v>
      </c>
      <c r="H15" s="341">
        <v>0</v>
      </c>
      <c r="I15" s="342" t="s">
        <v>375</v>
      </c>
      <c r="J15" s="341"/>
      <c r="K15" s="341">
        <v>0</v>
      </c>
      <c r="L15" s="342" t="s">
        <v>375</v>
      </c>
      <c r="M15" s="341">
        <v>0</v>
      </c>
      <c r="N15" s="342" t="s">
        <v>375</v>
      </c>
      <c r="O15" s="341"/>
      <c r="P15" s="341">
        <v>0</v>
      </c>
      <c r="Q15" s="342" t="s">
        <v>375</v>
      </c>
      <c r="R15" s="341">
        <v>0</v>
      </c>
      <c r="S15" s="342" t="s">
        <v>375</v>
      </c>
    </row>
    <row r="16" spans="1:21" s="275" customFormat="1" ht="18" customHeight="1" x14ac:dyDescent="0.2">
      <c r="A16" s="318"/>
      <c r="B16" s="331" t="s">
        <v>8</v>
      </c>
      <c r="C16" s="341">
        <f t="shared" si="0"/>
        <v>0</v>
      </c>
      <c r="D16" s="342">
        <f t="shared" si="1"/>
        <v>0</v>
      </c>
      <c r="E16" s="338"/>
      <c r="F16" s="341">
        <v>0</v>
      </c>
      <c r="G16" s="342" t="s">
        <v>375</v>
      </c>
      <c r="H16" s="341">
        <v>0</v>
      </c>
      <c r="I16" s="342" t="s">
        <v>375</v>
      </c>
      <c r="J16" s="341"/>
      <c r="K16" s="341">
        <v>0</v>
      </c>
      <c r="L16" s="342" t="s">
        <v>375</v>
      </c>
      <c r="M16" s="341">
        <v>0</v>
      </c>
      <c r="N16" s="342" t="s">
        <v>375</v>
      </c>
      <c r="O16" s="341"/>
      <c r="P16" s="341">
        <v>0</v>
      </c>
      <c r="Q16" s="342" t="s">
        <v>375</v>
      </c>
      <c r="R16" s="341">
        <v>0</v>
      </c>
      <c r="S16" s="342" t="s">
        <v>375</v>
      </c>
    </row>
    <row r="17" spans="1:19" s="275" customFormat="1" ht="18" customHeight="1" x14ac:dyDescent="0.2">
      <c r="A17" s="318"/>
      <c r="B17" s="331" t="s">
        <v>7</v>
      </c>
      <c r="C17" s="341">
        <f t="shared" si="0"/>
        <v>2169</v>
      </c>
      <c r="D17" s="342">
        <f t="shared" si="1"/>
        <v>22.230193707082094</v>
      </c>
      <c r="E17" s="338"/>
      <c r="F17" s="341">
        <v>567</v>
      </c>
      <c r="G17" s="342">
        <v>26.141078838174277</v>
      </c>
      <c r="H17" s="341">
        <v>465</v>
      </c>
      <c r="I17" s="342">
        <v>82.010582010582013</v>
      </c>
      <c r="J17" s="341"/>
      <c r="K17" s="341">
        <v>713</v>
      </c>
      <c r="L17" s="342">
        <v>32.872291378515442</v>
      </c>
      <c r="M17" s="341">
        <v>551</v>
      </c>
      <c r="N17" s="342">
        <v>77.279102384291718</v>
      </c>
      <c r="O17" s="341"/>
      <c r="P17" s="341">
        <v>889</v>
      </c>
      <c r="Q17" s="342">
        <v>40.986629783310278</v>
      </c>
      <c r="R17" s="341">
        <v>683</v>
      </c>
      <c r="S17" s="342">
        <v>76.82789651293588</v>
      </c>
    </row>
    <row r="18" spans="1:19" s="275" customFormat="1" ht="18" customHeight="1" x14ac:dyDescent="0.2">
      <c r="A18" s="318"/>
      <c r="B18" s="331" t="s">
        <v>43</v>
      </c>
      <c r="C18" s="341">
        <f t="shared" si="0"/>
        <v>21</v>
      </c>
      <c r="D18" s="342">
        <f t="shared" si="1"/>
        <v>0.21523009121656245</v>
      </c>
      <c r="E18" s="338"/>
      <c r="F18" s="341">
        <v>13</v>
      </c>
      <c r="G18" s="342">
        <v>61.904761904761905</v>
      </c>
      <c r="H18" s="341">
        <v>9</v>
      </c>
      <c r="I18" s="342">
        <v>69.230769230769226</v>
      </c>
      <c r="J18" s="341"/>
      <c r="K18" s="341">
        <v>5</v>
      </c>
      <c r="L18" s="342">
        <v>23.809523809523807</v>
      </c>
      <c r="M18" s="341">
        <v>3</v>
      </c>
      <c r="N18" s="342">
        <v>60</v>
      </c>
      <c r="O18" s="341"/>
      <c r="P18" s="341">
        <v>3</v>
      </c>
      <c r="Q18" s="342">
        <v>14.285714285714285</v>
      </c>
      <c r="R18" s="341">
        <v>3</v>
      </c>
      <c r="S18" s="342">
        <v>100</v>
      </c>
    </row>
    <row r="19" spans="1:19" s="275" customFormat="1" ht="18" customHeight="1" x14ac:dyDescent="0.2">
      <c r="A19" s="318"/>
      <c r="B19" s="331" t="s">
        <v>44</v>
      </c>
      <c r="C19" s="341">
        <f t="shared" si="0"/>
        <v>100</v>
      </c>
      <c r="D19" s="342">
        <f t="shared" si="1"/>
        <v>1.0249051962693452</v>
      </c>
      <c r="E19" s="338"/>
      <c r="F19" s="341">
        <v>71</v>
      </c>
      <c r="G19" s="342">
        <v>71</v>
      </c>
      <c r="H19" s="341">
        <v>65</v>
      </c>
      <c r="I19" s="342">
        <v>91.549295774647888</v>
      </c>
      <c r="J19" s="341"/>
      <c r="K19" s="341">
        <v>21</v>
      </c>
      <c r="L19" s="342">
        <v>21</v>
      </c>
      <c r="M19" s="341">
        <v>21</v>
      </c>
      <c r="N19" s="342">
        <v>100</v>
      </c>
      <c r="O19" s="341"/>
      <c r="P19" s="341">
        <v>8</v>
      </c>
      <c r="Q19" s="342">
        <v>8</v>
      </c>
      <c r="R19" s="341">
        <v>8</v>
      </c>
      <c r="S19" s="342">
        <v>100</v>
      </c>
    </row>
    <row r="20" spans="1:19" s="275" customFormat="1" ht="18" customHeight="1" x14ac:dyDescent="0.2">
      <c r="A20" s="318"/>
      <c r="B20" s="331" t="s">
        <v>6</v>
      </c>
      <c r="C20" s="341">
        <f t="shared" si="0"/>
        <v>434</v>
      </c>
      <c r="D20" s="342">
        <f t="shared" si="1"/>
        <v>4.4480885518089579</v>
      </c>
      <c r="E20" s="338"/>
      <c r="F20" s="341">
        <v>164</v>
      </c>
      <c r="G20" s="342">
        <v>37.788018433179722</v>
      </c>
      <c r="H20" s="341">
        <v>112</v>
      </c>
      <c r="I20" s="342">
        <v>68.292682926829272</v>
      </c>
      <c r="J20" s="341"/>
      <c r="K20" s="341">
        <v>196</v>
      </c>
      <c r="L20" s="342">
        <v>45.161290322580641</v>
      </c>
      <c r="M20" s="341">
        <v>157</v>
      </c>
      <c r="N20" s="342">
        <v>80.102040816326522</v>
      </c>
      <c r="O20" s="341"/>
      <c r="P20" s="341">
        <v>74</v>
      </c>
      <c r="Q20" s="342">
        <v>17.050691244239633</v>
      </c>
      <c r="R20" s="341">
        <v>62</v>
      </c>
      <c r="S20" s="342">
        <v>83.78378378378379</v>
      </c>
    </row>
    <row r="21" spans="1:19" s="275" customFormat="1" ht="18" customHeight="1" x14ac:dyDescent="0.2">
      <c r="A21" s="318"/>
      <c r="B21" s="331" t="s">
        <v>5</v>
      </c>
      <c r="C21" s="341">
        <f t="shared" si="0"/>
        <v>0</v>
      </c>
      <c r="D21" s="342">
        <f t="shared" si="1"/>
        <v>0</v>
      </c>
      <c r="E21" s="338"/>
      <c r="F21" s="341">
        <v>0</v>
      </c>
      <c r="G21" s="342" t="s">
        <v>375</v>
      </c>
      <c r="H21" s="341">
        <v>0</v>
      </c>
      <c r="I21" s="342" t="s">
        <v>375</v>
      </c>
      <c r="J21" s="341"/>
      <c r="K21" s="341">
        <v>0</v>
      </c>
      <c r="L21" s="342" t="s">
        <v>375</v>
      </c>
      <c r="M21" s="341">
        <v>0</v>
      </c>
      <c r="N21" s="342" t="s">
        <v>375</v>
      </c>
      <c r="O21" s="341"/>
      <c r="P21" s="341">
        <v>0</v>
      </c>
      <c r="Q21" s="342" t="s">
        <v>375</v>
      </c>
      <c r="R21" s="341">
        <v>0</v>
      </c>
      <c r="S21" s="342" t="s">
        <v>375</v>
      </c>
    </row>
    <row r="22" spans="1:19" s="275" customFormat="1" ht="18" customHeight="1" x14ac:dyDescent="0.2">
      <c r="A22" s="318"/>
      <c r="B22" s="331" t="s">
        <v>38</v>
      </c>
      <c r="C22" s="341">
        <f t="shared" si="0"/>
        <v>126</v>
      </c>
      <c r="D22" s="342">
        <f t="shared" si="1"/>
        <v>1.2913805472993749</v>
      </c>
      <c r="E22" s="338"/>
      <c r="F22" s="341">
        <v>80</v>
      </c>
      <c r="G22" s="342">
        <v>63.492063492063487</v>
      </c>
      <c r="H22" s="341">
        <v>76</v>
      </c>
      <c r="I22" s="342">
        <v>95</v>
      </c>
      <c r="J22" s="341"/>
      <c r="K22" s="341">
        <v>43</v>
      </c>
      <c r="L22" s="342">
        <v>34.126984126984127</v>
      </c>
      <c r="M22" s="341">
        <v>38</v>
      </c>
      <c r="N22" s="342">
        <v>88.372093023255815</v>
      </c>
      <c r="O22" s="341"/>
      <c r="P22" s="341">
        <v>3</v>
      </c>
      <c r="Q22" s="342">
        <v>2.3809523809523809</v>
      </c>
      <c r="R22" s="341">
        <v>3</v>
      </c>
      <c r="S22" s="342">
        <v>100</v>
      </c>
    </row>
    <row r="23" spans="1:19" s="275" customFormat="1" ht="18" customHeight="1" x14ac:dyDescent="0.2">
      <c r="A23" s="318"/>
      <c r="B23" s="331" t="s">
        <v>45</v>
      </c>
      <c r="C23" s="341">
        <f t="shared" si="0"/>
        <v>84</v>
      </c>
      <c r="D23" s="342">
        <f t="shared" si="1"/>
        <v>0.86092036486624979</v>
      </c>
      <c r="E23" s="338"/>
      <c r="F23" s="341">
        <v>68</v>
      </c>
      <c r="G23" s="342">
        <v>80.952380952380949</v>
      </c>
      <c r="H23" s="341">
        <v>57</v>
      </c>
      <c r="I23" s="342">
        <v>83.82352941176471</v>
      </c>
      <c r="J23" s="341"/>
      <c r="K23" s="341">
        <v>16</v>
      </c>
      <c r="L23" s="342">
        <v>19.047619047619047</v>
      </c>
      <c r="M23" s="341">
        <v>15</v>
      </c>
      <c r="N23" s="342">
        <v>93.75</v>
      </c>
      <c r="O23" s="341"/>
      <c r="P23" s="341">
        <v>0</v>
      </c>
      <c r="Q23" s="342">
        <v>0</v>
      </c>
      <c r="R23" s="341">
        <v>0</v>
      </c>
      <c r="S23" s="342" t="s">
        <v>375</v>
      </c>
    </row>
    <row r="24" spans="1:19" s="275" customFormat="1" ht="18" customHeight="1" x14ac:dyDescent="0.2">
      <c r="A24" s="318">
        <v>47094</v>
      </c>
      <c r="B24" s="331" t="s">
        <v>46</v>
      </c>
      <c r="C24" s="341">
        <f t="shared" si="0"/>
        <v>3</v>
      </c>
      <c r="D24" s="342">
        <f t="shared" si="1"/>
        <v>3.0747155888080354E-2</v>
      </c>
      <c r="E24" s="338"/>
      <c r="F24" s="341">
        <v>2</v>
      </c>
      <c r="G24" s="342">
        <v>66.666666666666657</v>
      </c>
      <c r="H24" s="341">
        <v>1</v>
      </c>
      <c r="I24" s="342">
        <v>50</v>
      </c>
      <c r="J24" s="341"/>
      <c r="K24" s="341">
        <v>0</v>
      </c>
      <c r="L24" s="342">
        <v>0</v>
      </c>
      <c r="M24" s="341">
        <v>0</v>
      </c>
      <c r="N24" s="342" t="s">
        <v>375</v>
      </c>
      <c r="O24" s="341"/>
      <c r="P24" s="341">
        <v>1</v>
      </c>
      <c r="Q24" s="342">
        <v>33.333333333333329</v>
      </c>
      <c r="R24" s="341">
        <v>1</v>
      </c>
      <c r="S24" s="342">
        <v>100</v>
      </c>
    </row>
    <row r="25" spans="1:19" s="275" customFormat="1" ht="18" customHeight="1" x14ac:dyDescent="0.2">
      <c r="B25" s="331" t="s">
        <v>47</v>
      </c>
      <c r="C25" s="341">
        <f t="shared" si="0"/>
        <v>35</v>
      </c>
      <c r="D25" s="342">
        <f t="shared" si="1"/>
        <v>0.3587168186942708</v>
      </c>
      <c r="E25" s="338"/>
      <c r="F25" s="341">
        <v>11</v>
      </c>
      <c r="G25" s="342">
        <v>31.428571428571427</v>
      </c>
      <c r="H25" s="341">
        <v>9</v>
      </c>
      <c r="I25" s="342">
        <v>81.818181818181827</v>
      </c>
      <c r="J25" s="341"/>
      <c r="K25" s="341">
        <v>14</v>
      </c>
      <c r="L25" s="342">
        <v>40</v>
      </c>
      <c r="M25" s="341">
        <v>8</v>
      </c>
      <c r="N25" s="342">
        <v>57.142857142857139</v>
      </c>
      <c r="O25" s="341"/>
      <c r="P25" s="341">
        <v>10</v>
      </c>
      <c r="Q25" s="342">
        <v>28.571428571428569</v>
      </c>
      <c r="R25" s="341">
        <v>5</v>
      </c>
      <c r="S25" s="342">
        <v>50</v>
      </c>
    </row>
    <row r="26" spans="1:19" s="275" customFormat="1" ht="18" customHeight="1" x14ac:dyDescent="0.2">
      <c r="B26" s="331" t="s">
        <v>48</v>
      </c>
      <c r="C26" s="341">
        <f t="shared" si="0"/>
        <v>6756</v>
      </c>
      <c r="D26" s="342">
        <f t="shared" si="1"/>
        <v>69.242595059956955</v>
      </c>
      <c r="E26" s="338"/>
      <c r="F26" s="341">
        <v>2084</v>
      </c>
      <c r="G26" s="342">
        <v>30.846654825340437</v>
      </c>
      <c r="H26" s="341">
        <v>926</v>
      </c>
      <c r="I26" s="342">
        <v>44.433781190019197</v>
      </c>
      <c r="J26" s="341"/>
      <c r="K26" s="341">
        <v>2275</v>
      </c>
      <c r="L26" s="342">
        <v>33.673771462403792</v>
      </c>
      <c r="M26" s="341">
        <v>780</v>
      </c>
      <c r="N26" s="342">
        <v>34.285714285714285</v>
      </c>
      <c r="O26" s="341"/>
      <c r="P26" s="341">
        <v>2397</v>
      </c>
      <c r="Q26" s="342">
        <v>35.479573712255771</v>
      </c>
      <c r="R26" s="341">
        <v>936</v>
      </c>
      <c r="S26" s="342">
        <v>39.048811013767207</v>
      </c>
    </row>
    <row r="27" spans="1:19" s="275" customFormat="1" ht="18" customHeight="1" x14ac:dyDescent="0.2">
      <c r="B27" s="331" t="s">
        <v>49</v>
      </c>
      <c r="C27" s="341">
        <f t="shared" si="0"/>
        <v>0</v>
      </c>
      <c r="D27" s="342">
        <f t="shared" si="1"/>
        <v>0</v>
      </c>
      <c r="E27" s="338"/>
      <c r="F27" s="341">
        <v>0</v>
      </c>
      <c r="G27" s="342" t="s">
        <v>375</v>
      </c>
      <c r="H27" s="341">
        <v>0</v>
      </c>
      <c r="I27" s="342" t="s">
        <v>375</v>
      </c>
      <c r="J27" s="341"/>
      <c r="K27" s="341">
        <v>0</v>
      </c>
      <c r="L27" s="342" t="s">
        <v>375</v>
      </c>
      <c r="M27" s="341">
        <v>0</v>
      </c>
      <c r="N27" s="342" t="s">
        <v>375</v>
      </c>
      <c r="O27" s="341"/>
      <c r="P27" s="341">
        <v>0</v>
      </c>
      <c r="Q27" s="342" t="s">
        <v>375</v>
      </c>
      <c r="R27" s="341">
        <v>0</v>
      </c>
      <c r="S27" s="342" t="s">
        <v>375</v>
      </c>
    </row>
    <row r="28" spans="1:19" s="275" customFormat="1" ht="18" customHeight="1" x14ac:dyDescent="0.2">
      <c r="B28" s="336" t="s">
        <v>4</v>
      </c>
      <c r="C28" s="343">
        <f t="shared" si="0"/>
        <v>0</v>
      </c>
      <c r="D28" s="344">
        <f t="shared" si="1"/>
        <v>0</v>
      </c>
      <c r="E28" s="338"/>
      <c r="F28" s="343">
        <v>0</v>
      </c>
      <c r="G28" s="344" t="s">
        <v>375</v>
      </c>
      <c r="H28" s="343">
        <v>0</v>
      </c>
      <c r="I28" s="344" t="s">
        <v>375</v>
      </c>
      <c r="J28" s="341"/>
      <c r="K28" s="343">
        <v>0</v>
      </c>
      <c r="L28" s="344" t="s">
        <v>375</v>
      </c>
      <c r="M28" s="343">
        <v>0</v>
      </c>
      <c r="N28" s="344" t="s">
        <v>375</v>
      </c>
      <c r="O28" s="341"/>
      <c r="P28" s="343">
        <v>0</v>
      </c>
      <c r="Q28" s="344" t="s">
        <v>375</v>
      </c>
      <c r="R28" s="343">
        <v>0</v>
      </c>
      <c r="S28" s="344" t="s">
        <v>375</v>
      </c>
    </row>
    <row r="29" spans="1:19" s="212" customFormat="1" ht="18" customHeight="1" x14ac:dyDescent="0.2">
      <c r="B29" s="332" t="s">
        <v>3</v>
      </c>
      <c r="C29" s="333">
        <f>SUM(C11:C28)</f>
        <v>9757</v>
      </c>
      <c r="D29" s="334">
        <f t="shared" si="1"/>
        <v>100</v>
      </c>
      <c r="E29" s="349"/>
      <c r="F29" s="333">
        <f>SUM(F11:F28)</f>
        <v>3076</v>
      </c>
      <c r="G29" s="334">
        <f t="shared" ref="G29" si="2">F29/$C29*100</f>
        <v>31.526083837245057</v>
      </c>
      <c r="H29" s="333">
        <f>SUM(H11:H28)</f>
        <v>1735</v>
      </c>
      <c r="I29" s="334">
        <f t="shared" ref="I29" si="3">H29/F29*100</f>
        <v>56.404421326397923</v>
      </c>
      <c r="J29" s="352"/>
      <c r="K29" s="333">
        <f>SUM(K11:K28)</f>
        <v>3289</v>
      </c>
      <c r="L29" s="334">
        <f t="shared" ref="L29" si="4">K29/$C29*100</f>
        <v>33.709131905298761</v>
      </c>
      <c r="M29" s="333">
        <f>SUM(M11:M28)</f>
        <v>1579</v>
      </c>
      <c r="N29" s="334">
        <f t="shared" ref="N29" si="5">M29/K29*100</f>
        <v>48.00851322590453</v>
      </c>
      <c r="O29" s="352"/>
      <c r="P29" s="333">
        <f>SUM(P11:P28)</f>
        <v>3392</v>
      </c>
      <c r="Q29" s="353">
        <f t="shared" ref="Q29" si="6">P29/$C29*100</f>
        <v>34.764784257456185</v>
      </c>
      <c r="R29" s="333">
        <f>SUM(R11:R28)</f>
        <v>1708</v>
      </c>
      <c r="S29" s="353">
        <f t="shared" ref="S29" si="7">R29/P29*100</f>
        <v>50.35377358490566</v>
      </c>
    </row>
    <row r="30" spans="1:19" s="256" customFormat="1" ht="6.75" customHeight="1" x14ac:dyDescent="0.2">
      <c r="B30" s="1134"/>
      <c r="C30" s="1134"/>
      <c r="D30" s="1134"/>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3" t="s">
        <v>451</v>
      </c>
      <c r="C3" s="1033"/>
      <c r="D3" s="1033"/>
      <c r="E3" s="1033"/>
      <c r="F3" s="1033"/>
      <c r="G3" s="1033"/>
      <c r="H3" s="1033"/>
      <c r="I3" s="1033"/>
      <c r="J3" s="1033"/>
      <c r="K3" s="1033"/>
      <c r="L3" s="1033"/>
      <c r="M3" s="1033"/>
      <c r="N3" s="1033"/>
      <c r="O3" s="1033"/>
      <c r="P3" s="1033"/>
    </row>
    <row r="4" spans="1:21" s="635" customFormat="1" x14ac:dyDescent="0.2">
      <c r="B4" s="1036" t="str">
        <f>porsaad!B6</f>
        <v>Situación a 31 de julio de 2023</v>
      </c>
      <c r="C4" s="1036"/>
      <c r="D4" s="1036"/>
      <c r="E4" s="1036"/>
      <c r="F4" s="1036"/>
      <c r="G4" s="1036"/>
      <c r="H4" s="1036"/>
      <c r="I4" s="1036"/>
      <c r="J4" s="1036"/>
      <c r="K4" s="1036"/>
      <c r="L4" s="1036"/>
      <c r="M4" s="1036"/>
      <c r="N4" s="1036"/>
      <c r="O4" s="1036"/>
      <c r="P4" s="103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9" t="s">
        <v>209</v>
      </c>
      <c r="D6" s="1160"/>
      <c r="E6" s="1160"/>
      <c r="F6" s="1160"/>
      <c r="G6" s="1160"/>
      <c r="H6" s="1160"/>
      <c r="I6" s="1160"/>
      <c r="J6" s="1160"/>
      <c r="K6" s="1160"/>
      <c r="L6" s="1160"/>
      <c r="M6" s="1160"/>
      <c r="N6" s="1160"/>
      <c r="O6" s="1160"/>
      <c r="P6" s="1161"/>
    </row>
    <row r="7" spans="1:21" s="635" customFormat="1" ht="57" customHeight="1" x14ac:dyDescent="0.2">
      <c r="B7" s="1162" t="s">
        <v>15</v>
      </c>
      <c r="C7" s="1158" t="s">
        <v>3</v>
      </c>
      <c r="D7" s="1158"/>
      <c r="E7" s="1158" t="s">
        <v>210</v>
      </c>
      <c r="F7" s="1158"/>
      <c r="G7" s="1158" t="s">
        <v>211</v>
      </c>
      <c r="H7" s="1158"/>
      <c r="I7" s="1158" t="s">
        <v>212</v>
      </c>
      <c r="J7" s="1158"/>
      <c r="K7" s="1158" t="s">
        <v>213</v>
      </c>
      <c r="L7" s="1158"/>
      <c r="M7" s="1158" t="s">
        <v>214</v>
      </c>
      <c r="N7" s="1158"/>
      <c r="O7" s="1158" t="s">
        <v>215</v>
      </c>
      <c r="P7" s="1158"/>
    </row>
    <row r="8" spans="1:21" s="640" customFormat="1" ht="12" customHeight="1" x14ac:dyDescent="0.2">
      <c r="B8" s="1163"/>
      <c r="C8" s="658" t="s">
        <v>12</v>
      </c>
      <c r="D8" s="658" t="s">
        <v>31</v>
      </c>
      <c r="E8" s="994"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4664</v>
      </c>
      <c r="D9" s="661">
        <f>IFERROR(C9/$C9*100,"-")</f>
        <v>100</v>
      </c>
      <c r="E9" s="656">
        <v>0</v>
      </c>
      <c r="F9" s="660">
        <v>0</v>
      </c>
      <c r="G9" s="667">
        <v>4463</v>
      </c>
      <c r="H9" s="661">
        <v>95.690394511149222</v>
      </c>
      <c r="I9" s="667">
        <v>201</v>
      </c>
      <c r="J9" s="661">
        <v>4.3096054888507718</v>
      </c>
      <c r="K9" s="667">
        <v>0</v>
      </c>
      <c r="L9" s="661">
        <v>0</v>
      </c>
      <c r="M9" s="659">
        <v>0</v>
      </c>
      <c r="N9" s="660">
        <v>0</v>
      </c>
      <c r="O9" s="667">
        <v>0</v>
      </c>
      <c r="P9" s="661">
        <f>IFERROR(O9/$C9*100,"-")</f>
        <v>0</v>
      </c>
      <c r="R9" s="1006"/>
    </row>
    <row r="10" spans="1:21" s="644" customFormat="1" ht="16.5" customHeight="1" x14ac:dyDescent="0.2">
      <c r="A10" s="644">
        <v>2</v>
      </c>
      <c r="B10" s="671" t="s">
        <v>10</v>
      </c>
      <c r="C10" s="668">
        <f t="shared" ref="C10:C26" si="0">E10+G10+I10+K10+M10+O10</f>
        <v>7841</v>
      </c>
      <c r="D10" s="662">
        <f t="shared" ref="D10:D26" si="1">IFERROR(C10/$C10*100,"-")</f>
        <v>100</v>
      </c>
      <c r="E10" s="656">
        <v>5</v>
      </c>
      <c r="F10" s="657">
        <v>6.3767376610126256E-2</v>
      </c>
      <c r="G10" s="668">
        <v>6553</v>
      </c>
      <c r="H10" s="662">
        <v>83.573523785231473</v>
      </c>
      <c r="I10" s="668">
        <v>1283</v>
      </c>
      <c r="J10" s="662">
        <v>16.362708838158397</v>
      </c>
      <c r="K10" s="668">
        <v>0</v>
      </c>
      <c r="L10" s="662">
        <v>0</v>
      </c>
      <c r="M10" s="656">
        <v>0</v>
      </c>
      <c r="N10" s="657">
        <v>0</v>
      </c>
      <c r="O10" s="668">
        <v>0</v>
      </c>
      <c r="P10" s="662">
        <f t="shared" ref="P10" si="2">IFERROR(O10/$C10*100,"-")</f>
        <v>0</v>
      </c>
      <c r="R10" s="1006"/>
    </row>
    <row r="11" spans="1:21" s="644" customFormat="1" ht="16.5" customHeight="1" x14ac:dyDescent="0.2">
      <c r="A11" s="644">
        <v>3</v>
      </c>
      <c r="B11" s="671" t="s">
        <v>40</v>
      </c>
      <c r="C11" s="668">
        <f t="shared" si="0"/>
        <v>4112</v>
      </c>
      <c r="D11" s="662">
        <f t="shared" si="1"/>
        <v>100</v>
      </c>
      <c r="E11" s="656">
        <v>230</v>
      </c>
      <c r="F11" s="657">
        <v>5.5933852140077827</v>
      </c>
      <c r="G11" s="668">
        <v>2576</v>
      </c>
      <c r="H11" s="662">
        <v>62.645914396887157</v>
      </c>
      <c r="I11" s="668">
        <v>326</v>
      </c>
      <c r="J11" s="662">
        <v>7.928015564202334</v>
      </c>
      <c r="K11" s="668">
        <v>824</v>
      </c>
      <c r="L11" s="662">
        <v>20.038910505836576</v>
      </c>
      <c r="M11" s="656">
        <v>156</v>
      </c>
      <c r="N11" s="657">
        <v>3.7937743190661477</v>
      </c>
      <c r="O11" s="668">
        <v>0</v>
      </c>
      <c r="P11" s="662">
        <f t="shared" ref="P11" si="3">IFERROR(O11/$C11*100,"-")</f>
        <v>0</v>
      </c>
      <c r="R11" s="1006"/>
    </row>
    <row r="12" spans="1:21" s="644" customFormat="1" ht="16.5" customHeight="1" x14ac:dyDescent="0.2">
      <c r="A12" s="644">
        <v>4</v>
      </c>
      <c r="B12" s="671" t="s">
        <v>41</v>
      </c>
      <c r="C12" s="668">
        <f t="shared" si="0"/>
        <v>792</v>
      </c>
      <c r="D12" s="662">
        <f t="shared" si="1"/>
        <v>100</v>
      </c>
      <c r="E12" s="656">
        <v>0</v>
      </c>
      <c r="F12" s="657">
        <v>0</v>
      </c>
      <c r="G12" s="668">
        <v>648</v>
      </c>
      <c r="H12" s="662">
        <v>81.818181818181827</v>
      </c>
      <c r="I12" s="668">
        <v>144</v>
      </c>
      <c r="J12" s="662">
        <v>18.181818181818183</v>
      </c>
      <c r="K12" s="668">
        <v>0</v>
      </c>
      <c r="L12" s="662">
        <v>0</v>
      </c>
      <c r="M12" s="656">
        <v>0</v>
      </c>
      <c r="N12" s="657">
        <v>0</v>
      </c>
      <c r="O12" s="668">
        <v>0</v>
      </c>
      <c r="P12" s="662">
        <f t="shared" ref="P12" si="4">IFERROR(O12/$C12*100,"-")</f>
        <v>0</v>
      </c>
      <c r="R12" s="1006"/>
    </row>
    <row r="13" spans="1:21" s="644" customFormat="1" ht="16.5" customHeight="1" x14ac:dyDescent="0.2">
      <c r="A13" s="644">
        <v>5</v>
      </c>
      <c r="B13" s="671" t="s">
        <v>9</v>
      </c>
      <c r="C13" s="668">
        <f t="shared" si="0"/>
        <v>13361</v>
      </c>
      <c r="D13" s="662">
        <f t="shared" si="1"/>
        <v>100</v>
      </c>
      <c r="E13" s="656">
        <v>8943</v>
      </c>
      <c r="F13" s="657">
        <v>66.933612753536408</v>
      </c>
      <c r="G13" s="668">
        <v>1458</v>
      </c>
      <c r="H13" s="662">
        <v>10.912356859516503</v>
      </c>
      <c r="I13" s="668">
        <v>975</v>
      </c>
      <c r="J13" s="662">
        <v>7.2973579821869627</v>
      </c>
      <c r="K13" s="668">
        <v>1983</v>
      </c>
      <c r="L13" s="662">
        <v>14.841703465309482</v>
      </c>
      <c r="M13" s="656">
        <v>2</v>
      </c>
      <c r="N13" s="657">
        <v>1.4968939450639922E-2</v>
      </c>
      <c r="O13" s="668">
        <v>0</v>
      </c>
      <c r="P13" s="662">
        <f t="shared" ref="P13" si="5">IFERROR(O13/$C13*100,"-")</f>
        <v>0</v>
      </c>
      <c r="R13" s="1006"/>
    </row>
    <row r="14" spans="1:21" s="644" customFormat="1" ht="16.5" customHeight="1" x14ac:dyDescent="0.2">
      <c r="A14" s="644">
        <v>6</v>
      </c>
      <c r="B14" s="671" t="s">
        <v>8</v>
      </c>
      <c r="C14" s="668">
        <f t="shared" si="0"/>
        <v>184</v>
      </c>
      <c r="D14" s="662">
        <f t="shared" si="1"/>
        <v>100</v>
      </c>
      <c r="E14" s="656">
        <v>0</v>
      </c>
      <c r="F14" s="657">
        <v>0</v>
      </c>
      <c r="G14" s="668">
        <v>184</v>
      </c>
      <c r="H14" s="662">
        <v>100</v>
      </c>
      <c r="I14" s="668">
        <v>0</v>
      </c>
      <c r="J14" s="662">
        <v>0</v>
      </c>
      <c r="K14" s="668">
        <v>0</v>
      </c>
      <c r="L14" s="662">
        <v>0</v>
      </c>
      <c r="M14" s="656">
        <v>0</v>
      </c>
      <c r="N14" s="657">
        <v>0</v>
      </c>
      <c r="O14" s="668">
        <v>0</v>
      </c>
      <c r="P14" s="662">
        <f t="shared" ref="P14" si="6">IFERROR(O14/$C14*100,"-")</f>
        <v>0</v>
      </c>
      <c r="R14" s="1006"/>
    </row>
    <row r="15" spans="1:21" s="646" customFormat="1" ht="16.5" customHeight="1" x14ac:dyDescent="0.2">
      <c r="A15" s="646">
        <v>7</v>
      </c>
      <c r="B15" s="671" t="s">
        <v>7</v>
      </c>
      <c r="C15" s="668">
        <f t="shared" si="0"/>
        <v>50792</v>
      </c>
      <c r="D15" s="662">
        <f t="shared" si="1"/>
        <v>100</v>
      </c>
      <c r="E15" s="656">
        <v>11552</v>
      </c>
      <c r="F15" s="657">
        <v>22.743739171523075</v>
      </c>
      <c r="G15" s="668">
        <v>20692</v>
      </c>
      <c r="H15" s="662">
        <v>40.738699007717749</v>
      </c>
      <c r="I15" s="668">
        <v>12730</v>
      </c>
      <c r="J15" s="662">
        <v>25.063002047566545</v>
      </c>
      <c r="K15" s="668">
        <v>5818</v>
      </c>
      <c r="L15" s="662">
        <v>11.454559773192628</v>
      </c>
      <c r="M15" s="656">
        <v>0</v>
      </c>
      <c r="N15" s="657">
        <v>0</v>
      </c>
      <c r="O15" s="668">
        <v>0</v>
      </c>
      <c r="P15" s="662">
        <f t="shared" ref="P15" si="7">IFERROR(O15/$C15*100,"-")</f>
        <v>0</v>
      </c>
      <c r="R15" s="1006"/>
    </row>
    <row r="16" spans="1:21" s="646" customFormat="1" ht="16.5" customHeight="1" x14ac:dyDescent="0.2">
      <c r="A16" s="646">
        <v>8</v>
      </c>
      <c r="B16" s="671" t="s">
        <v>43</v>
      </c>
      <c r="C16" s="668">
        <f t="shared" si="0"/>
        <v>9587</v>
      </c>
      <c r="D16" s="662">
        <f t="shared" si="1"/>
        <v>100</v>
      </c>
      <c r="E16" s="656">
        <v>856</v>
      </c>
      <c r="F16" s="657">
        <v>8.9287576927088761</v>
      </c>
      <c r="G16" s="668">
        <v>6637</v>
      </c>
      <c r="H16" s="662">
        <v>69.22916449358506</v>
      </c>
      <c r="I16" s="668">
        <v>376</v>
      </c>
      <c r="J16" s="662">
        <v>3.921977678105768</v>
      </c>
      <c r="K16" s="668">
        <v>1718</v>
      </c>
      <c r="L16" s="662">
        <v>17.920100135600293</v>
      </c>
      <c r="M16" s="656">
        <v>0</v>
      </c>
      <c r="N16" s="657">
        <v>0</v>
      </c>
      <c r="O16" s="668">
        <v>0</v>
      </c>
      <c r="P16" s="662">
        <f t="shared" ref="P16" si="8">IFERROR(O16/$C16*100,"-")</f>
        <v>0</v>
      </c>
      <c r="R16" s="1006"/>
    </row>
    <row r="17" spans="1:18" s="646" customFormat="1" ht="16.5" customHeight="1" x14ac:dyDescent="0.2">
      <c r="A17" s="646">
        <v>9</v>
      </c>
      <c r="B17" s="671" t="s">
        <v>44</v>
      </c>
      <c r="C17" s="668">
        <f t="shared" si="0"/>
        <v>23565</v>
      </c>
      <c r="D17" s="662">
        <f t="shared" si="1"/>
        <v>100</v>
      </c>
      <c r="E17" s="656">
        <v>10595</v>
      </c>
      <c r="F17" s="657">
        <v>44.960746870358584</v>
      </c>
      <c r="G17" s="668">
        <v>11234</v>
      </c>
      <c r="H17" s="662">
        <v>47.672395501803521</v>
      </c>
      <c r="I17" s="668">
        <v>1736</v>
      </c>
      <c r="J17" s="662">
        <v>7.3668576278378959</v>
      </c>
      <c r="K17" s="668">
        <v>0</v>
      </c>
      <c r="L17" s="662">
        <v>0</v>
      </c>
      <c r="M17" s="656">
        <v>0</v>
      </c>
      <c r="N17" s="657">
        <v>0</v>
      </c>
      <c r="O17" s="668">
        <v>0</v>
      </c>
      <c r="P17" s="662">
        <f t="shared" ref="P17" si="9">IFERROR(O17/$C17*100,"-")</f>
        <v>0</v>
      </c>
      <c r="R17" s="1006"/>
    </row>
    <row r="18" spans="1:18" s="646" customFormat="1" ht="16.5" customHeight="1" x14ac:dyDescent="0.2">
      <c r="A18" s="646">
        <v>10</v>
      </c>
      <c r="B18" s="671" t="s">
        <v>6</v>
      </c>
      <c r="C18" s="668">
        <f t="shared" si="0"/>
        <v>21065</v>
      </c>
      <c r="D18" s="662">
        <f t="shared" si="1"/>
        <v>100</v>
      </c>
      <c r="E18" s="656">
        <v>11080</v>
      </c>
      <c r="F18" s="657">
        <v>52.599098029907431</v>
      </c>
      <c r="G18" s="668">
        <v>8126</v>
      </c>
      <c r="H18" s="662">
        <v>38.575836695941135</v>
      </c>
      <c r="I18" s="668">
        <v>625</v>
      </c>
      <c r="J18" s="662">
        <v>2.9670068834559697</v>
      </c>
      <c r="K18" s="668">
        <v>1234</v>
      </c>
      <c r="L18" s="662">
        <v>5.858058390695466</v>
      </c>
      <c r="M18" s="656">
        <v>0</v>
      </c>
      <c r="N18" s="657">
        <v>0</v>
      </c>
      <c r="O18" s="668">
        <v>0</v>
      </c>
      <c r="P18" s="662">
        <f t="shared" ref="P18" si="10">IFERROR(O18/$C18*100,"-")</f>
        <v>0</v>
      </c>
      <c r="R18" s="1006"/>
    </row>
    <row r="19" spans="1:18" s="644" customFormat="1" ht="16.5" customHeight="1" x14ac:dyDescent="0.2">
      <c r="A19" s="644">
        <v>11</v>
      </c>
      <c r="B19" s="671" t="s">
        <v>5</v>
      </c>
      <c r="C19" s="668">
        <f t="shared" si="0"/>
        <v>18509</v>
      </c>
      <c r="D19" s="662">
        <f t="shared" si="1"/>
        <v>100</v>
      </c>
      <c r="E19" s="656">
        <v>14078</v>
      </c>
      <c r="F19" s="657">
        <v>76.060294991625696</v>
      </c>
      <c r="G19" s="668">
        <v>2527</v>
      </c>
      <c r="H19" s="662">
        <v>13.652817548219783</v>
      </c>
      <c r="I19" s="668">
        <v>769</v>
      </c>
      <c r="J19" s="662">
        <v>4.1547355340645087</v>
      </c>
      <c r="K19" s="668">
        <v>1135</v>
      </c>
      <c r="L19" s="662">
        <v>6.1321519260900104</v>
      </c>
      <c r="M19" s="656">
        <v>0</v>
      </c>
      <c r="N19" s="657">
        <v>0</v>
      </c>
      <c r="O19" s="668">
        <v>0</v>
      </c>
      <c r="P19" s="662">
        <f t="shared" ref="P19" si="11">IFERROR(O19/$C19*100,"-")</f>
        <v>0</v>
      </c>
      <c r="R19" s="1006"/>
    </row>
    <row r="20" spans="1:18" s="644" customFormat="1" ht="16.5" customHeight="1" x14ac:dyDescent="0.2">
      <c r="A20" s="644">
        <v>12</v>
      </c>
      <c r="B20" s="671" t="s">
        <v>38</v>
      </c>
      <c r="C20" s="668">
        <f t="shared" si="0"/>
        <v>14058</v>
      </c>
      <c r="D20" s="662">
        <f t="shared" si="1"/>
        <v>100</v>
      </c>
      <c r="E20" s="656">
        <v>2464</v>
      </c>
      <c r="F20" s="657">
        <v>17.527386541471049</v>
      </c>
      <c r="G20" s="668">
        <v>6066</v>
      </c>
      <c r="H20" s="662">
        <v>43.149807938540334</v>
      </c>
      <c r="I20" s="668">
        <v>3133</v>
      </c>
      <c r="J20" s="662">
        <v>22.28624270877792</v>
      </c>
      <c r="K20" s="668">
        <v>2395</v>
      </c>
      <c r="L20" s="662">
        <v>17.036562811210697</v>
      </c>
      <c r="M20" s="656">
        <v>0</v>
      </c>
      <c r="N20" s="657">
        <v>0</v>
      </c>
      <c r="O20" s="668">
        <v>0</v>
      </c>
      <c r="P20" s="662">
        <f t="shared" ref="P20" si="12">IFERROR(O20/$C20*100,"-")</f>
        <v>0</v>
      </c>
      <c r="R20" s="1006"/>
    </row>
    <row r="21" spans="1:18" s="644" customFormat="1" ht="16.5" customHeight="1" x14ac:dyDescent="0.2">
      <c r="A21" s="644">
        <v>13</v>
      </c>
      <c r="B21" s="671" t="s">
        <v>45</v>
      </c>
      <c r="C21" s="668">
        <f t="shared" si="0"/>
        <v>24994</v>
      </c>
      <c r="D21" s="662">
        <f t="shared" si="1"/>
        <v>100</v>
      </c>
      <c r="E21" s="656">
        <v>2942</v>
      </c>
      <c r="F21" s="657">
        <v>11.770824997999521</v>
      </c>
      <c r="G21" s="668">
        <v>14363</v>
      </c>
      <c r="H21" s="662">
        <v>57.465791790029606</v>
      </c>
      <c r="I21" s="668">
        <v>1996</v>
      </c>
      <c r="J21" s="662">
        <v>7.9859166199887976</v>
      </c>
      <c r="K21" s="668">
        <v>5693</v>
      </c>
      <c r="L21" s="662">
        <v>22.777466591982076</v>
      </c>
      <c r="M21" s="656">
        <v>0</v>
      </c>
      <c r="N21" s="657">
        <v>0</v>
      </c>
      <c r="O21" s="668">
        <v>0</v>
      </c>
      <c r="P21" s="662">
        <f t="shared" ref="P21" si="13">IFERROR(O21/$C21*100,"-")</f>
        <v>0</v>
      </c>
      <c r="R21" s="1006"/>
    </row>
    <row r="22" spans="1:18" s="644" customFormat="1" ht="16.5" customHeight="1" x14ac:dyDescent="0.2">
      <c r="A22" s="644">
        <v>14</v>
      </c>
      <c r="B22" s="671" t="s">
        <v>46</v>
      </c>
      <c r="C22" s="668">
        <f t="shared" si="0"/>
        <v>1307</v>
      </c>
      <c r="D22" s="662">
        <f t="shared" si="1"/>
        <v>100</v>
      </c>
      <c r="E22" s="656">
        <v>28</v>
      </c>
      <c r="F22" s="657">
        <v>2.1423106350420813</v>
      </c>
      <c r="G22" s="668">
        <v>780</v>
      </c>
      <c r="H22" s="662">
        <v>59.678653404743685</v>
      </c>
      <c r="I22" s="668">
        <v>226</v>
      </c>
      <c r="J22" s="662">
        <v>17.291507268553939</v>
      </c>
      <c r="K22" s="668">
        <v>273</v>
      </c>
      <c r="L22" s="662">
        <v>20.88752869166029</v>
      </c>
      <c r="M22" s="656">
        <v>0</v>
      </c>
      <c r="N22" s="657">
        <v>0</v>
      </c>
      <c r="O22" s="668">
        <v>0</v>
      </c>
      <c r="P22" s="662">
        <f t="shared" ref="P22" si="14">IFERROR(O22/$C22*100,"-")</f>
        <v>0</v>
      </c>
      <c r="R22" s="1006"/>
    </row>
    <row r="23" spans="1:18" s="644" customFormat="1" ht="16.5" customHeight="1" x14ac:dyDescent="0.2">
      <c r="A23" s="644">
        <v>15</v>
      </c>
      <c r="B23" s="671" t="s">
        <v>47</v>
      </c>
      <c r="C23" s="668">
        <f t="shared" si="0"/>
        <v>2661</v>
      </c>
      <c r="D23" s="662">
        <f t="shared" si="1"/>
        <v>100</v>
      </c>
      <c r="E23" s="656">
        <v>1466</v>
      </c>
      <c r="F23" s="657">
        <v>55.092070650131532</v>
      </c>
      <c r="G23" s="668">
        <v>794</v>
      </c>
      <c r="H23" s="662">
        <v>29.838406614054868</v>
      </c>
      <c r="I23" s="668">
        <v>286</v>
      </c>
      <c r="J23" s="662">
        <v>10.7478391582112</v>
      </c>
      <c r="K23" s="668">
        <v>115</v>
      </c>
      <c r="L23" s="662">
        <v>4.3216835776024052</v>
      </c>
      <c r="M23" s="656">
        <v>0</v>
      </c>
      <c r="N23" s="657">
        <v>0</v>
      </c>
      <c r="O23" s="668">
        <v>0</v>
      </c>
      <c r="P23" s="662">
        <f t="shared" ref="P23" si="15">IFERROR(O23/$C23*100,"-")</f>
        <v>0</v>
      </c>
      <c r="R23" s="1006"/>
    </row>
    <row r="24" spans="1:18" s="644" customFormat="1" ht="16.5" customHeight="1" x14ac:dyDescent="0.2">
      <c r="A24" s="644">
        <v>16</v>
      </c>
      <c r="B24" s="671" t="s">
        <v>48</v>
      </c>
      <c r="C24" s="668">
        <f t="shared" si="0"/>
        <v>1360</v>
      </c>
      <c r="D24" s="662">
        <f t="shared" si="1"/>
        <v>100</v>
      </c>
      <c r="E24" s="656">
        <v>0</v>
      </c>
      <c r="F24" s="657">
        <v>0</v>
      </c>
      <c r="G24" s="668">
        <v>1354</v>
      </c>
      <c r="H24" s="662">
        <v>99.558823529411768</v>
      </c>
      <c r="I24" s="668">
        <v>6</v>
      </c>
      <c r="J24" s="662">
        <v>0.44117647058823528</v>
      </c>
      <c r="K24" s="668">
        <v>0</v>
      </c>
      <c r="L24" s="662">
        <v>0</v>
      </c>
      <c r="M24" s="656">
        <v>0</v>
      </c>
      <c r="N24" s="657">
        <v>0</v>
      </c>
      <c r="O24" s="668">
        <v>0</v>
      </c>
      <c r="P24" s="662">
        <f t="shared" ref="P24" si="16">IFERROR(O24/$C24*100,"-")</f>
        <v>0</v>
      </c>
      <c r="R24" s="1006"/>
    </row>
    <row r="25" spans="1:18" s="644" customFormat="1" ht="16.5" customHeight="1" x14ac:dyDescent="0.2">
      <c r="A25" s="644">
        <v>17</v>
      </c>
      <c r="B25" s="671" t="s">
        <v>49</v>
      </c>
      <c r="C25" s="668">
        <f>E25+G25+I25+K25+M25+O25</f>
        <v>914</v>
      </c>
      <c r="D25" s="662">
        <f t="shared" si="1"/>
        <v>100</v>
      </c>
      <c r="E25" s="656">
        <v>0</v>
      </c>
      <c r="F25" s="657">
        <v>0</v>
      </c>
      <c r="G25" s="668">
        <v>914</v>
      </c>
      <c r="H25" s="662">
        <v>100</v>
      </c>
      <c r="I25" s="668">
        <v>0</v>
      </c>
      <c r="J25" s="662">
        <v>0</v>
      </c>
      <c r="K25" s="668">
        <v>0</v>
      </c>
      <c r="L25" s="662">
        <v>0</v>
      </c>
      <c r="M25" s="656">
        <v>0</v>
      </c>
      <c r="N25" s="657">
        <v>0</v>
      </c>
      <c r="O25" s="668">
        <v>0</v>
      </c>
      <c r="P25" s="662">
        <f t="shared" ref="P25" si="17">IFERROR(O25/$C25*100,"-")</f>
        <v>0</v>
      </c>
      <c r="R25" s="1006"/>
    </row>
    <row r="26" spans="1:18" s="644" customFormat="1" ht="16.5" customHeight="1" x14ac:dyDescent="0.2">
      <c r="B26" s="671" t="s">
        <v>4</v>
      </c>
      <c r="C26" s="668">
        <f t="shared" si="0"/>
        <v>4</v>
      </c>
      <c r="D26" s="662">
        <f t="shared" si="1"/>
        <v>100</v>
      </c>
      <c r="E26" s="656">
        <v>1</v>
      </c>
      <c r="F26" s="657">
        <v>25</v>
      </c>
      <c r="G26" s="668">
        <v>3</v>
      </c>
      <c r="H26" s="662">
        <v>75</v>
      </c>
      <c r="I26" s="668">
        <v>0</v>
      </c>
      <c r="J26" s="662">
        <v>0</v>
      </c>
      <c r="K26" s="668">
        <v>0</v>
      </c>
      <c r="L26" s="662">
        <v>0</v>
      </c>
      <c r="M26" s="656">
        <v>0</v>
      </c>
      <c r="N26" s="657">
        <v>0</v>
      </c>
      <c r="O26" s="668">
        <v>0</v>
      </c>
      <c r="P26" s="662">
        <f t="shared" ref="P26" si="18">IFERROR(O26/$C26*100,"-")</f>
        <v>0</v>
      </c>
      <c r="R26" s="1006"/>
    </row>
    <row r="27" spans="1:18" s="642" customFormat="1" ht="14.25" x14ac:dyDescent="0.2">
      <c r="B27" s="663" t="s">
        <v>3</v>
      </c>
      <c r="C27" s="669">
        <f>SUM(C9:C26)</f>
        <v>199770</v>
      </c>
      <c r="D27" s="666">
        <f>C27/$C27*100</f>
        <v>100</v>
      </c>
      <c r="E27" s="664">
        <f>SUM(E9:E26)</f>
        <v>64240</v>
      </c>
      <c r="F27" s="665">
        <f>E27/$C27*100</f>
        <v>32.156980527606748</v>
      </c>
      <c r="G27" s="669">
        <f>SUM(G9:G26)</f>
        <v>89372</v>
      </c>
      <c r="H27" s="666">
        <f>G27/$C27*100</f>
        <v>44.737448065275068</v>
      </c>
      <c r="I27" s="669">
        <f>SUM(I9:I26)</f>
        <v>24812</v>
      </c>
      <c r="J27" s="666">
        <f>I27/$C27*100</f>
        <v>12.420283325824698</v>
      </c>
      <c r="K27" s="669">
        <f>SUM(K9:K26)</f>
        <v>21188</v>
      </c>
      <c r="L27" s="666">
        <f>K27/$C27*100</f>
        <v>10.606197126695701</v>
      </c>
      <c r="M27" s="664">
        <f>SUM(M9:M26)</f>
        <v>158</v>
      </c>
      <c r="N27" s="665">
        <f>M27/$C27*100</f>
        <v>7.9090954597787463E-2</v>
      </c>
      <c r="O27" s="669">
        <f>SUM(O9:O26)</f>
        <v>0</v>
      </c>
      <c r="P27" s="666">
        <f>O27/$C27*100</f>
        <v>0</v>
      </c>
    </row>
    <row r="28" spans="1:18"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8" s="650" customFormat="1" hidden="1" x14ac:dyDescent="0.2">
      <c r="A29" s="639">
        <v>19</v>
      </c>
      <c r="B29" s="639" t="s">
        <v>50</v>
      </c>
      <c r="C29" s="649"/>
      <c r="D29" s="649"/>
      <c r="E29" s="649"/>
      <c r="F29" s="649"/>
      <c r="G29" s="649"/>
      <c r="H29" s="649"/>
      <c r="I29" s="649"/>
      <c r="K29" s="649"/>
      <c r="L29" s="649"/>
      <c r="M29" s="649"/>
      <c r="N29" s="649"/>
      <c r="O29" s="649"/>
      <c r="P29" s="649"/>
    </row>
    <row r="30" spans="1:18" hidden="1" x14ac:dyDescent="0.2">
      <c r="C30" s="652"/>
      <c r="D30" s="652"/>
      <c r="E30" s="652"/>
      <c r="F30" s="652"/>
      <c r="G30" s="652"/>
      <c r="H30" s="652"/>
      <c r="I30" s="652"/>
      <c r="J30" s="652"/>
      <c r="K30" s="652"/>
      <c r="L30" s="652"/>
      <c r="M30" s="652"/>
      <c r="N30" s="652"/>
      <c r="O30" s="652"/>
      <c r="P30" s="652"/>
    </row>
    <row r="31" spans="1:18" hidden="1" x14ac:dyDescent="0.2">
      <c r="B31" s="653"/>
      <c r="C31" s="654"/>
      <c r="D31" s="654"/>
      <c r="E31" s="654"/>
      <c r="F31" s="654"/>
      <c r="G31" s="654"/>
      <c r="M31" s="653"/>
      <c r="N31" s="653"/>
    </row>
    <row r="32" spans="1:18"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x14ac:dyDescent="0.2">
      <c r="B42" s="653"/>
      <c r="D42" s="653"/>
      <c r="M42" s="653"/>
      <c r="N42" s="653"/>
    </row>
    <row r="43" spans="2:14" x14ac:dyDescent="0.2">
      <c r="B43" s="653"/>
      <c r="D43" s="653"/>
      <c r="M43" s="653"/>
      <c r="N43" s="653"/>
    </row>
    <row r="44" spans="2:14" x14ac:dyDescent="0.2">
      <c r="D44" s="653"/>
      <c r="M44" s="653"/>
      <c r="N44" s="653"/>
    </row>
    <row r="45" spans="2:14" x14ac:dyDescent="0.2">
      <c r="D45" s="653"/>
      <c r="M45" s="653"/>
      <c r="N45" s="653"/>
    </row>
    <row r="46" spans="2:14" x14ac:dyDescent="0.2">
      <c r="D46" s="653"/>
      <c r="M46" s="653"/>
      <c r="N46" s="653"/>
    </row>
    <row r="47" spans="2:14" x14ac:dyDescent="0.2">
      <c r="D47" s="653"/>
      <c r="M47" s="653"/>
      <c r="N47" s="653"/>
    </row>
    <row r="48" spans="2:14"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35</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3" t="s">
        <v>454</v>
      </c>
      <c r="C3" s="1033"/>
      <c r="D3" s="1033"/>
      <c r="E3" s="1033"/>
      <c r="F3" s="1033"/>
      <c r="G3" s="1033"/>
      <c r="H3" s="1033"/>
      <c r="I3" s="1033"/>
      <c r="J3" s="1033"/>
      <c r="K3" s="1033"/>
      <c r="L3" s="1033"/>
      <c r="M3" s="1033"/>
      <c r="N3" s="1033"/>
      <c r="O3" s="1033"/>
      <c r="P3" s="1033"/>
    </row>
    <row r="4" spans="1:21" s="635" customFormat="1" x14ac:dyDescent="0.2">
      <c r="B4" s="1036" t="str">
        <f>porsaad!B6</f>
        <v>Situación a 31 de julio de 2023</v>
      </c>
      <c r="C4" s="1036"/>
      <c r="D4" s="1036"/>
      <c r="E4" s="1036"/>
      <c r="F4" s="1036"/>
      <c r="G4" s="1036"/>
      <c r="H4" s="1036"/>
      <c r="I4" s="1036"/>
      <c r="J4" s="1036"/>
      <c r="K4" s="1036"/>
      <c r="L4" s="1036"/>
      <c r="M4" s="1036"/>
      <c r="N4" s="1036"/>
      <c r="O4" s="1036"/>
      <c r="P4" s="103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9" t="s">
        <v>209</v>
      </c>
      <c r="D6" s="1160"/>
      <c r="E6" s="1160"/>
      <c r="F6" s="1160"/>
      <c r="G6" s="1160"/>
      <c r="H6" s="1160"/>
      <c r="I6" s="1160"/>
      <c r="J6" s="1160"/>
      <c r="K6" s="1160"/>
      <c r="L6" s="1160"/>
      <c r="M6" s="1160"/>
      <c r="N6" s="1160"/>
      <c r="O6" s="1160"/>
      <c r="P6" s="1161"/>
    </row>
    <row r="7" spans="1:21" s="635" customFormat="1" ht="57" customHeight="1" x14ac:dyDescent="0.2">
      <c r="B7" s="1162" t="s">
        <v>15</v>
      </c>
      <c r="C7" s="1158" t="s">
        <v>3</v>
      </c>
      <c r="D7" s="1158"/>
      <c r="E7" s="1158" t="s">
        <v>210</v>
      </c>
      <c r="F7" s="1158"/>
      <c r="G7" s="1158" t="s">
        <v>211</v>
      </c>
      <c r="H7" s="1158"/>
      <c r="I7" s="1158" t="s">
        <v>212</v>
      </c>
      <c r="J7" s="1158"/>
      <c r="K7" s="1158" t="s">
        <v>213</v>
      </c>
      <c r="L7" s="1158"/>
      <c r="M7" s="1158" t="s">
        <v>214</v>
      </c>
      <c r="N7" s="1158"/>
      <c r="O7" s="1158" t="s">
        <v>215</v>
      </c>
      <c r="P7" s="1158"/>
    </row>
    <row r="8" spans="1:21" s="640" customFormat="1" ht="12" customHeight="1" x14ac:dyDescent="0.2">
      <c r="B8" s="1163"/>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2696</v>
      </c>
      <c r="D9" s="661">
        <f>IFERROR(C9/$C9*100,"-")</f>
        <v>100</v>
      </c>
      <c r="E9" s="659">
        <v>0</v>
      </c>
      <c r="F9" s="660">
        <v>0</v>
      </c>
      <c r="G9" s="667">
        <v>2626</v>
      </c>
      <c r="H9" s="661">
        <v>97.403560830860542</v>
      </c>
      <c r="I9" s="667">
        <v>70</v>
      </c>
      <c r="J9" s="661">
        <v>2.5964391691394662</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3515</v>
      </c>
      <c r="D10" s="662">
        <f t="shared" ref="D10:D26" si="1">IFERROR(C10/$C10*100,"-")</f>
        <v>100</v>
      </c>
      <c r="E10" s="656">
        <v>2</v>
      </c>
      <c r="F10" s="657">
        <v>5.6899004267425328E-2</v>
      </c>
      <c r="G10" s="668">
        <v>3281</v>
      </c>
      <c r="H10" s="662">
        <v>93.342816500711237</v>
      </c>
      <c r="I10" s="668">
        <v>232</v>
      </c>
      <c r="J10" s="662">
        <v>6.6002844950213371</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1515</v>
      </c>
      <c r="D11" s="662">
        <f t="shared" si="1"/>
        <v>100</v>
      </c>
      <c r="E11" s="656">
        <v>72</v>
      </c>
      <c r="F11" s="657">
        <v>4.7524752475247523</v>
      </c>
      <c r="G11" s="668">
        <v>1331</v>
      </c>
      <c r="H11" s="662">
        <v>87.854785478547853</v>
      </c>
      <c r="I11" s="668">
        <v>95</v>
      </c>
      <c r="J11" s="662">
        <v>6.2706270627062706</v>
      </c>
      <c r="K11" s="668">
        <v>1</v>
      </c>
      <c r="L11" s="662">
        <v>6.6006600660066E-2</v>
      </c>
      <c r="M11" s="656">
        <v>16</v>
      </c>
      <c r="N11" s="657">
        <v>1.056105610561056</v>
      </c>
      <c r="O11" s="668">
        <v>0</v>
      </c>
      <c r="P11" s="662">
        <f t="shared" si="2"/>
        <v>0</v>
      </c>
      <c r="R11" s="645"/>
    </row>
    <row r="12" spans="1:21" s="644" customFormat="1" ht="16.5" customHeight="1" x14ac:dyDescent="0.2">
      <c r="A12" s="644">
        <v>4</v>
      </c>
      <c r="B12" s="671" t="s">
        <v>41</v>
      </c>
      <c r="C12" s="668">
        <f t="shared" si="0"/>
        <v>376</v>
      </c>
      <c r="D12" s="662">
        <f t="shared" si="1"/>
        <v>100</v>
      </c>
      <c r="E12" s="656">
        <v>0</v>
      </c>
      <c r="F12" s="657">
        <v>0</v>
      </c>
      <c r="G12" s="668">
        <v>346</v>
      </c>
      <c r="H12" s="662">
        <v>92.021276595744681</v>
      </c>
      <c r="I12" s="668">
        <v>30</v>
      </c>
      <c r="J12" s="662">
        <v>7.9787234042553195</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3838</v>
      </c>
      <c r="D13" s="662">
        <f t="shared" si="1"/>
        <v>100</v>
      </c>
      <c r="E13" s="656">
        <v>2301</v>
      </c>
      <c r="F13" s="657">
        <v>59.95310057321521</v>
      </c>
      <c r="G13" s="668">
        <v>917</v>
      </c>
      <c r="H13" s="662">
        <v>23.892652423137051</v>
      </c>
      <c r="I13" s="668">
        <v>228</v>
      </c>
      <c r="J13" s="662">
        <v>5.9405940594059405</v>
      </c>
      <c r="K13" s="668">
        <v>392</v>
      </c>
      <c r="L13" s="662">
        <v>10.213652944241792</v>
      </c>
      <c r="M13" s="656">
        <v>0</v>
      </c>
      <c r="N13" s="657">
        <v>0</v>
      </c>
      <c r="O13" s="668">
        <v>0</v>
      </c>
      <c r="P13" s="662">
        <f t="shared" si="2"/>
        <v>0</v>
      </c>
      <c r="R13" s="645"/>
    </row>
    <row r="14" spans="1:21" s="644" customFormat="1" ht="16.5" customHeight="1" x14ac:dyDescent="0.2">
      <c r="A14" s="644">
        <v>6</v>
      </c>
      <c r="B14" s="671" t="s">
        <v>8</v>
      </c>
      <c r="C14" s="668">
        <f t="shared" si="0"/>
        <v>97</v>
      </c>
      <c r="D14" s="662">
        <f t="shared" si="1"/>
        <v>100</v>
      </c>
      <c r="E14" s="656">
        <v>0</v>
      </c>
      <c r="F14" s="657">
        <v>0</v>
      </c>
      <c r="G14" s="668">
        <v>97</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16421</v>
      </c>
      <c r="D15" s="662">
        <f t="shared" si="1"/>
        <v>100</v>
      </c>
      <c r="E15" s="656">
        <v>1895</v>
      </c>
      <c r="F15" s="657">
        <v>11.540101090067596</v>
      </c>
      <c r="G15" s="668">
        <v>11090</v>
      </c>
      <c r="H15" s="662">
        <v>67.535472870105352</v>
      </c>
      <c r="I15" s="668">
        <v>1501</v>
      </c>
      <c r="J15" s="662">
        <v>9.1407344254308498</v>
      </c>
      <c r="K15" s="668">
        <v>1935</v>
      </c>
      <c r="L15" s="662">
        <v>11.783691614396199</v>
      </c>
      <c r="M15" s="656">
        <v>0</v>
      </c>
      <c r="N15" s="657">
        <v>0</v>
      </c>
      <c r="O15" s="668">
        <v>0</v>
      </c>
      <c r="P15" s="662">
        <f t="shared" si="2"/>
        <v>0</v>
      </c>
    </row>
    <row r="16" spans="1:21" s="646" customFormat="1" ht="16.5" customHeight="1" x14ac:dyDescent="0.2">
      <c r="A16" s="646">
        <v>8</v>
      </c>
      <c r="B16" s="671" t="s">
        <v>43</v>
      </c>
      <c r="C16" s="668">
        <f t="shared" si="0"/>
        <v>3403</v>
      </c>
      <c r="D16" s="662">
        <f t="shared" si="1"/>
        <v>100</v>
      </c>
      <c r="E16" s="656">
        <v>166</v>
      </c>
      <c r="F16" s="657">
        <v>4.8780487804878048</v>
      </c>
      <c r="G16" s="668">
        <v>2594</v>
      </c>
      <c r="H16" s="662">
        <v>76.226858654128719</v>
      </c>
      <c r="I16" s="668">
        <v>132</v>
      </c>
      <c r="J16" s="662">
        <v>3.8789303555686159</v>
      </c>
      <c r="K16" s="668">
        <v>511</v>
      </c>
      <c r="L16" s="662">
        <v>15.016162209814871</v>
      </c>
      <c r="M16" s="656">
        <v>0</v>
      </c>
      <c r="N16" s="657">
        <v>0</v>
      </c>
      <c r="O16" s="668">
        <v>0</v>
      </c>
      <c r="P16" s="662">
        <f t="shared" si="2"/>
        <v>0</v>
      </c>
    </row>
    <row r="17" spans="1:16" s="646" customFormat="1" ht="16.5" customHeight="1" x14ac:dyDescent="0.2">
      <c r="A17" s="646">
        <v>9</v>
      </c>
      <c r="B17" s="671" t="s">
        <v>44</v>
      </c>
      <c r="C17" s="668">
        <f t="shared" si="0"/>
        <v>5845</v>
      </c>
      <c r="D17" s="662">
        <f t="shared" si="1"/>
        <v>100</v>
      </c>
      <c r="E17" s="656">
        <v>945</v>
      </c>
      <c r="F17" s="657">
        <v>16.167664670658681</v>
      </c>
      <c r="G17" s="668">
        <v>4590</v>
      </c>
      <c r="H17" s="662">
        <v>78.528656971770744</v>
      </c>
      <c r="I17" s="668">
        <v>310</v>
      </c>
      <c r="J17" s="662">
        <v>5.3036783575705728</v>
      </c>
      <c r="K17" s="668">
        <v>0</v>
      </c>
      <c r="L17" s="662">
        <v>0</v>
      </c>
      <c r="M17" s="656">
        <v>0</v>
      </c>
      <c r="N17" s="657">
        <v>0</v>
      </c>
      <c r="O17" s="668">
        <v>0</v>
      </c>
      <c r="P17" s="662">
        <f t="shared" si="2"/>
        <v>0</v>
      </c>
    </row>
    <row r="18" spans="1:16" s="646" customFormat="1" ht="16.5" customHeight="1" x14ac:dyDescent="0.2">
      <c r="A18" s="646">
        <v>10</v>
      </c>
      <c r="B18" s="671" t="s">
        <v>6</v>
      </c>
      <c r="C18" s="668">
        <f t="shared" si="0"/>
        <v>7001</v>
      </c>
      <c r="D18" s="662">
        <f t="shared" si="1"/>
        <v>100</v>
      </c>
      <c r="E18" s="656">
        <v>2593</v>
      </c>
      <c r="F18" s="657">
        <v>37.037566061991143</v>
      </c>
      <c r="G18" s="668">
        <v>3611</v>
      </c>
      <c r="H18" s="662">
        <v>51.578345950578488</v>
      </c>
      <c r="I18" s="668">
        <v>335</v>
      </c>
      <c r="J18" s="662">
        <v>4.7850307098985851</v>
      </c>
      <c r="K18" s="668">
        <v>462</v>
      </c>
      <c r="L18" s="662">
        <v>6.5990572775317808</v>
      </c>
      <c r="M18" s="656">
        <v>0</v>
      </c>
      <c r="N18" s="657">
        <v>0</v>
      </c>
      <c r="O18" s="668">
        <v>0</v>
      </c>
      <c r="P18" s="662">
        <f t="shared" si="2"/>
        <v>0</v>
      </c>
    </row>
    <row r="19" spans="1:16" s="644" customFormat="1" ht="16.5" customHeight="1" x14ac:dyDescent="0.2">
      <c r="A19" s="644">
        <v>11</v>
      </c>
      <c r="B19" s="671" t="s">
        <v>5</v>
      </c>
      <c r="C19" s="668">
        <f t="shared" si="0"/>
        <v>5895</v>
      </c>
      <c r="D19" s="662">
        <f t="shared" si="1"/>
        <v>100</v>
      </c>
      <c r="E19" s="656">
        <v>3882</v>
      </c>
      <c r="F19" s="657">
        <v>65.852417302798983</v>
      </c>
      <c r="G19" s="668">
        <v>1503</v>
      </c>
      <c r="H19" s="662">
        <v>25.496183206106871</v>
      </c>
      <c r="I19" s="668">
        <v>283</v>
      </c>
      <c r="J19" s="662">
        <v>4.8006785411365565</v>
      </c>
      <c r="K19" s="668">
        <v>227</v>
      </c>
      <c r="L19" s="662">
        <v>3.8507209499575907</v>
      </c>
      <c r="M19" s="656">
        <v>0</v>
      </c>
      <c r="N19" s="657">
        <v>0</v>
      </c>
      <c r="O19" s="668">
        <v>0</v>
      </c>
      <c r="P19" s="662">
        <f t="shared" si="2"/>
        <v>0</v>
      </c>
    </row>
    <row r="20" spans="1:16" s="644" customFormat="1" ht="16.5" customHeight="1" x14ac:dyDescent="0.2">
      <c r="A20" s="644">
        <v>12</v>
      </c>
      <c r="B20" s="671" t="s">
        <v>38</v>
      </c>
      <c r="C20" s="668">
        <f t="shared" si="0"/>
        <v>5640</v>
      </c>
      <c r="D20" s="662">
        <f t="shared" si="1"/>
        <v>100</v>
      </c>
      <c r="E20" s="656">
        <v>445</v>
      </c>
      <c r="F20" s="657">
        <v>7.8900709219858163</v>
      </c>
      <c r="G20" s="668">
        <v>3781</v>
      </c>
      <c r="H20" s="662">
        <v>67.039007092198574</v>
      </c>
      <c r="I20" s="668">
        <v>1086</v>
      </c>
      <c r="J20" s="662">
        <v>19.25531914893617</v>
      </c>
      <c r="K20" s="668">
        <v>328</v>
      </c>
      <c r="L20" s="662">
        <v>5.8156028368794326</v>
      </c>
      <c r="M20" s="656">
        <v>0</v>
      </c>
      <c r="N20" s="657">
        <v>0</v>
      </c>
      <c r="O20" s="668">
        <v>0</v>
      </c>
      <c r="P20" s="662">
        <f t="shared" si="2"/>
        <v>0</v>
      </c>
    </row>
    <row r="21" spans="1:16" s="644" customFormat="1" ht="16.5" customHeight="1" x14ac:dyDescent="0.2">
      <c r="A21" s="644">
        <v>13</v>
      </c>
      <c r="B21" s="671" t="s">
        <v>45</v>
      </c>
      <c r="C21" s="668">
        <f t="shared" si="0"/>
        <v>11774</v>
      </c>
      <c r="D21" s="662">
        <f t="shared" si="1"/>
        <v>100</v>
      </c>
      <c r="E21" s="656">
        <v>1071</v>
      </c>
      <c r="F21" s="657">
        <v>9.0963139120095136</v>
      </c>
      <c r="G21" s="668">
        <v>8789</v>
      </c>
      <c r="H21" s="662">
        <v>74.647528452522508</v>
      </c>
      <c r="I21" s="668">
        <v>823</v>
      </c>
      <c r="J21" s="662">
        <v>6.9899779174452181</v>
      </c>
      <c r="K21" s="668">
        <v>1091</v>
      </c>
      <c r="L21" s="662">
        <v>9.2661797180227623</v>
      </c>
      <c r="M21" s="656">
        <v>0</v>
      </c>
      <c r="N21" s="657">
        <v>0</v>
      </c>
      <c r="O21" s="668">
        <v>0</v>
      </c>
      <c r="P21" s="662">
        <f t="shared" si="2"/>
        <v>0</v>
      </c>
    </row>
    <row r="22" spans="1:16" s="644" customFormat="1" ht="16.5" customHeight="1" x14ac:dyDescent="0.2">
      <c r="A22" s="644">
        <v>14</v>
      </c>
      <c r="B22" s="671" t="s">
        <v>46</v>
      </c>
      <c r="C22" s="668">
        <f t="shared" si="0"/>
        <v>762</v>
      </c>
      <c r="D22" s="662">
        <f t="shared" si="1"/>
        <v>100</v>
      </c>
      <c r="E22" s="656">
        <v>5</v>
      </c>
      <c r="F22" s="657">
        <v>0.65616797900262469</v>
      </c>
      <c r="G22" s="668">
        <v>571</v>
      </c>
      <c r="H22" s="662">
        <v>74.934383202099738</v>
      </c>
      <c r="I22" s="668">
        <v>92</v>
      </c>
      <c r="J22" s="662">
        <v>12.073490813648293</v>
      </c>
      <c r="K22" s="668">
        <v>94</v>
      </c>
      <c r="L22" s="662">
        <v>12.335958005249344</v>
      </c>
      <c r="M22" s="656">
        <v>0</v>
      </c>
      <c r="N22" s="657">
        <v>0</v>
      </c>
      <c r="O22" s="668">
        <v>0</v>
      </c>
      <c r="P22" s="662">
        <f t="shared" si="2"/>
        <v>0</v>
      </c>
    </row>
    <row r="23" spans="1:16" s="644" customFormat="1" ht="16.5" customHeight="1" x14ac:dyDescent="0.2">
      <c r="A23" s="644">
        <v>15</v>
      </c>
      <c r="B23" s="671" t="s">
        <v>47</v>
      </c>
      <c r="C23" s="668">
        <f t="shared" si="0"/>
        <v>692</v>
      </c>
      <c r="D23" s="662">
        <f t="shared" si="1"/>
        <v>100</v>
      </c>
      <c r="E23" s="656">
        <v>431</v>
      </c>
      <c r="F23" s="657">
        <v>62.283236994219649</v>
      </c>
      <c r="G23" s="668">
        <v>225</v>
      </c>
      <c r="H23" s="662">
        <v>32.514450867052027</v>
      </c>
      <c r="I23" s="668">
        <v>35</v>
      </c>
      <c r="J23" s="662">
        <v>5.0578034682080926</v>
      </c>
      <c r="K23" s="668">
        <v>1</v>
      </c>
      <c r="L23" s="662">
        <v>0.1445086705202312</v>
      </c>
      <c r="M23" s="656">
        <v>0</v>
      </c>
      <c r="N23" s="657">
        <v>0</v>
      </c>
      <c r="O23" s="668">
        <v>0</v>
      </c>
      <c r="P23" s="662">
        <f t="shared" si="2"/>
        <v>0</v>
      </c>
    </row>
    <row r="24" spans="1:16" s="644" customFormat="1" ht="16.5" customHeight="1" x14ac:dyDescent="0.2">
      <c r="A24" s="644">
        <v>16</v>
      </c>
      <c r="B24" s="671" t="s">
        <v>48</v>
      </c>
      <c r="C24" s="668">
        <f t="shared" si="0"/>
        <v>675</v>
      </c>
      <c r="D24" s="662">
        <f t="shared" si="1"/>
        <v>100</v>
      </c>
      <c r="E24" s="656">
        <v>0</v>
      </c>
      <c r="F24" s="657">
        <v>0</v>
      </c>
      <c r="G24" s="668">
        <v>670</v>
      </c>
      <c r="H24" s="662">
        <v>99.259259259259252</v>
      </c>
      <c r="I24" s="668">
        <v>5</v>
      </c>
      <c r="J24" s="662">
        <v>0.74074074074074081</v>
      </c>
      <c r="K24" s="668">
        <v>0</v>
      </c>
      <c r="L24" s="662">
        <v>0</v>
      </c>
      <c r="M24" s="656">
        <v>0</v>
      </c>
      <c r="N24" s="657">
        <v>0</v>
      </c>
      <c r="O24" s="668">
        <v>0</v>
      </c>
      <c r="P24" s="662">
        <f t="shared" si="2"/>
        <v>0</v>
      </c>
    </row>
    <row r="25" spans="1:16" s="644" customFormat="1" ht="16.5" customHeight="1" x14ac:dyDescent="0.2">
      <c r="A25" s="644">
        <v>17</v>
      </c>
      <c r="B25" s="671" t="s">
        <v>49</v>
      </c>
      <c r="C25" s="668">
        <f t="shared" si="0"/>
        <v>478</v>
      </c>
      <c r="D25" s="662">
        <f t="shared" si="1"/>
        <v>100</v>
      </c>
      <c r="E25" s="656">
        <v>0</v>
      </c>
      <c r="F25" s="657">
        <v>0</v>
      </c>
      <c r="G25" s="668">
        <v>478</v>
      </c>
      <c r="H25" s="662">
        <v>100</v>
      </c>
      <c r="I25" s="668">
        <v>0</v>
      </c>
      <c r="J25" s="662">
        <v>0</v>
      </c>
      <c r="K25" s="668">
        <v>0</v>
      </c>
      <c r="L25" s="662">
        <v>0</v>
      </c>
      <c r="M25" s="656">
        <v>0</v>
      </c>
      <c r="N25" s="657">
        <v>0</v>
      </c>
      <c r="O25" s="668">
        <v>0</v>
      </c>
      <c r="P25" s="662">
        <f t="shared" si="2"/>
        <v>0</v>
      </c>
    </row>
    <row r="26" spans="1:16" s="644" customFormat="1" ht="16.5" customHeight="1" x14ac:dyDescent="0.2">
      <c r="B26" s="671" t="s">
        <v>4</v>
      </c>
      <c r="C26" s="668">
        <f t="shared" si="0"/>
        <v>2</v>
      </c>
      <c r="D26" s="662">
        <f t="shared" si="1"/>
        <v>100</v>
      </c>
      <c r="E26" s="656">
        <v>0</v>
      </c>
      <c r="F26" s="657">
        <v>0</v>
      </c>
      <c r="G26" s="668">
        <v>2</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70625</v>
      </c>
      <c r="D27" s="666">
        <f>C27/$C27*100</f>
        <v>100</v>
      </c>
      <c r="E27" s="669">
        <f>SUM(E9:E26)</f>
        <v>13808</v>
      </c>
      <c r="F27" s="665">
        <f>E27/$C27*100</f>
        <v>19.551150442477876</v>
      </c>
      <c r="G27" s="669">
        <f>SUM(G9:G26)</f>
        <v>46502</v>
      </c>
      <c r="H27" s="666">
        <f>G27/$C27*100</f>
        <v>65.84353982300884</v>
      </c>
      <c r="I27" s="669">
        <f>SUM(I9:I26)</f>
        <v>5257</v>
      </c>
      <c r="J27" s="666">
        <f>I27/$C27*100</f>
        <v>7.443539823008849</v>
      </c>
      <c r="K27" s="669">
        <f>SUM(K9:K26)</f>
        <v>5042</v>
      </c>
      <c r="L27" s="666">
        <f>K27/$C27*100</f>
        <v>7.1391150442477871</v>
      </c>
      <c r="M27" s="669">
        <f>SUM(M9:M26)</f>
        <v>16</v>
      </c>
      <c r="N27" s="665">
        <f>M27/$C27*100</f>
        <v>2.2654867256637169E-2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5" customFormat="1" x14ac:dyDescent="0.2">
      <c r="B41" s="653"/>
      <c r="C41" s="1004"/>
      <c r="D41" s="653"/>
      <c r="M41" s="653"/>
      <c r="N41" s="653"/>
    </row>
    <row r="42" spans="2:14" s="1001" customFormat="1" ht="12.75" customHeight="1" x14ac:dyDescent="0.2">
      <c r="B42" s="639"/>
      <c r="C42" s="1007"/>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s="1005" customFormat="1"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36</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3" t="s">
        <v>453</v>
      </c>
      <c r="C3" s="1033"/>
      <c r="D3" s="1033"/>
      <c r="E3" s="1033"/>
      <c r="F3" s="1033"/>
      <c r="G3" s="1033"/>
      <c r="H3" s="1033"/>
      <c r="I3" s="1033"/>
      <c r="J3" s="1033"/>
      <c r="K3" s="1033"/>
      <c r="L3" s="1033"/>
      <c r="M3" s="1033"/>
      <c r="N3" s="1033"/>
      <c r="O3" s="1033"/>
      <c r="P3" s="1033"/>
    </row>
    <row r="4" spans="1:21" s="635" customFormat="1" x14ac:dyDescent="0.2">
      <c r="B4" s="1036" t="str">
        <f>porsaad!B6</f>
        <v>Situación a 31 de julio de 2023</v>
      </c>
      <c r="C4" s="1036"/>
      <c r="D4" s="1036"/>
      <c r="E4" s="1036"/>
      <c r="F4" s="1036"/>
      <c r="G4" s="1036"/>
      <c r="H4" s="1036"/>
      <c r="I4" s="1036"/>
      <c r="J4" s="1036"/>
      <c r="K4" s="1036"/>
      <c r="L4" s="1036"/>
      <c r="M4" s="1036"/>
      <c r="N4" s="1036"/>
      <c r="O4" s="1036"/>
      <c r="P4" s="103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9" t="s">
        <v>209</v>
      </c>
      <c r="D6" s="1160"/>
      <c r="E6" s="1160"/>
      <c r="F6" s="1160"/>
      <c r="G6" s="1160"/>
      <c r="H6" s="1160"/>
      <c r="I6" s="1160"/>
      <c r="J6" s="1160"/>
      <c r="K6" s="1160"/>
      <c r="L6" s="1160"/>
      <c r="M6" s="1160"/>
      <c r="N6" s="1160"/>
      <c r="O6" s="1160"/>
      <c r="P6" s="1161"/>
    </row>
    <row r="7" spans="1:21" s="635" customFormat="1" ht="57" customHeight="1" x14ac:dyDescent="0.2">
      <c r="B7" s="1162" t="s">
        <v>15</v>
      </c>
      <c r="C7" s="1158" t="s">
        <v>3</v>
      </c>
      <c r="D7" s="1158"/>
      <c r="E7" s="1158" t="s">
        <v>210</v>
      </c>
      <c r="F7" s="1158"/>
      <c r="G7" s="1158" t="s">
        <v>211</v>
      </c>
      <c r="H7" s="1158"/>
      <c r="I7" s="1158" t="s">
        <v>212</v>
      </c>
      <c r="J7" s="1158"/>
      <c r="K7" s="1158" t="s">
        <v>213</v>
      </c>
      <c r="L7" s="1158"/>
      <c r="M7" s="1158" t="s">
        <v>214</v>
      </c>
      <c r="N7" s="1158"/>
      <c r="O7" s="1158" t="s">
        <v>215</v>
      </c>
      <c r="P7" s="1158"/>
    </row>
    <row r="8" spans="1:21" s="640" customFormat="1" ht="12" customHeight="1" x14ac:dyDescent="0.2">
      <c r="B8" s="1163"/>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1900</v>
      </c>
      <c r="D9" s="661">
        <f>IFERROR(C9/$C9*100,"-")</f>
        <v>100</v>
      </c>
      <c r="E9" s="659">
        <v>0</v>
      </c>
      <c r="F9" s="660">
        <v>0</v>
      </c>
      <c r="G9" s="667">
        <v>1820</v>
      </c>
      <c r="H9" s="661">
        <v>95.78947368421052</v>
      </c>
      <c r="I9" s="667">
        <v>80</v>
      </c>
      <c r="J9" s="661">
        <v>4.2105263157894735</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3512</v>
      </c>
      <c r="D10" s="662">
        <f t="shared" ref="D10:D26" si="1">IFERROR(C10/$C10*100,"-")</f>
        <v>100</v>
      </c>
      <c r="E10" s="656">
        <v>1</v>
      </c>
      <c r="F10" s="657">
        <v>2.847380410022779E-2</v>
      </c>
      <c r="G10" s="668">
        <v>3232</v>
      </c>
      <c r="H10" s="662">
        <v>92.027334851936217</v>
      </c>
      <c r="I10" s="668">
        <v>279</v>
      </c>
      <c r="J10" s="662">
        <v>7.9441913439635536</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1454</v>
      </c>
      <c r="D11" s="662">
        <f t="shared" si="1"/>
        <v>100</v>
      </c>
      <c r="E11" s="656">
        <v>64</v>
      </c>
      <c r="F11" s="657">
        <v>4.4016506189821181</v>
      </c>
      <c r="G11" s="668">
        <v>1219</v>
      </c>
      <c r="H11" s="662">
        <v>83.83768913342503</v>
      </c>
      <c r="I11" s="668">
        <v>132</v>
      </c>
      <c r="J11" s="662">
        <v>9.0784044016506193</v>
      </c>
      <c r="K11" s="668">
        <v>9</v>
      </c>
      <c r="L11" s="662">
        <v>0.61898211829436034</v>
      </c>
      <c r="M11" s="656">
        <v>30</v>
      </c>
      <c r="N11" s="657">
        <v>2.0632737276478679</v>
      </c>
      <c r="O11" s="668">
        <v>0</v>
      </c>
      <c r="P11" s="662">
        <f t="shared" si="2"/>
        <v>0</v>
      </c>
      <c r="R11" s="645"/>
    </row>
    <row r="12" spans="1:21" s="644" customFormat="1" ht="16.5" customHeight="1" x14ac:dyDescent="0.2">
      <c r="A12" s="644">
        <v>4</v>
      </c>
      <c r="B12" s="671" t="s">
        <v>41</v>
      </c>
      <c r="C12" s="668">
        <f t="shared" si="0"/>
        <v>372</v>
      </c>
      <c r="D12" s="662">
        <f t="shared" si="1"/>
        <v>100</v>
      </c>
      <c r="E12" s="656">
        <v>0</v>
      </c>
      <c r="F12" s="657">
        <v>0</v>
      </c>
      <c r="G12" s="668">
        <v>300</v>
      </c>
      <c r="H12" s="662">
        <v>80.645161290322577</v>
      </c>
      <c r="I12" s="668">
        <v>72</v>
      </c>
      <c r="J12" s="662">
        <v>19.35483870967742</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4195</v>
      </c>
      <c r="D13" s="662">
        <f t="shared" si="1"/>
        <v>100</v>
      </c>
      <c r="E13" s="656">
        <v>2747</v>
      </c>
      <c r="F13" s="657">
        <v>65.482717520858174</v>
      </c>
      <c r="G13" s="668">
        <v>537</v>
      </c>
      <c r="H13" s="662">
        <v>12.800953516090585</v>
      </c>
      <c r="I13" s="668">
        <v>296</v>
      </c>
      <c r="J13" s="662">
        <v>7.0560190703218115</v>
      </c>
      <c r="K13" s="668">
        <v>613</v>
      </c>
      <c r="L13" s="662">
        <v>14.612634088200238</v>
      </c>
      <c r="M13" s="656">
        <v>2</v>
      </c>
      <c r="N13" s="657">
        <v>4.7675804529201428E-2</v>
      </c>
      <c r="O13" s="668">
        <v>0</v>
      </c>
      <c r="P13" s="662">
        <f t="shared" si="2"/>
        <v>0</v>
      </c>
      <c r="R13" s="645"/>
    </row>
    <row r="14" spans="1:21" s="644" customFormat="1" ht="16.5" customHeight="1" x14ac:dyDescent="0.2">
      <c r="A14" s="644">
        <v>6</v>
      </c>
      <c r="B14" s="671" t="s">
        <v>8</v>
      </c>
      <c r="C14" s="668">
        <f t="shared" si="0"/>
        <v>87</v>
      </c>
      <c r="D14" s="662">
        <f t="shared" si="1"/>
        <v>100</v>
      </c>
      <c r="E14" s="656">
        <v>0</v>
      </c>
      <c r="F14" s="657">
        <v>0</v>
      </c>
      <c r="G14" s="668">
        <v>87</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16435</v>
      </c>
      <c r="D15" s="662">
        <f t="shared" si="1"/>
        <v>100</v>
      </c>
      <c r="E15" s="656">
        <v>3049</v>
      </c>
      <c r="F15" s="657">
        <v>18.55187100699726</v>
      </c>
      <c r="G15" s="668">
        <v>9364</v>
      </c>
      <c r="H15" s="662">
        <v>56.975965926376638</v>
      </c>
      <c r="I15" s="668">
        <v>1946</v>
      </c>
      <c r="J15" s="662">
        <v>11.840584119257681</v>
      </c>
      <c r="K15" s="668">
        <v>2076</v>
      </c>
      <c r="L15" s="662">
        <v>12.631578947368421</v>
      </c>
      <c r="M15" s="656">
        <v>0</v>
      </c>
      <c r="N15" s="657">
        <v>0</v>
      </c>
      <c r="O15" s="668">
        <v>0</v>
      </c>
      <c r="P15" s="662">
        <f t="shared" si="2"/>
        <v>0</v>
      </c>
    </row>
    <row r="16" spans="1:21" s="646" customFormat="1" ht="16.5" customHeight="1" x14ac:dyDescent="0.2">
      <c r="A16" s="646">
        <v>8</v>
      </c>
      <c r="B16" s="671" t="s">
        <v>43</v>
      </c>
      <c r="C16" s="668">
        <f t="shared" si="0"/>
        <v>3495</v>
      </c>
      <c r="D16" s="662">
        <f t="shared" si="1"/>
        <v>100</v>
      </c>
      <c r="E16" s="656">
        <v>232</v>
      </c>
      <c r="F16" s="657">
        <v>6.6380543633762512</v>
      </c>
      <c r="G16" s="668">
        <v>2491</v>
      </c>
      <c r="H16" s="662">
        <v>71.273247496423465</v>
      </c>
      <c r="I16" s="668">
        <v>149</v>
      </c>
      <c r="J16" s="662">
        <v>4.2632331902718166</v>
      </c>
      <c r="K16" s="668">
        <v>623</v>
      </c>
      <c r="L16" s="662">
        <v>17.825464949928467</v>
      </c>
      <c r="M16" s="656">
        <v>0</v>
      </c>
      <c r="N16" s="657">
        <v>0</v>
      </c>
      <c r="O16" s="668">
        <v>0</v>
      </c>
      <c r="P16" s="662">
        <f t="shared" si="2"/>
        <v>0</v>
      </c>
    </row>
    <row r="17" spans="1:16" s="646" customFormat="1" ht="16.5" customHeight="1" x14ac:dyDescent="0.2">
      <c r="A17" s="646">
        <v>9</v>
      </c>
      <c r="B17" s="671" t="s">
        <v>44</v>
      </c>
      <c r="C17" s="668">
        <f t="shared" si="0"/>
        <v>10412</v>
      </c>
      <c r="D17" s="662">
        <f t="shared" si="1"/>
        <v>100</v>
      </c>
      <c r="E17" s="656">
        <v>2804</v>
      </c>
      <c r="F17" s="657">
        <v>26.930464848252019</v>
      </c>
      <c r="G17" s="668">
        <v>6635</v>
      </c>
      <c r="H17" s="662">
        <v>63.7245485977718</v>
      </c>
      <c r="I17" s="668">
        <v>973</v>
      </c>
      <c r="J17" s="662">
        <v>9.3449865539761809</v>
      </c>
      <c r="K17" s="668">
        <v>0</v>
      </c>
      <c r="L17" s="662">
        <v>0</v>
      </c>
      <c r="M17" s="656">
        <v>0</v>
      </c>
      <c r="N17" s="657">
        <v>0</v>
      </c>
      <c r="O17" s="668">
        <v>0</v>
      </c>
      <c r="P17" s="662">
        <f t="shared" si="2"/>
        <v>0</v>
      </c>
    </row>
    <row r="18" spans="1:16" s="646" customFormat="1" ht="16.5" customHeight="1" x14ac:dyDescent="0.2">
      <c r="A18" s="646">
        <v>10</v>
      </c>
      <c r="B18" s="671" t="s">
        <v>6</v>
      </c>
      <c r="C18" s="668">
        <f t="shared" si="0"/>
        <v>7897</v>
      </c>
      <c r="D18" s="662">
        <f t="shared" si="1"/>
        <v>100</v>
      </c>
      <c r="E18" s="656">
        <v>3839</v>
      </c>
      <c r="F18" s="657">
        <v>48.613397492718754</v>
      </c>
      <c r="G18" s="668">
        <v>3361</v>
      </c>
      <c r="H18" s="662">
        <v>42.560465999746739</v>
      </c>
      <c r="I18" s="668">
        <v>230</v>
      </c>
      <c r="J18" s="662">
        <v>2.9124984171204256</v>
      </c>
      <c r="K18" s="668">
        <v>467</v>
      </c>
      <c r="L18" s="662">
        <v>5.9136380904140813</v>
      </c>
      <c r="M18" s="656">
        <v>0</v>
      </c>
      <c r="N18" s="657">
        <v>0</v>
      </c>
      <c r="O18" s="668">
        <v>0</v>
      </c>
      <c r="P18" s="662">
        <f t="shared" si="2"/>
        <v>0</v>
      </c>
    </row>
    <row r="19" spans="1:16" s="644" customFormat="1" ht="16.5" customHeight="1" x14ac:dyDescent="0.2">
      <c r="A19" s="644">
        <v>11</v>
      </c>
      <c r="B19" s="671" t="s">
        <v>5</v>
      </c>
      <c r="C19" s="668">
        <f t="shared" si="0"/>
        <v>5996</v>
      </c>
      <c r="D19" s="662">
        <f t="shared" si="1"/>
        <v>100</v>
      </c>
      <c r="E19" s="656">
        <v>4350</v>
      </c>
      <c r="F19" s="657">
        <v>72.548365577051371</v>
      </c>
      <c r="G19" s="668">
        <v>1022</v>
      </c>
      <c r="H19" s="662">
        <v>17.044696464309538</v>
      </c>
      <c r="I19" s="668">
        <v>256</v>
      </c>
      <c r="J19" s="662">
        <v>4.2695130086724475</v>
      </c>
      <c r="K19" s="668">
        <v>368</v>
      </c>
      <c r="L19" s="662">
        <v>6.1374249499666442</v>
      </c>
      <c r="M19" s="656">
        <v>0</v>
      </c>
      <c r="N19" s="657">
        <v>0</v>
      </c>
      <c r="O19" s="668">
        <v>0</v>
      </c>
      <c r="P19" s="662">
        <f t="shared" si="2"/>
        <v>0</v>
      </c>
    </row>
    <row r="20" spans="1:16" s="644" customFormat="1" ht="16.5" customHeight="1" x14ac:dyDescent="0.2">
      <c r="A20" s="644">
        <v>12</v>
      </c>
      <c r="B20" s="671" t="s">
        <v>38</v>
      </c>
      <c r="C20" s="668">
        <f t="shared" si="0"/>
        <v>4478</v>
      </c>
      <c r="D20" s="662">
        <f t="shared" si="1"/>
        <v>100</v>
      </c>
      <c r="E20" s="656">
        <v>662</v>
      </c>
      <c r="F20" s="657">
        <v>14.783385439928539</v>
      </c>
      <c r="G20" s="668">
        <v>2237</v>
      </c>
      <c r="H20" s="662">
        <v>49.955337204108979</v>
      </c>
      <c r="I20" s="668">
        <v>942</v>
      </c>
      <c r="J20" s="662">
        <v>21.036176864671731</v>
      </c>
      <c r="K20" s="668">
        <v>637</v>
      </c>
      <c r="L20" s="662">
        <v>14.225100491290753</v>
      </c>
      <c r="M20" s="656">
        <v>0</v>
      </c>
      <c r="N20" s="657">
        <v>0</v>
      </c>
      <c r="O20" s="668">
        <v>0</v>
      </c>
      <c r="P20" s="662">
        <f t="shared" si="2"/>
        <v>0</v>
      </c>
    </row>
    <row r="21" spans="1:16" s="644" customFormat="1" ht="16.5" customHeight="1" x14ac:dyDescent="0.2">
      <c r="A21" s="644">
        <v>13</v>
      </c>
      <c r="B21" s="671" t="s">
        <v>45</v>
      </c>
      <c r="C21" s="668">
        <f t="shared" si="0"/>
        <v>8627</v>
      </c>
      <c r="D21" s="662">
        <f t="shared" si="1"/>
        <v>100</v>
      </c>
      <c r="E21" s="656">
        <v>829</v>
      </c>
      <c r="F21" s="657">
        <v>9.6093659441288981</v>
      </c>
      <c r="G21" s="668">
        <v>5571</v>
      </c>
      <c r="H21" s="662">
        <v>64.576330126347514</v>
      </c>
      <c r="I21" s="668">
        <v>776</v>
      </c>
      <c r="J21" s="662">
        <v>8.9950156485452659</v>
      </c>
      <c r="K21" s="668">
        <v>1451</v>
      </c>
      <c r="L21" s="662">
        <v>16.819288280978324</v>
      </c>
      <c r="M21" s="656">
        <v>0</v>
      </c>
      <c r="N21" s="657">
        <v>0</v>
      </c>
      <c r="O21" s="668">
        <v>0</v>
      </c>
      <c r="P21" s="662">
        <f t="shared" si="2"/>
        <v>0</v>
      </c>
    </row>
    <row r="22" spans="1:16" s="644" customFormat="1" ht="16.5" customHeight="1" x14ac:dyDescent="0.2">
      <c r="A22" s="644">
        <v>14</v>
      </c>
      <c r="B22" s="671" t="s">
        <v>46</v>
      </c>
      <c r="C22" s="668">
        <f t="shared" si="0"/>
        <v>415</v>
      </c>
      <c r="D22" s="662">
        <f t="shared" si="1"/>
        <v>100</v>
      </c>
      <c r="E22" s="656">
        <v>12</v>
      </c>
      <c r="F22" s="657">
        <v>2.8915662650602409</v>
      </c>
      <c r="G22" s="668">
        <v>208</v>
      </c>
      <c r="H22" s="662">
        <v>50.120481927710848</v>
      </c>
      <c r="I22" s="668">
        <v>87</v>
      </c>
      <c r="J22" s="662">
        <v>20.963855421686748</v>
      </c>
      <c r="K22" s="668">
        <v>108</v>
      </c>
      <c r="L22" s="662">
        <v>26.024096385542165</v>
      </c>
      <c r="M22" s="656">
        <v>0</v>
      </c>
      <c r="N22" s="657">
        <v>0</v>
      </c>
      <c r="O22" s="668">
        <v>0</v>
      </c>
      <c r="P22" s="662">
        <f t="shared" si="2"/>
        <v>0</v>
      </c>
    </row>
    <row r="23" spans="1:16" s="644" customFormat="1" ht="16.5" customHeight="1" x14ac:dyDescent="0.2">
      <c r="A23" s="644">
        <v>15</v>
      </c>
      <c r="B23" s="671" t="s">
        <v>47</v>
      </c>
      <c r="C23" s="668">
        <f t="shared" si="0"/>
        <v>1240</v>
      </c>
      <c r="D23" s="662">
        <f t="shared" si="1"/>
        <v>100</v>
      </c>
      <c r="E23" s="656">
        <v>584</v>
      </c>
      <c r="F23" s="657">
        <v>47.096774193548384</v>
      </c>
      <c r="G23" s="668">
        <v>549</v>
      </c>
      <c r="H23" s="662">
        <v>44.274193548387096</v>
      </c>
      <c r="I23" s="668">
        <v>106</v>
      </c>
      <c r="J23" s="662">
        <v>8.5483870967741939</v>
      </c>
      <c r="K23" s="668">
        <v>1</v>
      </c>
      <c r="L23" s="662">
        <v>8.0645161290322578E-2</v>
      </c>
      <c r="M23" s="656">
        <v>0</v>
      </c>
      <c r="N23" s="657">
        <v>0</v>
      </c>
      <c r="O23" s="668">
        <v>0</v>
      </c>
      <c r="P23" s="662">
        <f t="shared" si="2"/>
        <v>0</v>
      </c>
    </row>
    <row r="24" spans="1:16" s="644" customFormat="1" ht="16.5" customHeight="1" x14ac:dyDescent="0.2">
      <c r="A24" s="644">
        <v>16</v>
      </c>
      <c r="B24" s="671" t="s">
        <v>48</v>
      </c>
      <c r="C24" s="668">
        <f t="shared" si="0"/>
        <v>645</v>
      </c>
      <c r="D24" s="662">
        <f t="shared" si="1"/>
        <v>100</v>
      </c>
      <c r="E24" s="656">
        <v>0</v>
      </c>
      <c r="F24" s="657">
        <v>0</v>
      </c>
      <c r="G24" s="668">
        <v>644</v>
      </c>
      <c r="H24" s="662">
        <v>99.844961240310084</v>
      </c>
      <c r="I24" s="668">
        <v>1</v>
      </c>
      <c r="J24" s="662">
        <v>0.15503875968992248</v>
      </c>
      <c r="K24" s="668">
        <v>0</v>
      </c>
      <c r="L24" s="662">
        <v>0</v>
      </c>
      <c r="M24" s="656">
        <v>0</v>
      </c>
      <c r="N24" s="657">
        <v>0</v>
      </c>
      <c r="O24" s="668">
        <v>0</v>
      </c>
      <c r="P24" s="662">
        <f t="shared" si="2"/>
        <v>0</v>
      </c>
    </row>
    <row r="25" spans="1:16" s="644" customFormat="1" ht="16.5" customHeight="1" x14ac:dyDescent="0.2">
      <c r="A25" s="644">
        <v>17</v>
      </c>
      <c r="B25" s="671" t="s">
        <v>49</v>
      </c>
      <c r="C25" s="668">
        <f t="shared" si="0"/>
        <v>427</v>
      </c>
      <c r="D25" s="662">
        <f t="shared" si="1"/>
        <v>100</v>
      </c>
      <c r="E25" s="656">
        <v>0</v>
      </c>
      <c r="F25" s="657">
        <v>0</v>
      </c>
      <c r="G25" s="668">
        <v>427</v>
      </c>
      <c r="H25" s="662">
        <v>100</v>
      </c>
      <c r="I25" s="668">
        <v>0</v>
      </c>
      <c r="J25" s="662">
        <v>0</v>
      </c>
      <c r="K25" s="668">
        <v>0</v>
      </c>
      <c r="L25" s="662">
        <v>0</v>
      </c>
      <c r="M25" s="656">
        <v>0</v>
      </c>
      <c r="N25" s="657">
        <v>0</v>
      </c>
      <c r="O25" s="668">
        <v>0</v>
      </c>
      <c r="P25" s="662">
        <f t="shared" si="2"/>
        <v>0</v>
      </c>
    </row>
    <row r="26" spans="1:16" s="644" customFormat="1" ht="16.5" customHeight="1" x14ac:dyDescent="0.2">
      <c r="B26" s="671" t="s">
        <v>4</v>
      </c>
      <c r="C26" s="668">
        <f t="shared" si="0"/>
        <v>1</v>
      </c>
      <c r="D26" s="662">
        <f t="shared" si="1"/>
        <v>100</v>
      </c>
      <c r="E26" s="656">
        <v>0</v>
      </c>
      <c r="F26" s="657">
        <v>0</v>
      </c>
      <c r="G26" s="668">
        <v>1</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71588</v>
      </c>
      <c r="D27" s="666">
        <f>C27/$C27*100</f>
        <v>100</v>
      </c>
      <c r="E27" s="664">
        <f>SUM(E9:E26)</f>
        <v>19173</v>
      </c>
      <c r="F27" s="665">
        <f>E27/$C27*100</f>
        <v>26.782421634910879</v>
      </c>
      <c r="G27" s="669">
        <f>SUM(G9:G26)</f>
        <v>39705</v>
      </c>
      <c r="H27" s="666">
        <f>G27/$C27*100</f>
        <v>55.463206123931386</v>
      </c>
      <c r="I27" s="669">
        <f>SUM(I9:I26)</f>
        <v>6325</v>
      </c>
      <c r="J27" s="666">
        <f>I27/$C27*100</f>
        <v>8.835279655808236</v>
      </c>
      <c r="K27" s="669">
        <f>SUM(K9:K26)</f>
        <v>6353</v>
      </c>
      <c r="L27" s="666">
        <f>K27/$C27*100</f>
        <v>8.8743923562608256</v>
      </c>
      <c r="M27" s="664">
        <f>SUM(M9:M26)</f>
        <v>32</v>
      </c>
      <c r="N27" s="665">
        <f>M27/$C27*100</f>
        <v>4.4700229088674083E-2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7" style="651" bestFit="1" customWidth="1"/>
    <col min="7" max="7" width="8.28515625" style="651" customWidth="1"/>
    <col min="8" max="8" width="7" style="651" bestFit="1" customWidth="1"/>
    <col min="9" max="9" width="9.7109375" style="651" customWidth="1"/>
    <col min="10" max="10" width="6.5703125"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51</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3" t="s">
        <v>452</v>
      </c>
      <c r="C3" s="1033"/>
      <c r="D3" s="1033"/>
      <c r="E3" s="1033"/>
      <c r="F3" s="1033"/>
      <c r="G3" s="1033"/>
      <c r="H3" s="1033"/>
      <c r="I3" s="1033"/>
      <c r="J3" s="1033"/>
      <c r="K3" s="1033"/>
      <c r="L3" s="1033"/>
      <c r="M3" s="1033"/>
      <c r="N3" s="1033"/>
      <c r="O3" s="1033"/>
      <c r="P3" s="1033"/>
    </row>
    <row r="4" spans="1:21" s="635" customFormat="1" x14ac:dyDescent="0.2">
      <c r="B4" s="1036" t="str">
        <f>porsaad!B6</f>
        <v>Situación a 31 de julio de 2023</v>
      </c>
      <c r="C4" s="1036"/>
      <c r="D4" s="1036"/>
      <c r="E4" s="1036"/>
      <c r="F4" s="1036"/>
      <c r="G4" s="1036"/>
      <c r="H4" s="1036"/>
      <c r="I4" s="1036"/>
      <c r="J4" s="1036"/>
      <c r="K4" s="1036"/>
      <c r="L4" s="1036"/>
      <c r="M4" s="1036"/>
      <c r="N4" s="1036"/>
      <c r="O4" s="1036"/>
      <c r="P4" s="103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59" t="s">
        <v>209</v>
      </c>
      <c r="D6" s="1160"/>
      <c r="E6" s="1160"/>
      <c r="F6" s="1160"/>
      <c r="G6" s="1160"/>
      <c r="H6" s="1160"/>
      <c r="I6" s="1160"/>
      <c r="J6" s="1160"/>
      <c r="K6" s="1160"/>
      <c r="L6" s="1160"/>
      <c r="M6" s="1160"/>
      <c r="N6" s="1160"/>
      <c r="O6" s="1160"/>
      <c r="P6" s="1161"/>
    </row>
    <row r="7" spans="1:21" s="635" customFormat="1" ht="57" customHeight="1" x14ac:dyDescent="0.2">
      <c r="B7" s="1162" t="s">
        <v>15</v>
      </c>
      <c r="C7" s="1158" t="s">
        <v>3</v>
      </c>
      <c r="D7" s="1158"/>
      <c r="E7" s="1158" t="s">
        <v>210</v>
      </c>
      <c r="F7" s="1158"/>
      <c r="G7" s="1158" t="s">
        <v>211</v>
      </c>
      <c r="H7" s="1158"/>
      <c r="I7" s="1158" t="s">
        <v>212</v>
      </c>
      <c r="J7" s="1158"/>
      <c r="K7" s="1158" t="s">
        <v>213</v>
      </c>
      <c r="L7" s="1158"/>
      <c r="M7" s="1158" t="s">
        <v>214</v>
      </c>
      <c r="N7" s="1158"/>
      <c r="O7" s="1158" t="s">
        <v>215</v>
      </c>
      <c r="P7" s="1158"/>
    </row>
    <row r="8" spans="1:21" s="640" customFormat="1" ht="12" customHeight="1" x14ac:dyDescent="0.2">
      <c r="B8" s="1163"/>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68</v>
      </c>
      <c r="D9" s="661">
        <f>IFERROR(C9/$C9*100,"-")</f>
        <v>100</v>
      </c>
      <c r="E9" s="659">
        <v>0</v>
      </c>
      <c r="F9" s="660">
        <v>0</v>
      </c>
      <c r="G9" s="667">
        <v>17</v>
      </c>
      <c r="H9" s="661">
        <v>25</v>
      </c>
      <c r="I9" s="667">
        <v>51</v>
      </c>
      <c r="J9" s="661">
        <v>75</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814</v>
      </c>
      <c r="D10" s="662">
        <f t="shared" ref="D10:D26" si="1">IFERROR(C10/$C10*100,"-")</f>
        <v>100</v>
      </c>
      <c r="E10" s="656">
        <v>2</v>
      </c>
      <c r="F10" s="657">
        <v>0.24570024570024571</v>
      </c>
      <c r="G10" s="668">
        <v>40</v>
      </c>
      <c r="H10" s="662">
        <v>4.9140049140049138</v>
      </c>
      <c r="I10" s="668">
        <v>772</v>
      </c>
      <c r="J10" s="662">
        <v>94.840294840294831</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1143</v>
      </c>
      <c r="D11" s="662">
        <f t="shared" si="1"/>
        <v>100</v>
      </c>
      <c r="E11" s="656">
        <v>94</v>
      </c>
      <c r="F11" s="657">
        <v>8.2239720034995614</v>
      </c>
      <c r="G11" s="668">
        <v>26</v>
      </c>
      <c r="H11" s="662">
        <v>2.2747156605424323</v>
      </c>
      <c r="I11" s="668">
        <v>99</v>
      </c>
      <c r="J11" s="662">
        <v>8.6614173228346463</v>
      </c>
      <c r="K11" s="668">
        <v>814</v>
      </c>
      <c r="L11" s="662">
        <v>71.216097987751539</v>
      </c>
      <c r="M11" s="656">
        <v>110</v>
      </c>
      <c r="N11" s="657">
        <v>9.6237970253718288</v>
      </c>
      <c r="O11" s="668">
        <v>0</v>
      </c>
      <c r="P11" s="662">
        <f t="shared" si="2"/>
        <v>0</v>
      </c>
      <c r="R11" s="645"/>
    </row>
    <row r="12" spans="1:21" s="644" customFormat="1" ht="16.5" customHeight="1" x14ac:dyDescent="0.2">
      <c r="A12" s="644">
        <v>4</v>
      </c>
      <c r="B12" s="671" t="s">
        <v>41</v>
      </c>
      <c r="C12" s="668">
        <f t="shared" si="0"/>
        <v>44</v>
      </c>
      <c r="D12" s="662">
        <f t="shared" si="1"/>
        <v>100</v>
      </c>
      <c r="E12" s="656">
        <v>0</v>
      </c>
      <c r="F12" s="657">
        <v>0</v>
      </c>
      <c r="G12" s="668">
        <v>2</v>
      </c>
      <c r="H12" s="662">
        <v>4.5454545454545459</v>
      </c>
      <c r="I12" s="668">
        <v>42</v>
      </c>
      <c r="J12" s="662">
        <v>95.454545454545453</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5328</v>
      </c>
      <c r="D13" s="662">
        <f t="shared" si="1"/>
        <v>100</v>
      </c>
      <c r="E13" s="656">
        <v>3895</v>
      </c>
      <c r="F13" s="657">
        <v>73.104354354354356</v>
      </c>
      <c r="G13" s="668">
        <v>4</v>
      </c>
      <c r="H13" s="662">
        <v>7.5075075075075076E-2</v>
      </c>
      <c r="I13" s="668">
        <v>451</v>
      </c>
      <c r="J13" s="662">
        <v>8.4647147147147148</v>
      </c>
      <c r="K13" s="668">
        <v>978</v>
      </c>
      <c r="L13" s="662">
        <v>18.355855855855857</v>
      </c>
      <c r="M13" s="656">
        <v>0</v>
      </c>
      <c r="N13" s="657">
        <v>0</v>
      </c>
      <c r="O13" s="668">
        <v>0</v>
      </c>
      <c r="P13" s="662">
        <f t="shared" si="2"/>
        <v>0</v>
      </c>
      <c r="R13" s="645"/>
    </row>
    <row r="14" spans="1:21" s="644" customFormat="1" ht="16.5" customHeight="1" x14ac:dyDescent="0.2">
      <c r="A14" s="644">
        <v>6</v>
      </c>
      <c r="B14" s="671" t="s">
        <v>8</v>
      </c>
      <c r="C14" s="668">
        <f t="shared" si="0"/>
        <v>0</v>
      </c>
      <c r="D14" s="662" t="str">
        <f t="shared" si="1"/>
        <v>-</v>
      </c>
      <c r="E14" s="656">
        <v>0</v>
      </c>
      <c r="F14" s="657" t="s">
        <v>375</v>
      </c>
      <c r="G14" s="668">
        <v>0</v>
      </c>
      <c r="H14" s="662" t="s">
        <v>375</v>
      </c>
      <c r="I14" s="668">
        <v>0</v>
      </c>
      <c r="J14" s="662" t="s">
        <v>375</v>
      </c>
      <c r="K14" s="668">
        <v>0</v>
      </c>
      <c r="L14" s="662" t="s">
        <v>375</v>
      </c>
      <c r="M14" s="656">
        <v>0</v>
      </c>
      <c r="N14" s="657" t="s">
        <v>375</v>
      </c>
      <c r="O14" s="668">
        <v>0</v>
      </c>
      <c r="P14" s="662" t="str">
        <f t="shared" si="2"/>
        <v>-</v>
      </c>
    </row>
    <row r="15" spans="1:21" s="646" customFormat="1" ht="16.5" customHeight="1" x14ac:dyDescent="0.2">
      <c r="A15" s="646">
        <v>7</v>
      </c>
      <c r="B15" s="671" t="s">
        <v>7</v>
      </c>
      <c r="C15" s="668">
        <f t="shared" si="0"/>
        <v>17936</v>
      </c>
      <c r="D15" s="662">
        <f t="shared" si="1"/>
        <v>100</v>
      </c>
      <c r="E15" s="656">
        <v>6608</v>
      </c>
      <c r="F15" s="657">
        <v>36.84210526315789</v>
      </c>
      <c r="G15" s="668">
        <v>238</v>
      </c>
      <c r="H15" s="662">
        <v>1.3269402319357717</v>
      </c>
      <c r="I15" s="668">
        <v>9283</v>
      </c>
      <c r="J15" s="662">
        <v>51.756244424620881</v>
      </c>
      <c r="K15" s="668">
        <v>1807</v>
      </c>
      <c r="L15" s="662">
        <v>10.07471008028546</v>
      </c>
      <c r="M15" s="656">
        <v>0</v>
      </c>
      <c r="N15" s="657">
        <v>0</v>
      </c>
      <c r="O15" s="668">
        <v>0</v>
      </c>
      <c r="P15" s="662">
        <f t="shared" si="2"/>
        <v>0</v>
      </c>
    </row>
    <row r="16" spans="1:21" s="646" customFormat="1" ht="16.5" customHeight="1" x14ac:dyDescent="0.2">
      <c r="A16" s="646">
        <v>8</v>
      </c>
      <c r="B16" s="671" t="s">
        <v>43</v>
      </c>
      <c r="C16" s="668">
        <f t="shared" si="0"/>
        <v>2689</v>
      </c>
      <c r="D16" s="662">
        <f t="shared" si="1"/>
        <v>100</v>
      </c>
      <c r="E16" s="656">
        <v>458</v>
      </c>
      <c r="F16" s="657">
        <v>17.032354034957233</v>
      </c>
      <c r="G16" s="668">
        <v>1552</v>
      </c>
      <c r="H16" s="662">
        <v>57.716623280029758</v>
      </c>
      <c r="I16" s="668">
        <v>95</v>
      </c>
      <c r="J16" s="662">
        <v>3.5329118631461509</v>
      </c>
      <c r="K16" s="668">
        <v>584</v>
      </c>
      <c r="L16" s="662">
        <v>21.718110821866865</v>
      </c>
      <c r="M16" s="656">
        <v>0</v>
      </c>
      <c r="N16" s="657">
        <v>0</v>
      </c>
      <c r="O16" s="668">
        <v>0</v>
      </c>
      <c r="P16" s="662">
        <f t="shared" si="2"/>
        <v>0</v>
      </c>
    </row>
    <row r="17" spans="1:16" s="646" customFormat="1" ht="16.5" customHeight="1" x14ac:dyDescent="0.2">
      <c r="A17" s="646">
        <v>9</v>
      </c>
      <c r="B17" s="671" t="s">
        <v>44</v>
      </c>
      <c r="C17" s="668">
        <f t="shared" si="0"/>
        <v>7308</v>
      </c>
      <c r="D17" s="662">
        <f t="shared" si="1"/>
        <v>100</v>
      </c>
      <c r="E17" s="656">
        <v>6846</v>
      </c>
      <c r="F17" s="657">
        <v>93.678160919540232</v>
      </c>
      <c r="G17" s="668">
        <v>9</v>
      </c>
      <c r="H17" s="662">
        <v>0.12315270935960591</v>
      </c>
      <c r="I17" s="668">
        <v>453</v>
      </c>
      <c r="J17" s="662">
        <v>6.1986863711001643</v>
      </c>
      <c r="K17" s="668">
        <v>0</v>
      </c>
      <c r="L17" s="662">
        <v>0</v>
      </c>
      <c r="M17" s="656">
        <v>0</v>
      </c>
      <c r="N17" s="657">
        <v>0</v>
      </c>
      <c r="O17" s="668">
        <v>0</v>
      </c>
      <c r="P17" s="662">
        <f t="shared" si="2"/>
        <v>0</v>
      </c>
    </row>
    <row r="18" spans="1:16" s="646" customFormat="1" ht="16.5" customHeight="1" x14ac:dyDescent="0.2">
      <c r="A18" s="646">
        <v>10</v>
      </c>
      <c r="B18" s="671" t="s">
        <v>6</v>
      </c>
      <c r="C18" s="668">
        <f t="shared" si="0"/>
        <v>6167</v>
      </c>
      <c r="D18" s="662">
        <f t="shared" si="1"/>
        <v>100</v>
      </c>
      <c r="E18" s="656">
        <v>4648</v>
      </c>
      <c r="F18" s="657">
        <v>75.368898978433592</v>
      </c>
      <c r="G18" s="668">
        <v>1154</v>
      </c>
      <c r="H18" s="662">
        <v>18.712502026917463</v>
      </c>
      <c r="I18" s="668">
        <v>60</v>
      </c>
      <c r="J18" s="662">
        <v>0.97292038268201719</v>
      </c>
      <c r="K18" s="668">
        <v>305</v>
      </c>
      <c r="L18" s="662">
        <v>4.9456786119669207</v>
      </c>
      <c r="M18" s="656">
        <v>0</v>
      </c>
      <c r="N18" s="657">
        <v>0</v>
      </c>
      <c r="O18" s="668">
        <v>0</v>
      </c>
      <c r="P18" s="662">
        <f t="shared" si="2"/>
        <v>0</v>
      </c>
    </row>
    <row r="19" spans="1:16" s="644" customFormat="1" ht="16.5" customHeight="1" x14ac:dyDescent="0.2">
      <c r="A19" s="644">
        <v>11</v>
      </c>
      <c r="B19" s="671" t="s">
        <v>5</v>
      </c>
      <c r="C19" s="668">
        <f t="shared" si="0"/>
        <v>6618</v>
      </c>
      <c r="D19" s="662">
        <f t="shared" si="1"/>
        <v>100</v>
      </c>
      <c r="E19" s="656">
        <v>5846</v>
      </c>
      <c r="F19" s="657">
        <v>88.334844363856149</v>
      </c>
      <c r="G19" s="668">
        <v>2</v>
      </c>
      <c r="H19" s="662">
        <v>3.0220610456331218E-2</v>
      </c>
      <c r="I19" s="668">
        <v>230</v>
      </c>
      <c r="J19" s="662">
        <v>3.4753702024780906</v>
      </c>
      <c r="K19" s="668">
        <v>540</v>
      </c>
      <c r="L19" s="662">
        <v>8.1595648232094291</v>
      </c>
      <c r="M19" s="656">
        <v>0</v>
      </c>
      <c r="N19" s="657">
        <v>0</v>
      </c>
      <c r="O19" s="668">
        <v>0</v>
      </c>
      <c r="P19" s="662">
        <f t="shared" si="2"/>
        <v>0</v>
      </c>
    </row>
    <row r="20" spans="1:16" s="644" customFormat="1" ht="16.5" customHeight="1" x14ac:dyDescent="0.2">
      <c r="A20" s="644">
        <v>12</v>
      </c>
      <c r="B20" s="671" t="s">
        <v>38</v>
      </c>
      <c r="C20" s="668">
        <f t="shared" si="0"/>
        <v>3940</v>
      </c>
      <c r="D20" s="662">
        <f t="shared" si="1"/>
        <v>100</v>
      </c>
      <c r="E20" s="656">
        <v>1357</v>
      </c>
      <c r="F20" s="657">
        <v>34.441624365482234</v>
      </c>
      <c r="G20" s="668">
        <v>48</v>
      </c>
      <c r="H20" s="662">
        <v>1.2182741116751268</v>
      </c>
      <c r="I20" s="668">
        <v>1105</v>
      </c>
      <c r="J20" s="662">
        <v>28.045685279187815</v>
      </c>
      <c r="K20" s="668">
        <v>1430</v>
      </c>
      <c r="L20" s="662">
        <v>36.294416243654823</v>
      </c>
      <c r="M20" s="656">
        <v>0</v>
      </c>
      <c r="N20" s="657">
        <v>0</v>
      </c>
      <c r="O20" s="668">
        <v>0</v>
      </c>
      <c r="P20" s="662">
        <f t="shared" si="2"/>
        <v>0</v>
      </c>
    </row>
    <row r="21" spans="1:16" s="644" customFormat="1" ht="16.5" customHeight="1" x14ac:dyDescent="0.2">
      <c r="A21" s="644">
        <v>13</v>
      </c>
      <c r="B21" s="671" t="s">
        <v>45</v>
      </c>
      <c r="C21" s="668">
        <f t="shared" si="0"/>
        <v>4593</v>
      </c>
      <c r="D21" s="662">
        <f t="shared" si="1"/>
        <v>100</v>
      </c>
      <c r="E21" s="656">
        <v>1042</v>
      </c>
      <c r="F21" s="657">
        <v>22.686697147833659</v>
      </c>
      <c r="G21" s="668">
        <v>3</v>
      </c>
      <c r="H21" s="662">
        <v>6.531678641410843E-2</v>
      </c>
      <c r="I21" s="668">
        <v>397</v>
      </c>
      <c r="J21" s="662">
        <v>8.6435880688003479</v>
      </c>
      <c r="K21" s="668">
        <v>3151</v>
      </c>
      <c r="L21" s="662">
        <v>68.604397996951889</v>
      </c>
      <c r="M21" s="656">
        <v>0</v>
      </c>
      <c r="N21" s="657">
        <v>0</v>
      </c>
      <c r="O21" s="668">
        <v>0</v>
      </c>
      <c r="P21" s="662">
        <f t="shared" si="2"/>
        <v>0</v>
      </c>
    </row>
    <row r="22" spans="1:16" s="644" customFormat="1" ht="16.5" customHeight="1" x14ac:dyDescent="0.2">
      <c r="A22" s="644">
        <v>14</v>
      </c>
      <c r="B22" s="671" t="s">
        <v>46</v>
      </c>
      <c r="C22" s="668">
        <f t="shared" si="0"/>
        <v>130</v>
      </c>
      <c r="D22" s="662">
        <f t="shared" si="1"/>
        <v>100</v>
      </c>
      <c r="E22" s="656">
        <v>11</v>
      </c>
      <c r="F22" s="657">
        <v>8.4615384615384617</v>
      </c>
      <c r="G22" s="668">
        <v>1</v>
      </c>
      <c r="H22" s="662">
        <v>0.76923076923076927</v>
      </c>
      <c r="I22" s="668">
        <v>47</v>
      </c>
      <c r="J22" s="662">
        <v>36.153846153846153</v>
      </c>
      <c r="K22" s="668">
        <v>71</v>
      </c>
      <c r="L22" s="662">
        <v>54.615384615384613</v>
      </c>
      <c r="M22" s="656">
        <v>0</v>
      </c>
      <c r="N22" s="657">
        <v>0</v>
      </c>
      <c r="O22" s="668">
        <v>0</v>
      </c>
      <c r="P22" s="662">
        <f t="shared" si="2"/>
        <v>0</v>
      </c>
    </row>
    <row r="23" spans="1:16" s="644" customFormat="1" ht="16.5" customHeight="1" x14ac:dyDescent="0.2">
      <c r="A23" s="644">
        <v>15</v>
      </c>
      <c r="B23" s="671" t="s">
        <v>47</v>
      </c>
      <c r="C23" s="668">
        <f t="shared" si="0"/>
        <v>729</v>
      </c>
      <c r="D23" s="662">
        <f t="shared" si="1"/>
        <v>100</v>
      </c>
      <c r="E23" s="656">
        <v>451</v>
      </c>
      <c r="F23" s="657">
        <v>61.865569272976686</v>
      </c>
      <c r="G23" s="668">
        <v>20</v>
      </c>
      <c r="H23" s="662">
        <v>2.7434842249657065</v>
      </c>
      <c r="I23" s="668">
        <v>145</v>
      </c>
      <c r="J23" s="662">
        <v>19.890260631001372</v>
      </c>
      <c r="K23" s="668">
        <v>113</v>
      </c>
      <c r="L23" s="662">
        <v>15.500685871056241</v>
      </c>
      <c r="M23" s="656">
        <v>0</v>
      </c>
      <c r="N23" s="657">
        <v>0</v>
      </c>
      <c r="O23" s="668">
        <v>0</v>
      </c>
      <c r="P23" s="662">
        <f t="shared" si="2"/>
        <v>0</v>
      </c>
    </row>
    <row r="24" spans="1:16" s="644" customFormat="1" ht="16.5" customHeight="1" x14ac:dyDescent="0.2">
      <c r="A24" s="644">
        <v>16</v>
      </c>
      <c r="B24" s="671" t="s">
        <v>48</v>
      </c>
      <c r="C24" s="668">
        <f t="shared" si="0"/>
        <v>40</v>
      </c>
      <c r="D24" s="662">
        <f t="shared" si="1"/>
        <v>100</v>
      </c>
      <c r="E24" s="656">
        <v>0</v>
      </c>
      <c r="F24" s="657">
        <v>0</v>
      </c>
      <c r="G24" s="668">
        <v>40</v>
      </c>
      <c r="H24" s="662">
        <v>100</v>
      </c>
      <c r="I24" s="668">
        <v>0</v>
      </c>
      <c r="J24" s="662">
        <v>0</v>
      </c>
      <c r="K24" s="668">
        <v>0</v>
      </c>
      <c r="L24" s="662">
        <v>0</v>
      </c>
      <c r="M24" s="656">
        <v>0</v>
      </c>
      <c r="N24" s="657">
        <v>0</v>
      </c>
      <c r="O24" s="668">
        <v>0</v>
      </c>
      <c r="P24" s="662">
        <f t="shared" si="2"/>
        <v>0</v>
      </c>
    </row>
    <row r="25" spans="1:16" s="644" customFormat="1" ht="16.5" customHeight="1" x14ac:dyDescent="0.2">
      <c r="A25" s="644">
        <v>17</v>
      </c>
      <c r="B25" s="671" t="s">
        <v>49</v>
      </c>
      <c r="C25" s="668">
        <f t="shared" si="0"/>
        <v>9</v>
      </c>
      <c r="D25" s="662">
        <f t="shared" si="1"/>
        <v>100</v>
      </c>
      <c r="E25" s="656">
        <v>0</v>
      </c>
      <c r="F25" s="657">
        <v>0</v>
      </c>
      <c r="G25" s="668">
        <v>9</v>
      </c>
      <c r="H25" s="662">
        <v>100</v>
      </c>
      <c r="I25" s="668">
        <v>0</v>
      </c>
      <c r="J25" s="662">
        <v>0</v>
      </c>
      <c r="K25" s="668">
        <v>0</v>
      </c>
      <c r="L25" s="662">
        <v>0</v>
      </c>
      <c r="M25" s="656">
        <v>0</v>
      </c>
      <c r="N25" s="657">
        <v>0</v>
      </c>
      <c r="O25" s="668">
        <v>0</v>
      </c>
      <c r="P25" s="662">
        <f t="shared" si="2"/>
        <v>0</v>
      </c>
    </row>
    <row r="26" spans="1:16" s="644" customFormat="1" ht="16.5" customHeight="1" x14ac:dyDescent="0.2">
      <c r="B26" s="671" t="s">
        <v>4</v>
      </c>
      <c r="C26" s="668">
        <f t="shared" si="0"/>
        <v>1</v>
      </c>
      <c r="D26" s="662">
        <f t="shared" si="1"/>
        <v>100</v>
      </c>
      <c r="E26" s="656">
        <v>1</v>
      </c>
      <c r="F26" s="657">
        <v>100</v>
      </c>
      <c r="G26" s="668">
        <v>0</v>
      </c>
      <c r="H26" s="662">
        <v>0</v>
      </c>
      <c r="I26" s="668">
        <v>0</v>
      </c>
      <c r="J26" s="662">
        <v>0</v>
      </c>
      <c r="K26" s="668">
        <v>0</v>
      </c>
      <c r="L26" s="662">
        <v>0</v>
      </c>
      <c r="M26" s="656">
        <v>0</v>
      </c>
      <c r="N26" s="657">
        <v>0</v>
      </c>
      <c r="O26" s="668">
        <v>0</v>
      </c>
      <c r="P26" s="662">
        <f t="shared" si="2"/>
        <v>0</v>
      </c>
    </row>
    <row r="27" spans="1:16" s="642" customFormat="1" ht="14.25" x14ac:dyDescent="0.2">
      <c r="B27" s="663" t="s">
        <v>3</v>
      </c>
      <c r="C27" s="669">
        <f>SUM(C9:C26)</f>
        <v>57557</v>
      </c>
      <c r="D27" s="666">
        <f>C27/$C27*100</f>
        <v>100</v>
      </c>
      <c r="E27" s="664">
        <f>SUM(E9:E26)</f>
        <v>31259</v>
      </c>
      <c r="F27" s="665">
        <f>E27/$C27*100</f>
        <v>54.309640877738588</v>
      </c>
      <c r="G27" s="669">
        <f>SUM(G9:G26)</f>
        <v>3165</v>
      </c>
      <c r="H27" s="666">
        <f>G27/$C27*100</f>
        <v>5.4988967458345641</v>
      </c>
      <c r="I27" s="669">
        <f>SUM(I9:I26)</f>
        <v>13230</v>
      </c>
      <c r="J27" s="666">
        <f>I27/$C27*100</f>
        <v>22.985909620028842</v>
      </c>
      <c r="K27" s="669">
        <f>SUM(K9:K26)</f>
        <v>9793</v>
      </c>
      <c r="L27" s="666">
        <f>K27/$C27*100</f>
        <v>17.014437861598068</v>
      </c>
      <c r="M27" s="664">
        <f>SUM(M9:M26)</f>
        <v>110</v>
      </c>
      <c r="N27" s="665">
        <f>M27/$C27*100</f>
        <v>0.19111489479993746</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1" customFormat="1" x14ac:dyDescent="0.2">
      <c r="B41" s="639"/>
      <c r="D41" s="639"/>
      <c r="M41" s="639"/>
      <c r="N41" s="639"/>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1" customFormat="1" x14ac:dyDescent="0.2">
      <c r="D48" s="639"/>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8" customWidth="1"/>
    <col min="2" max="2" width="25.28515625" style="478" customWidth="1"/>
    <col min="3" max="3" width="11.28515625" style="478" customWidth="1"/>
    <col min="4" max="16384" width="11.42578125" style="478"/>
  </cols>
  <sheetData>
    <row r="1" spans="1:39" s="457" customFormat="1" ht="14.25" x14ac:dyDescent="0.2">
      <c r="B1" s="458"/>
      <c r="C1" s="458"/>
      <c r="D1" s="459"/>
      <c r="E1" s="459"/>
      <c r="N1" s="459"/>
    </row>
    <row r="2" spans="1:39" s="460" customFormat="1" ht="47.25" customHeight="1" x14ac:dyDescent="0.2">
      <c r="B2" s="1168"/>
      <c r="C2" s="1168"/>
      <c r="D2" s="1168"/>
      <c r="E2" s="1168"/>
      <c r="F2" s="1168"/>
      <c r="G2" s="1168"/>
      <c r="H2" s="1168"/>
      <c r="I2" s="461"/>
      <c r="L2" s="462"/>
      <c r="N2" s="463"/>
      <c r="O2" s="463"/>
      <c r="P2" s="463"/>
      <c r="Q2" s="463"/>
      <c r="R2" s="463"/>
      <c r="S2" s="463"/>
      <c r="T2" s="463"/>
      <c r="U2" s="463"/>
      <c r="V2" s="463"/>
      <c r="W2" s="463"/>
      <c r="X2" s="463"/>
      <c r="Y2" s="463"/>
      <c r="Z2" s="463"/>
      <c r="AA2" s="463"/>
      <c r="AB2" s="463"/>
      <c r="AC2" s="463"/>
      <c r="AD2" s="463"/>
      <c r="AE2" s="463"/>
      <c r="AF2" s="463"/>
      <c r="AG2" s="463"/>
    </row>
    <row r="3" spans="1:39" s="464" customFormat="1" ht="1.5" customHeight="1" x14ac:dyDescent="0.2">
      <c r="B3" s="465"/>
      <c r="C3" s="465"/>
      <c r="D3" s="465"/>
      <c r="E3" s="465"/>
      <c r="F3" s="465"/>
      <c r="G3" s="465"/>
      <c r="H3" s="465"/>
      <c r="I3" s="465"/>
      <c r="J3" s="465"/>
      <c r="K3" s="465"/>
      <c r="L3" s="465"/>
      <c r="M3" s="465"/>
      <c r="N3" s="466"/>
      <c r="O3" s="463"/>
      <c r="P3" s="463"/>
      <c r="Q3" s="463"/>
      <c r="R3" s="463"/>
      <c r="S3" s="463"/>
      <c r="T3" s="463"/>
      <c r="U3" s="463"/>
      <c r="V3" s="463"/>
      <c r="W3" s="463"/>
      <c r="X3" s="463"/>
      <c r="Y3" s="463"/>
      <c r="Z3" s="463"/>
      <c r="AA3" s="463"/>
      <c r="AB3" s="463"/>
      <c r="AC3" s="463"/>
      <c r="AD3" s="463"/>
      <c r="AE3" s="463"/>
      <c r="AF3" s="463"/>
      <c r="AG3" s="463"/>
    </row>
    <row r="4" spans="1:39" s="464" customFormat="1" ht="24.75" customHeight="1" x14ac:dyDescent="0.2">
      <c r="A4" s="467"/>
      <c r="B4" s="1169" t="s">
        <v>455</v>
      </c>
      <c r="C4" s="1169"/>
      <c r="D4" s="1169"/>
      <c r="E4" s="1169"/>
      <c r="F4" s="1169"/>
      <c r="G4" s="1169"/>
      <c r="H4" s="1169"/>
      <c r="I4" s="1169"/>
      <c r="J4" s="1169"/>
      <c r="K4" s="1169"/>
      <c r="L4" s="1169"/>
      <c r="M4" s="468"/>
      <c r="N4" s="466"/>
      <c r="O4" s="463"/>
      <c r="P4" s="463"/>
      <c r="Q4" s="463"/>
      <c r="R4" s="463"/>
      <c r="S4" s="463"/>
      <c r="T4" s="463"/>
      <c r="U4" s="463"/>
      <c r="V4" s="463"/>
      <c r="W4" s="463"/>
      <c r="X4" s="463"/>
      <c r="Y4" s="463"/>
      <c r="Z4" s="463"/>
      <c r="AA4" s="463"/>
      <c r="AB4" s="463"/>
      <c r="AC4" s="463"/>
      <c r="AD4" s="463"/>
      <c r="AE4" s="463"/>
      <c r="AF4" s="463"/>
      <c r="AG4" s="463"/>
    </row>
    <row r="5" spans="1:39" s="464" customFormat="1" ht="14.25" customHeight="1" x14ac:dyDescent="0.2">
      <c r="A5" s="467"/>
      <c r="B5" s="1170" t="s">
        <v>489</v>
      </c>
      <c r="C5" s="1170"/>
      <c r="D5" s="1170"/>
      <c r="E5" s="1170"/>
      <c r="F5" s="1170"/>
      <c r="G5" s="1170"/>
      <c r="H5" s="1170"/>
      <c r="I5" s="1170"/>
      <c r="J5" s="1170"/>
      <c r="K5" s="1170"/>
      <c r="L5" s="1170"/>
      <c r="M5" s="469"/>
      <c r="N5" s="469"/>
      <c r="O5" s="470"/>
      <c r="P5" s="470"/>
      <c r="Q5" s="470"/>
      <c r="R5" s="470"/>
      <c r="S5" s="470"/>
      <c r="T5" s="470"/>
      <c r="U5" s="470"/>
      <c r="V5" s="470"/>
      <c r="W5" s="470"/>
      <c r="X5" s="470"/>
      <c r="Y5" s="470"/>
      <c r="Z5" s="470"/>
      <c r="AA5" s="470"/>
      <c r="AB5" s="470"/>
      <c r="AC5" s="463"/>
      <c r="AD5" s="463"/>
      <c r="AE5" s="463"/>
      <c r="AF5" s="463"/>
      <c r="AG5" s="463"/>
    </row>
    <row r="6" spans="1:39" s="471" customFormat="1" ht="15" x14ac:dyDescent="0.25">
      <c r="B6" s="472"/>
      <c r="C6" s="472"/>
      <c r="D6" s="472"/>
      <c r="E6" s="472"/>
      <c r="F6" s="472"/>
      <c r="G6" s="473"/>
      <c r="H6" s="473"/>
      <c r="I6" s="473"/>
      <c r="J6" s="473"/>
      <c r="K6" s="473"/>
      <c r="L6" s="473"/>
      <c r="M6" s="473"/>
      <c r="N6" s="474"/>
      <c r="O6" s="474"/>
      <c r="P6" s="474"/>
      <c r="Q6" s="474"/>
      <c r="R6" s="474"/>
      <c r="S6" s="474"/>
      <c r="T6" s="474"/>
      <c r="U6" s="474"/>
      <c r="V6" s="474"/>
      <c r="W6" s="474"/>
      <c r="X6" s="474"/>
      <c r="Y6" s="474"/>
      <c r="Z6" s="474"/>
      <c r="AA6" s="474"/>
      <c r="AB6" s="474"/>
      <c r="AC6" s="475"/>
      <c r="AD6" s="475"/>
      <c r="AE6" s="475"/>
      <c r="AF6" s="475"/>
      <c r="AG6" s="475"/>
    </row>
    <row r="7" spans="1:39" s="724" customFormat="1" ht="15" x14ac:dyDescent="0.25">
      <c r="B7" s="473"/>
      <c r="C7" s="1167"/>
      <c r="D7" s="1167"/>
      <c r="E7" s="1167"/>
      <c r="F7" s="1167"/>
      <c r="G7" s="1167"/>
      <c r="H7" s="1167"/>
      <c r="I7" s="473"/>
      <c r="J7" s="1167"/>
      <c r="K7" s="1167"/>
      <c r="L7" s="1167"/>
      <c r="M7" s="1167"/>
      <c r="N7" s="473"/>
      <c r="O7" s="473"/>
      <c r="P7" s="473"/>
      <c r="Q7" s="1167"/>
      <c r="R7" s="1167"/>
      <c r="S7" s="1167"/>
      <c r="T7" s="1167"/>
      <c r="U7" s="1167"/>
      <c r="V7" s="1167"/>
      <c r="W7" s="473"/>
      <c r="X7" s="473"/>
      <c r="AF7" s="1164"/>
      <c r="AG7" s="1164"/>
      <c r="AH7" s="1164"/>
      <c r="AI7" s="1164"/>
      <c r="AJ7" s="1164"/>
      <c r="AK7" s="1164"/>
      <c r="AL7" s="1164"/>
      <c r="AM7" s="1164"/>
    </row>
    <row r="8" spans="1:39" s="724" customFormat="1" ht="15" x14ac:dyDescent="0.25">
      <c r="B8" s="473" t="s">
        <v>144</v>
      </c>
      <c r="C8" s="723" t="s">
        <v>145</v>
      </c>
      <c r="D8" s="723" t="s">
        <v>76</v>
      </c>
      <c r="E8" s="723"/>
      <c r="F8" s="723"/>
      <c r="G8" s="723"/>
      <c r="H8" s="723" t="s">
        <v>146</v>
      </c>
      <c r="I8" s="473" t="s">
        <v>145</v>
      </c>
      <c r="J8" s="723" t="s">
        <v>76</v>
      </c>
      <c r="K8" s="723"/>
      <c r="L8" s="723"/>
      <c r="M8" s="723"/>
      <c r="N8" s="473"/>
      <c r="O8" s="473"/>
      <c r="P8" s="725"/>
      <c r="Q8" s="723"/>
      <c r="R8" s="723"/>
      <c r="S8" s="723"/>
      <c r="T8" s="723"/>
      <c r="U8" s="723"/>
      <c r="V8" s="723"/>
      <c r="W8" s="473"/>
      <c r="X8" s="473"/>
      <c r="AE8" s="726"/>
      <c r="AF8" s="727"/>
      <c r="AG8" s="727"/>
      <c r="AH8" s="727"/>
      <c r="AI8" s="727"/>
      <c r="AJ8" s="727"/>
      <c r="AK8" s="727"/>
      <c r="AL8" s="727"/>
      <c r="AM8" s="727"/>
    </row>
    <row r="9" spans="1:39" s="724" customFormat="1" ht="15" x14ac:dyDescent="0.25">
      <c r="A9" s="1165"/>
      <c r="B9" s="735" t="s">
        <v>147</v>
      </c>
      <c r="C9" s="728">
        <v>196159</v>
      </c>
      <c r="D9" s="477">
        <v>0.34439175464069199</v>
      </c>
      <c r="E9" s="476"/>
      <c r="F9" s="476"/>
      <c r="G9" s="476"/>
      <c r="H9" s="476" t="s">
        <v>148</v>
      </c>
      <c r="I9" s="735">
        <v>161997</v>
      </c>
      <c r="J9" s="477">
        <v>0.28428206919062343</v>
      </c>
      <c r="K9" s="476"/>
      <c r="L9" s="476"/>
      <c r="M9" s="476"/>
      <c r="N9" s="473"/>
      <c r="O9" s="1166"/>
      <c r="P9" s="729"/>
      <c r="Q9" s="476"/>
      <c r="R9" s="476"/>
      <c r="S9" s="476"/>
      <c r="T9" s="476"/>
      <c r="U9" s="476"/>
      <c r="V9" s="476"/>
      <c r="W9" s="473"/>
      <c r="X9" s="473"/>
      <c r="AD9" s="1165"/>
      <c r="AE9" s="730"/>
      <c r="AF9" s="731"/>
      <c r="AG9" s="731"/>
      <c r="AH9" s="731"/>
      <c r="AI9" s="731"/>
      <c r="AJ9" s="731"/>
      <c r="AK9" s="731"/>
      <c r="AL9" s="731"/>
      <c r="AM9" s="731"/>
    </row>
    <row r="10" spans="1:39" s="724" customFormat="1" ht="15" x14ac:dyDescent="0.25">
      <c r="A10" s="1165"/>
      <c r="B10" s="735" t="s">
        <v>151</v>
      </c>
      <c r="C10" s="728">
        <v>137742</v>
      </c>
      <c r="D10" s="477">
        <v>0.24183039813476925</v>
      </c>
      <c r="E10" s="476"/>
      <c r="F10" s="476"/>
      <c r="G10" s="476"/>
      <c r="H10" s="476" t="s">
        <v>150</v>
      </c>
      <c r="I10" s="735">
        <v>267042</v>
      </c>
      <c r="J10" s="477">
        <v>0.46862134682001805</v>
      </c>
      <c r="K10" s="476"/>
      <c r="L10" s="476"/>
      <c r="M10" s="476"/>
      <c r="N10" s="473"/>
      <c r="O10" s="1166"/>
      <c r="P10" s="729"/>
      <c r="Q10" s="476"/>
      <c r="R10" s="476"/>
      <c r="S10" s="476"/>
      <c r="T10" s="476"/>
      <c r="U10" s="476"/>
      <c r="V10" s="476"/>
      <c r="W10" s="473"/>
      <c r="X10" s="473"/>
      <c r="AD10" s="1165"/>
      <c r="AE10" s="730"/>
      <c r="AF10" s="731"/>
      <c r="AG10" s="731"/>
      <c r="AH10" s="731"/>
      <c r="AI10" s="731"/>
      <c r="AJ10" s="731"/>
      <c r="AK10" s="731"/>
      <c r="AL10" s="731"/>
      <c r="AM10" s="731"/>
    </row>
    <row r="11" spans="1:39" s="724" customFormat="1" ht="15" x14ac:dyDescent="0.25">
      <c r="A11" s="1165"/>
      <c r="B11" s="735" t="s">
        <v>149</v>
      </c>
      <c r="C11" s="728">
        <v>113899</v>
      </c>
      <c r="D11" s="477">
        <v>0.19996980236349177</v>
      </c>
      <c r="E11" s="476"/>
      <c r="F11" s="476"/>
      <c r="G11" s="476"/>
      <c r="H11" s="476" t="s">
        <v>152</v>
      </c>
      <c r="I11" s="735">
        <v>100894</v>
      </c>
      <c r="J11" s="477">
        <v>0.17705485341653709</v>
      </c>
      <c r="K11" s="476"/>
      <c r="L11" s="476"/>
      <c r="M11" s="476"/>
      <c r="N11" s="473"/>
      <c r="O11" s="1166"/>
      <c r="P11" s="729"/>
      <c r="Q11" s="476"/>
      <c r="R11" s="476"/>
      <c r="S11" s="476"/>
      <c r="T11" s="476"/>
      <c r="U11" s="476"/>
      <c r="V11" s="476"/>
      <c r="W11" s="473"/>
      <c r="X11" s="473"/>
      <c r="AD11" s="1165"/>
      <c r="AE11" s="730"/>
      <c r="AF11" s="731"/>
      <c r="AG11" s="731"/>
      <c r="AH11" s="731"/>
      <c r="AI11" s="731"/>
      <c r="AJ11" s="731"/>
      <c r="AK11" s="731"/>
      <c r="AL11" s="731"/>
      <c r="AM11" s="731"/>
    </row>
    <row r="12" spans="1:39" s="724" customFormat="1" ht="15" x14ac:dyDescent="0.25">
      <c r="A12" s="1165"/>
      <c r="B12" s="735" t="s">
        <v>155</v>
      </c>
      <c r="C12" s="728">
        <v>25978</v>
      </c>
      <c r="D12" s="477">
        <v>4.5608965186689866E-2</v>
      </c>
      <c r="E12" s="476"/>
      <c r="F12" s="476"/>
      <c r="G12" s="476"/>
      <c r="H12" s="476" t="s">
        <v>154</v>
      </c>
      <c r="I12" s="735">
        <v>34938</v>
      </c>
      <c r="J12" s="477">
        <v>6.131130164991945E-2</v>
      </c>
      <c r="K12" s="476"/>
      <c r="L12" s="476"/>
      <c r="M12" s="476"/>
      <c r="N12" s="473"/>
      <c r="O12" s="1166"/>
      <c r="P12" s="729"/>
      <c r="Q12" s="476"/>
      <c r="R12" s="476"/>
      <c r="S12" s="476"/>
      <c r="T12" s="476"/>
      <c r="U12" s="476"/>
      <c r="V12" s="476"/>
      <c r="W12" s="473"/>
      <c r="X12" s="473"/>
      <c r="AD12" s="1165"/>
      <c r="AE12" s="730"/>
      <c r="AF12" s="731"/>
      <c r="AG12" s="731"/>
      <c r="AH12" s="731"/>
      <c r="AI12" s="731"/>
      <c r="AJ12" s="731"/>
      <c r="AK12" s="731"/>
      <c r="AL12" s="731"/>
      <c r="AM12" s="731"/>
    </row>
    <row r="13" spans="1:39" s="724" customFormat="1" ht="15" x14ac:dyDescent="0.25">
      <c r="A13" s="1165"/>
      <c r="B13" s="735" t="s">
        <v>153</v>
      </c>
      <c r="C13" s="728">
        <v>18748</v>
      </c>
      <c r="D13" s="477">
        <v>3.2915423793981893E-2</v>
      </c>
      <c r="E13" s="476"/>
      <c r="F13" s="476"/>
      <c r="G13" s="476"/>
      <c r="H13" s="476" t="s">
        <v>156</v>
      </c>
      <c r="I13" s="735">
        <v>4975</v>
      </c>
      <c r="J13" s="477">
        <v>8.7304289229019772E-3</v>
      </c>
      <c r="K13" s="476"/>
      <c r="L13" s="476"/>
      <c r="M13" s="476"/>
      <c r="N13" s="473"/>
      <c r="O13" s="1166"/>
      <c r="P13" s="729"/>
      <c r="Q13" s="476"/>
      <c r="R13" s="476"/>
      <c r="S13" s="476"/>
      <c r="T13" s="476"/>
      <c r="U13" s="476"/>
      <c r="V13" s="476"/>
      <c r="W13" s="473"/>
      <c r="X13" s="473"/>
      <c r="AD13" s="1165"/>
      <c r="AE13" s="730"/>
      <c r="AF13" s="731"/>
      <c r="AG13" s="731"/>
      <c r="AH13" s="731"/>
      <c r="AI13" s="731"/>
      <c r="AJ13" s="731"/>
      <c r="AK13" s="731"/>
      <c r="AL13" s="731"/>
      <c r="AM13" s="731"/>
    </row>
    <row r="14" spans="1:39" s="724" customFormat="1" ht="15" x14ac:dyDescent="0.25">
      <c r="A14" s="1165"/>
      <c r="B14" s="735" t="s">
        <v>159</v>
      </c>
      <c r="C14" s="728">
        <v>10220</v>
      </c>
      <c r="D14" s="477">
        <v>1.7943014250826485E-2</v>
      </c>
      <c r="E14" s="476"/>
      <c r="F14" s="476"/>
      <c r="G14" s="476"/>
      <c r="H14" s="476" t="s">
        <v>158</v>
      </c>
      <c r="I14" s="735">
        <v>739</v>
      </c>
      <c r="J14" s="476"/>
      <c r="K14" s="476"/>
      <c r="L14" s="476"/>
      <c r="M14" s="476"/>
      <c r="N14" s="473"/>
      <c r="O14" s="1166"/>
      <c r="P14" s="729"/>
      <c r="Q14" s="476"/>
      <c r="R14" s="476"/>
      <c r="S14" s="476"/>
      <c r="T14" s="476"/>
      <c r="U14" s="476"/>
      <c r="V14" s="476"/>
      <c r="W14" s="473"/>
      <c r="X14" s="473"/>
      <c r="AD14" s="1165"/>
      <c r="AE14" s="730"/>
      <c r="AF14" s="731"/>
      <c r="AG14" s="731"/>
      <c r="AH14" s="731"/>
      <c r="AI14" s="731"/>
      <c r="AJ14" s="731"/>
      <c r="AK14" s="731"/>
      <c r="AL14" s="731"/>
      <c r="AM14" s="731"/>
    </row>
    <row r="15" spans="1:39" s="724" customFormat="1" ht="15" x14ac:dyDescent="0.25">
      <c r="A15" s="1165"/>
      <c r="B15" s="735" t="s">
        <v>157</v>
      </c>
      <c r="C15" s="728">
        <v>10008</v>
      </c>
      <c r="D15" s="477">
        <v>1.7570810824097012E-2</v>
      </c>
      <c r="E15" s="476"/>
      <c r="F15" s="476"/>
      <c r="G15" s="476"/>
      <c r="H15" s="476"/>
      <c r="I15" s="473"/>
      <c r="J15" s="476"/>
      <c r="K15" s="476"/>
      <c r="L15" s="476"/>
      <c r="M15" s="476"/>
      <c r="N15" s="473"/>
      <c r="O15" s="1166"/>
      <c r="P15" s="729"/>
      <c r="Q15" s="476"/>
      <c r="R15" s="476"/>
      <c r="S15" s="476"/>
      <c r="T15" s="476"/>
      <c r="U15" s="476"/>
      <c r="V15" s="476"/>
      <c r="W15" s="473"/>
      <c r="X15" s="473"/>
      <c r="AD15" s="1165"/>
      <c r="AE15" s="730"/>
      <c r="AF15" s="731"/>
      <c r="AG15" s="731"/>
      <c r="AH15" s="731"/>
      <c r="AI15" s="731"/>
      <c r="AJ15" s="731"/>
      <c r="AK15" s="731"/>
      <c r="AL15" s="731"/>
      <c r="AM15" s="731"/>
    </row>
    <row r="16" spans="1:39" s="724" customFormat="1" ht="15" x14ac:dyDescent="0.25">
      <c r="A16" s="1165"/>
      <c r="B16" s="735" t="s">
        <v>200</v>
      </c>
      <c r="C16" s="728">
        <v>7994</v>
      </c>
      <c r="D16" s="477">
        <v>1.4034878270167018E-2</v>
      </c>
      <c r="E16" s="476"/>
      <c r="F16" s="476"/>
      <c r="G16" s="476"/>
      <c r="H16" s="476"/>
      <c r="I16" s="473"/>
      <c r="J16" s="476"/>
      <c r="K16" s="476"/>
      <c r="L16" s="476"/>
      <c r="M16" s="476"/>
      <c r="N16" s="473"/>
      <c r="O16" s="1166"/>
      <c r="P16" s="729"/>
      <c r="Q16" s="476"/>
      <c r="R16" s="476"/>
      <c r="S16" s="476"/>
      <c r="T16" s="476"/>
      <c r="U16" s="476"/>
      <c r="V16" s="476"/>
      <c r="W16" s="473"/>
      <c r="X16" s="473"/>
      <c r="AD16" s="1165"/>
      <c r="AE16" s="730"/>
      <c r="AF16" s="731"/>
      <c r="AG16" s="731"/>
      <c r="AH16" s="731"/>
      <c r="AI16" s="731"/>
      <c r="AJ16" s="731"/>
      <c r="AK16" s="731"/>
      <c r="AL16" s="731"/>
      <c r="AM16" s="731"/>
    </row>
    <row r="17" spans="1:28" s="724" customFormat="1" ht="15" x14ac:dyDescent="0.25">
      <c r="A17" s="732"/>
      <c r="B17" s="735" t="s">
        <v>158</v>
      </c>
      <c r="C17" s="733">
        <v>48833</v>
      </c>
      <c r="D17" s="477">
        <v>8.5734952535284709E-2</v>
      </c>
      <c r="E17" s="473"/>
      <c r="F17" s="473"/>
      <c r="G17" s="473"/>
      <c r="H17" s="473"/>
      <c r="I17" s="473"/>
      <c r="J17" s="473"/>
      <c r="K17" s="473"/>
      <c r="L17" s="473"/>
      <c r="M17" s="473"/>
      <c r="N17" s="473"/>
      <c r="O17" s="473"/>
      <c r="P17" s="473"/>
      <c r="Q17" s="473"/>
      <c r="R17" s="473"/>
      <c r="S17" s="473"/>
      <c r="T17" s="473"/>
      <c r="U17" s="473"/>
      <c r="V17" s="473"/>
      <c r="W17" s="473"/>
      <c r="X17" s="473"/>
    </row>
    <row r="18" spans="1:28" s="724" customFormat="1" ht="15" x14ac:dyDescent="0.25">
      <c r="B18" s="473" t="s">
        <v>161</v>
      </c>
      <c r="C18" s="473" t="s">
        <v>145</v>
      </c>
      <c r="D18" s="473" t="s">
        <v>76</v>
      </c>
      <c r="E18" s="473"/>
      <c r="F18" s="473"/>
      <c r="G18" s="473"/>
      <c r="H18" s="473"/>
      <c r="I18" s="473"/>
      <c r="J18" s="473"/>
      <c r="K18" s="473"/>
      <c r="L18" s="473"/>
      <c r="M18" s="473"/>
      <c r="N18" s="473"/>
      <c r="O18" s="473"/>
      <c r="P18" s="473"/>
      <c r="Q18" s="473"/>
      <c r="R18" s="473"/>
      <c r="S18" s="473"/>
      <c r="T18" s="473"/>
      <c r="U18" s="473"/>
      <c r="V18" s="473"/>
      <c r="W18" s="473"/>
      <c r="X18" s="473"/>
    </row>
    <row r="19" spans="1:28" s="724" customFormat="1" ht="15" x14ac:dyDescent="0.25">
      <c r="B19" s="473" t="s">
        <v>26</v>
      </c>
      <c r="C19" s="473">
        <v>151923</v>
      </c>
      <c r="D19" s="734">
        <v>0.26625831383580012</v>
      </c>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row>
    <row r="20" spans="1:28" s="724" customFormat="1" ht="15" x14ac:dyDescent="0.25">
      <c r="B20" s="473" t="s">
        <v>27</v>
      </c>
      <c r="C20" s="473">
        <v>418662</v>
      </c>
      <c r="D20" s="734">
        <v>0.73374168616419988</v>
      </c>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28" s="724" customFormat="1" ht="15" x14ac:dyDescent="0.25">
      <c r="B21" s="473" t="s">
        <v>162</v>
      </c>
      <c r="C21" s="473" t="e">
        <v>#REF!</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row>
    <row r="22" spans="1:28" s="724" customFormat="1" ht="15" x14ac:dyDescent="0.25">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row>
    <row r="23" spans="1:28" s="475" customFormat="1" ht="15" x14ac:dyDescent="0.25">
      <c r="B23" s="474"/>
      <c r="C23" s="474"/>
      <c r="D23" s="474"/>
      <c r="E23" s="473"/>
      <c r="F23" s="473"/>
      <c r="G23" s="473"/>
      <c r="H23" s="473"/>
      <c r="I23" s="473"/>
      <c r="J23" s="473"/>
      <c r="K23" s="473"/>
      <c r="L23" s="473"/>
      <c r="M23" s="473"/>
      <c r="N23" s="472"/>
      <c r="O23" s="472"/>
      <c r="P23" s="472"/>
      <c r="Q23" s="472"/>
      <c r="R23" s="472"/>
      <c r="S23" s="472"/>
      <c r="T23" s="472"/>
      <c r="U23" s="472"/>
      <c r="V23" s="472"/>
      <c r="W23" s="472"/>
      <c r="X23" s="472"/>
      <c r="Y23" s="472"/>
      <c r="Z23" s="472"/>
      <c r="AA23" s="472"/>
      <c r="AB23" s="472"/>
    </row>
    <row r="24" spans="1:28" s="475" customFormat="1" ht="15" x14ac:dyDescent="0.25">
      <c r="B24" s="473"/>
      <c r="C24" s="473"/>
      <c r="D24" s="473"/>
      <c r="E24" s="473"/>
      <c r="F24" s="473"/>
      <c r="G24" s="473"/>
      <c r="H24" s="473"/>
      <c r="I24" s="473"/>
      <c r="J24" s="473"/>
      <c r="K24" s="473"/>
      <c r="L24" s="473"/>
      <c r="M24" s="473"/>
      <c r="N24" s="472"/>
      <c r="O24" s="472"/>
      <c r="P24" s="472"/>
      <c r="Q24" s="472"/>
      <c r="R24" s="472"/>
      <c r="S24" s="472"/>
      <c r="T24" s="472"/>
      <c r="U24" s="472"/>
      <c r="V24" s="472"/>
      <c r="W24" s="472"/>
      <c r="X24" s="472"/>
      <c r="Y24" s="472"/>
      <c r="Z24" s="472"/>
      <c r="AA24" s="472"/>
      <c r="AB24" s="472"/>
    </row>
    <row r="25" spans="1:28" s="475" customFormat="1" ht="15" x14ac:dyDescent="0.25">
      <c r="B25" s="473"/>
      <c r="C25" s="473"/>
      <c r="D25" s="473"/>
      <c r="E25" s="473"/>
      <c r="F25" s="473"/>
      <c r="G25" s="473"/>
      <c r="H25" s="473"/>
      <c r="I25" s="473"/>
      <c r="J25" s="473"/>
      <c r="K25" s="473"/>
      <c r="L25" s="473"/>
      <c r="M25" s="473"/>
      <c r="N25" s="472"/>
      <c r="O25" s="472"/>
      <c r="P25" s="472"/>
      <c r="Q25" s="472"/>
      <c r="R25" s="472"/>
      <c r="S25" s="472"/>
      <c r="T25" s="472"/>
      <c r="U25" s="472"/>
      <c r="V25" s="472"/>
      <c r="W25" s="472"/>
      <c r="X25" s="472"/>
      <c r="Y25" s="472"/>
      <c r="Z25" s="472"/>
      <c r="AA25" s="472"/>
      <c r="AB25" s="472"/>
    </row>
    <row r="26" spans="1:28" s="475" customFormat="1" ht="15" x14ac:dyDescent="0.25">
      <c r="B26" s="473"/>
      <c r="C26" s="473"/>
      <c r="D26" s="473"/>
      <c r="E26" s="473"/>
      <c r="F26" s="473"/>
      <c r="G26" s="473"/>
      <c r="H26" s="473"/>
      <c r="I26" s="473"/>
      <c r="J26" s="473"/>
      <c r="K26" s="473"/>
      <c r="L26" s="473"/>
      <c r="M26" s="473"/>
      <c r="N26" s="472"/>
      <c r="O26" s="472"/>
      <c r="P26" s="472"/>
      <c r="Q26" s="472"/>
      <c r="R26" s="472"/>
      <c r="S26" s="472"/>
      <c r="T26" s="472"/>
      <c r="U26" s="472"/>
      <c r="V26" s="472"/>
      <c r="W26" s="472"/>
      <c r="X26" s="472"/>
      <c r="Y26" s="472"/>
      <c r="Z26" s="472"/>
      <c r="AA26" s="472"/>
      <c r="AB26" s="472"/>
    </row>
    <row r="27" spans="1:28" s="475" customFormat="1" ht="15" x14ac:dyDescent="0.25">
      <c r="B27" s="473"/>
      <c r="C27" s="473"/>
      <c r="D27" s="473"/>
      <c r="E27" s="473"/>
      <c r="F27" s="473"/>
      <c r="G27" s="473"/>
      <c r="H27" s="473"/>
      <c r="I27" s="473"/>
      <c r="J27" s="473"/>
      <c r="K27" s="473"/>
      <c r="L27" s="473"/>
      <c r="M27" s="473"/>
      <c r="N27" s="472"/>
      <c r="O27" s="472"/>
      <c r="P27" s="472"/>
      <c r="Q27" s="472"/>
      <c r="R27" s="472"/>
      <c r="S27" s="472"/>
      <c r="T27" s="472"/>
      <c r="U27" s="472"/>
      <c r="V27" s="472"/>
      <c r="W27" s="472"/>
      <c r="X27" s="472"/>
      <c r="Y27" s="472"/>
      <c r="Z27" s="472"/>
      <c r="AA27" s="472"/>
      <c r="AB27" s="472"/>
    </row>
    <row r="28" spans="1:28" s="475" customFormat="1" ht="15" x14ac:dyDescent="0.25">
      <c r="B28" s="473"/>
      <c r="C28" s="473"/>
      <c r="D28" s="473"/>
      <c r="E28" s="473"/>
      <c r="F28" s="473"/>
      <c r="G28" s="473"/>
      <c r="H28" s="473"/>
      <c r="I28" s="473"/>
      <c r="J28" s="473"/>
      <c r="K28" s="473"/>
      <c r="L28" s="473"/>
      <c r="M28" s="473"/>
      <c r="N28" s="472"/>
      <c r="O28" s="472"/>
      <c r="P28" s="472"/>
      <c r="Q28" s="472"/>
      <c r="R28" s="472"/>
      <c r="S28" s="472"/>
      <c r="T28" s="472"/>
      <c r="U28" s="472"/>
      <c r="V28" s="472"/>
      <c r="W28" s="472"/>
      <c r="X28" s="472"/>
      <c r="Y28" s="472"/>
      <c r="Z28" s="472"/>
      <c r="AA28" s="472"/>
      <c r="AB28" s="472"/>
    </row>
    <row r="29" spans="1:28" s="475" customFormat="1" ht="15" x14ac:dyDescent="0.25">
      <c r="B29" s="473"/>
      <c r="C29" s="473"/>
      <c r="D29" s="473"/>
      <c r="E29" s="473"/>
      <c r="F29" s="473"/>
      <c r="G29" s="473"/>
      <c r="H29" s="473"/>
      <c r="I29" s="473"/>
      <c r="J29" s="473"/>
      <c r="K29" s="473"/>
      <c r="L29" s="473"/>
      <c r="M29" s="473"/>
      <c r="N29" s="472"/>
      <c r="O29" s="472"/>
      <c r="P29" s="472"/>
      <c r="Q29" s="472"/>
      <c r="R29" s="472"/>
      <c r="S29" s="472"/>
      <c r="T29" s="472"/>
      <c r="U29" s="472"/>
      <c r="V29" s="472"/>
      <c r="W29" s="472"/>
      <c r="X29" s="472"/>
      <c r="Y29" s="472"/>
      <c r="Z29" s="472"/>
      <c r="AA29" s="472"/>
      <c r="AB29" s="472"/>
    </row>
    <row r="30" spans="1:28" s="472" customFormat="1" ht="15" x14ac:dyDescent="0.25">
      <c r="B30" s="473"/>
      <c r="C30" s="473"/>
      <c r="D30" s="473"/>
      <c r="E30" s="473"/>
      <c r="F30" s="473"/>
      <c r="G30" s="473"/>
      <c r="H30" s="473"/>
      <c r="I30" s="473"/>
      <c r="J30" s="473"/>
      <c r="K30" s="473"/>
      <c r="L30" s="473"/>
      <c r="M30" s="473"/>
    </row>
    <row r="31" spans="1:28" s="472" customFormat="1" ht="15" x14ac:dyDescent="0.25">
      <c r="B31" s="473"/>
      <c r="C31" s="473"/>
      <c r="D31" s="473"/>
      <c r="E31" s="473"/>
      <c r="F31" s="473"/>
      <c r="G31" s="473"/>
      <c r="H31" s="473"/>
      <c r="I31" s="473"/>
      <c r="J31" s="473"/>
      <c r="K31" s="473"/>
      <c r="L31" s="473"/>
      <c r="M31" s="473"/>
    </row>
    <row r="32" spans="1:28" s="472" customFormat="1" ht="15" x14ac:dyDescent="0.25">
      <c r="B32" s="473"/>
      <c r="C32" s="473"/>
      <c r="D32" s="473"/>
      <c r="E32" s="473"/>
      <c r="F32" s="473"/>
      <c r="G32" s="473"/>
      <c r="H32" s="473"/>
      <c r="I32" s="473"/>
      <c r="J32" s="473"/>
      <c r="K32" s="473"/>
      <c r="L32" s="473"/>
      <c r="M32" s="473"/>
    </row>
    <row r="33" spans="2:13" s="472" customFormat="1" ht="15" x14ac:dyDescent="0.25">
      <c r="B33" s="473"/>
      <c r="C33" s="473"/>
      <c r="D33" s="473"/>
      <c r="E33" s="473"/>
      <c r="F33" s="473"/>
      <c r="G33" s="473"/>
      <c r="H33" s="473"/>
      <c r="I33" s="473"/>
      <c r="J33" s="473"/>
      <c r="K33" s="473"/>
      <c r="L33" s="473"/>
      <c r="M33" s="473"/>
    </row>
    <row r="34" spans="2:13" s="472" customFormat="1" ht="15" x14ac:dyDescent="0.25">
      <c r="B34" s="473"/>
      <c r="C34" s="473"/>
      <c r="D34" s="473"/>
      <c r="E34" s="473"/>
      <c r="F34" s="473"/>
      <c r="G34" s="473"/>
      <c r="H34" s="473"/>
    </row>
    <row r="35" spans="2:13" s="472" customFormat="1" ht="15" x14ac:dyDescent="0.25">
      <c r="B35" s="473"/>
      <c r="C35" s="473"/>
      <c r="D35" s="473"/>
      <c r="E35" s="473"/>
      <c r="F35" s="473"/>
      <c r="G35" s="473"/>
      <c r="H35" s="473"/>
    </row>
    <row r="36" spans="2:13" s="472" customFormat="1" ht="15" x14ac:dyDescent="0.25">
      <c r="B36" s="473"/>
      <c r="C36" s="473"/>
      <c r="D36" s="473"/>
      <c r="E36" s="473"/>
      <c r="F36" s="473"/>
      <c r="G36" s="473"/>
      <c r="H36" s="473"/>
    </row>
    <row r="37" spans="2:13" s="472" customFormat="1" ht="15" x14ac:dyDescent="0.25">
      <c r="B37" s="473"/>
      <c r="C37" s="473"/>
      <c r="D37" s="473"/>
      <c r="E37" s="473"/>
      <c r="F37" s="473"/>
      <c r="G37" s="473"/>
      <c r="H37" s="473"/>
    </row>
    <row r="38" spans="2:13" s="472" customFormat="1" ht="15" x14ac:dyDescent="0.25">
      <c r="B38" s="473"/>
      <c r="C38" s="473"/>
      <c r="D38" s="473"/>
      <c r="E38" s="473"/>
      <c r="F38" s="473"/>
      <c r="G38" s="473"/>
      <c r="H38" s="473"/>
    </row>
    <row r="39" spans="2:13" s="472" customFormat="1" ht="15" x14ac:dyDescent="0.25">
      <c r="B39" s="473"/>
      <c r="C39" s="473"/>
      <c r="D39" s="473"/>
      <c r="E39" s="473"/>
      <c r="F39" s="473"/>
      <c r="G39" s="473"/>
      <c r="H39" s="473"/>
    </row>
    <row r="40" spans="2:13" s="472" customFormat="1" ht="15" x14ac:dyDescent="0.25">
      <c r="B40" s="473"/>
      <c r="C40" s="473"/>
      <c r="D40" s="473"/>
      <c r="E40" s="473"/>
      <c r="F40" s="473"/>
      <c r="G40" s="473"/>
      <c r="H40" s="473"/>
    </row>
    <row r="41" spans="2:13" s="472" customFormat="1" ht="15" x14ac:dyDescent="0.25">
      <c r="B41" s="473"/>
      <c r="C41" s="473"/>
      <c r="D41" s="473"/>
      <c r="E41" s="473"/>
      <c r="F41" s="473"/>
      <c r="G41" s="473"/>
      <c r="H41" s="473"/>
    </row>
    <row r="42" spans="2:13" s="472" customFormat="1" ht="15" x14ac:dyDescent="0.25">
      <c r="B42" s="473"/>
      <c r="C42" s="473"/>
      <c r="D42" s="473"/>
    </row>
    <row r="43" spans="2:13" s="472" customFormat="1" ht="15" x14ac:dyDescent="0.25"/>
    <row r="44" spans="2:13" s="472" customFormat="1" ht="15" x14ac:dyDescent="0.25"/>
    <row r="45" spans="2:13" s="472" customFormat="1" ht="15" x14ac:dyDescent="0.25"/>
    <row r="46" spans="2:13" s="472" customFormat="1" ht="15" x14ac:dyDescent="0.25"/>
    <row r="47" spans="2:13" s="472" customFormat="1" ht="15" x14ac:dyDescent="0.25"/>
    <row r="48" spans="2:13" s="472" customFormat="1" ht="15" x14ac:dyDescent="0.25"/>
    <row r="49" s="472" customFormat="1" ht="15" x14ac:dyDescent="0.25"/>
    <row r="50" s="472" customFormat="1" ht="15" x14ac:dyDescent="0.25"/>
    <row r="51" s="472" customFormat="1" ht="15" x14ac:dyDescent="0.25"/>
    <row r="52" s="472" customFormat="1" ht="15" x14ac:dyDescent="0.25"/>
    <row r="53" s="472" customFormat="1" ht="15" x14ac:dyDescent="0.25"/>
    <row r="54" s="472" customFormat="1" ht="15" x14ac:dyDescent="0.25"/>
    <row r="55" s="472" customFormat="1" ht="15" x14ac:dyDescent="0.25"/>
    <row r="56" s="472" customFormat="1" ht="15" x14ac:dyDescent="0.25"/>
    <row r="57" s="472" customFormat="1" ht="15" x14ac:dyDescent="0.25"/>
    <row r="58" s="472" customFormat="1" ht="15" x14ac:dyDescent="0.25"/>
    <row r="59" s="472" customFormat="1" ht="15" x14ac:dyDescent="0.25"/>
    <row r="60" s="472" customFormat="1" ht="15" x14ac:dyDescent="0.25"/>
    <row r="61" s="472" customFormat="1" ht="15" x14ac:dyDescent="0.25"/>
    <row r="62" s="472" customFormat="1" ht="15" x14ac:dyDescent="0.25"/>
    <row r="63" s="472" customFormat="1" ht="15" x14ac:dyDescent="0.25"/>
    <row r="64" s="472" customFormat="1" ht="15" x14ac:dyDescent="0.25"/>
    <row r="65" spans="2:4" s="472" customFormat="1" ht="15" x14ac:dyDescent="0.25"/>
    <row r="66" spans="2:4" s="472" customFormat="1" ht="15" x14ac:dyDescent="0.25"/>
    <row r="67" spans="2:4" s="474" customFormat="1" ht="15" x14ac:dyDescent="0.25">
      <c r="B67" s="472"/>
      <c r="C67" s="472"/>
      <c r="D67" s="472"/>
    </row>
    <row r="68" spans="2:4" s="474" customFormat="1" ht="15" x14ac:dyDescent="0.25"/>
    <row r="69" spans="2:4" s="474" customFormat="1" ht="15" x14ac:dyDescent="0.25"/>
    <row r="70" spans="2:4" s="474" customFormat="1" ht="15" x14ac:dyDescent="0.25"/>
    <row r="71" spans="2:4" s="474" customFormat="1" ht="15" x14ac:dyDescent="0.25"/>
    <row r="72" spans="2:4" s="474" customFormat="1" ht="15" x14ac:dyDescent="0.25"/>
    <row r="73" spans="2:4" s="474" customFormat="1" ht="15" x14ac:dyDescent="0.25"/>
    <row r="74" spans="2:4" s="474" customFormat="1" ht="15" x14ac:dyDescent="0.25"/>
    <row r="75" spans="2:4" s="474" customFormat="1" ht="15" x14ac:dyDescent="0.25"/>
    <row r="76" spans="2:4" s="474" customFormat="1" ht="15" x14ac:dyDescent="0.25"/>
    <row r="77" spans="2:4" s="474" customFormat="1" ht="15" x14ac:dyDescent="0.25"/>
    <row r="78" spans="2:4" s="474" customFormat="1" ht="15" x14ac:dyDescent="0.25"/>
    <row r="79" spans="2:4" s="474" customFormat="1" ht="15" x14ac:dyDescent="0.25"/>
    <row r="80" spans="2:4" s="474" customFormat="1" ht="15" x14ac:dyDescent="0.25"/>
    <row r="81" s="474" customFormat="1" ht="15" x14ac:dyDescent="0.25"/>
    <row r="82" s="474" customFormat="1" ht="15" x14ac:dyDescent="0.25"/>
    <row r="83" s="474" customFormat="1" ht="15" x14ac:dyDescent="0.25"/>
    <row r="84" s="474" customFormat="1" ht="15" x14ac:dyDescent="0.25"/>
    <row r="85" s="474" customFormat="1" ht="15" x14ac:dyDescent="0.25"/>
    <row r="86" s="474" customFormat="1" ht="15" x14ac:dyDescent="0.25"/>
    <row r="87" s="474" customFormat="1" ht="15" x14ac:dyDescent="0.25"/>
    <row r="88" s="474" customFormat="1" ht="15" x14ac:dyDescent="0.25"/>
    <row r="89" s="474" customFormat="1" ht="15" x14ac:dyDescent="0.25"/>
    <row r="90" s="474" customFormat="1" ht="15" x14ac:dyDescent="0.25"/>
    <row r="91" s="474" customFormat="1" ht="15" x14ac:dyDescent="0.25"/>
    <row r="92" s="474" customFormat="1" ht="15" x14ac:dyDescent="0.25"/>
    <row r="93" s="474" customFormat="1" ht="15" x14ac:dyDescent="0.25"/>
    <row r="94" s="474" customFormat="1" ht="15" x14ac:dyDescent="0.25"/>
    <row r="95" s="474" customFormat="1" ht="15" x14ac:dyDescent="0.25"/>
    <row r="96" s="474" customFormat="1" ht="15" x14ac:dyDescent="0.25"/>
    <row r="97" spans="2:4" s="474" customFormat="1" ht="15" x14ac:dyDescent="0.25"/>
    <row r="98" spans="2:4" s="474" customFormat="1" ht="15" x14ac:dyDescent="0.25"/>
    <row r="99" spans="2:4" ht="15" x14ac:dyDescent="0.25">
      <c r="B99" s="474"/>
      <c r="C99" s="474"/>
      <c r="D99" s="474"/>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458</v>
      </c>
      <c r="C6" s="1171"/>
      <c r="D6" s="1171"/>
      <c r="E6" s="1171"/>
      <c r="F6" s="1171"/>
      <c r="G6" s="1171"/>
      <c r="H6" s="1171"/>
      <c r="I6" s="1171"/>
      <c r="J6" s="1171"/>
      <c r="K6" s="1171"/>
      <c r="L6" s="1171"/>
      <c r="M6" s="1171"/>
      <c r="N6" s="1171"/>
      <c r="O6" s="389"/>
    </row>
    <row r="7" spans="1:17" s="7" customFormat="1" ht="11.2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tr">
        <f>porsaad!B6</f>
        <v>Situación a 31 de julio de 2023</v>
      </c>
      <c r="C8" s="1172"/>
      <c r="D8" s="1172"/>
      <c r="E8" s="1172"/>
      <c r="F8" s="1172"/>
      <c r="G8" s="1172"/>
      <c r="H8" s="1172"/>
      <c r="I8" s="1172"/>
      <c r="J8" s="1172"/>
      <c r="K8" s="1172"/>
      <c r="L8" s="1172"/>
      <c r="M8" s="1172"/>
      <c r="N8" s="1172"/>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3" t="s">
        <v>3</v>
      </c>
      <c r="D11" s="1173"/>
      <c r="E11" s="1173"/>
    </row>
    <row r="12" spans="1:17" s="390" customFormat="1" ht="15" x14ac:dyDescent="0.25">
      <c r="C12" s="390" t="s">
        <v>26</v>
      </c>
      <c r="D12" s="390" t="s">
        <v>27</v>
      </c>
      <c r="E12" s="390" t="s">
        <v>162</v>
      </c>
      <c r="F12" s="390" t="s">
        <v>71</v>
      </c>
      <c r="G12" s="390" t="s">
        <v>163</v>
      </c>
      <c r="H12" s="390" t="s">
        <v>164</v>
      </c>
      <c r="I12" s="391"/>
      <c r="J12" s="391"/>
      <c r="K12" s="391"/>
    </row>
    <row r="13" spans="1:17" s="390" customFormat="1" ht="15" x14ac:dyDescent="0.25">
      <c r="B13" s="390" t="s">
        <v>11</v>
      </c>
      <c r="C13" s="392">
        <v>13978</v>
      </c>
      <c r="D13" s="392">
        <v>65937</v>
      </c>
      <c r="E13" s="392" t="e">
        <v>#REF!</v>
      </c>
      <c r="F13" s="392">
        <v>79915</v>
      </c>
      <c r="G13" s="479">
        <v>0.17491084277044361</v>
      </c>
      <c r="H13" s="479">
        <v>0.82508915722955645</v>
      </c>
      <c r="I13" s="480">
        <v>0.26625831383580012</v>
      </c>
      <c r="J13" s="391"/>
      <c r="K13" s="391"/>
      <c r="M13" s="392"/>
      <c r="N13" s="392"/>
      <c r="O13" s="393"/>
      <c r="P13" s="393"/>
      <c r="Q13" s="393"/>
    </row>
    <row r="14" spans="1:17" s="390" customFormat="1" ht="15" x14ac:dyDescent="0.25">
      <c r="B14" s="390" t="s">
        <v>10</v>
      </c>
      <c r="C14" s="392">
        <v>6099</v>
      </c>
      <c r="D14" s="392">
        <v>14177</v>
      </c>
      <c r="E14" s="392" t="e">
        <v>#REF!</v>
      </c>
      <c r="F14" s="392">
        <v>20276</v>
      </c>
      <c r="G14" s="479">
        <v>0.30079897415663837</v>
      </c>
      <c r="H14" s="479">
        <v>0.69920102584336163</v>
      </c>
      <c r="I14" s="480">
        <v>0.26625831383580012</v>
      </c>
      <c r="J14" s="391"/>
      <c r="K14" s="391"/>
      <c r="M14" s="392"/>
      <c r="N14" s="392"/>
      <c r="O14" s="393"/>
      <c r="P14" s="393"/>
      <c r="Q14" s="393"/>
    </row>
    <row r="15" spans="1:17" s="390" customFormat="1" ht="15" x14ac:dyDescent="0.25">
      <c r="B15" s="390" t="s">
        <v>40</v>
      </c>
      <c r="C15" s="392">
        <v>2854</v>
      </c>
      <c r="D15" s="392">
        <v>8229</v>
      </c>
      <c r="E15" s="392" t="e">
        <v>#REF!</v>
      </c>
      <c r="F15" s="392">
        <v>11083</v>
      </c>
      <c r="G15" s="479">
        <v>0.25751150410538665</v>
      </c>
      <c r="H15" s="479">
        <v>0.74248849589461341</v>
      </c>
      <c r="I15" s="480">
        <v>0.26625831383580012</v>
      </c>
      <c r="J15" s="391"/>
      <c r="K15" s="391"/>
      <c r="M15" s="392"/>
      <c r="N15" s="392"/>
      <c r="O15" s="393"/>
      <c r="P15" s="393"/>
      <c r="Q15" s="393"/>
    </row>
    <row r="16" spans="1:17" s="390" customFormat="1" ht="15" x14ac:dyDescent="0.25">
      <c r="B16" s="390" t="s">
        <v>41</v>
      </c>
      <c r="C16" s="392">
        <v>6442</v>
      </c>
      <c r="D16" s="392">
        <v>15373</v>
      </c>
      <c r="E16" s="392" t="e">
        <v>#REF!</v>
      </c>
      <c r="F16" s="392">
        <v>21815</v>
      </c>
      <c r="G16" s="479">
        <v>0.29530139812055922</v>
      </c>
      <c r="H16" s="479">
        <v>0.70469860187944078</v>
      </c>
      <c r="I16" s="480">
        <v>0.26625831383580012</v>
      </c>
      <c r="J16" s="391"/>
      <c r="K16" s="391"/>
      <c r="M16" s="392"/>
      <c r="N16" s="392"/>
      <c r="O16" s="393"/>
      <c r="P16" s="393"/>
      <c r="Q16" s="393"/>
    </row>
    <row r="17" spans="2:17" s="390" customFormat="1" ht="15" x14ac:dyDescent="0.25">
      <c r="B17" s="390" t="s">
        <v>9</v>
      </c>
      <c r="C17" s="392">
        <v>3491</v>
      </c>
      <c r="D17" s="392">
        <v>12505</v>
      </c>
      <c r="E17" s="392" t="e">
        <v>#REF!</v>
      </c>
      <c r="F17" s="392">
        <v>15996</v>
      </c>
      <c r="G17" s="479">
        <v>0.21824206051512879</v>
      </c>
      <c r="H17" s="479">
        <v>0.78175793948487127</v>
      </c>
      <c r="I17" s="480">
        <v>0.26625831383580012</v>
      </c>
      <c r="J17" s="391"/>
      <c r="K17" s="391"/>
      <c r="M17" s="392"/>
      <c r="N17" s="392"/>
      <c r="O17" s="393"/>
      <c r="P17" s="393"/>
      <c r="Q17" s="393"/>
    </row>
    <row r="18" spans="2:17" s="390" customFormat="1" ht="15" x14ac:dyDescent="0.25">
      <c r="B18" s="390" t="s">
        <v>8</v>
      </c>
      <c r="C18" s="392">
        <v>2534</v>
      </c>
      <c r="D18" s="392">
        <v>6692</v>
      </c>
      <c r="E18" s="392" t="e">
        <v>#REF!</v>
      </c>
      <c r="F18" s="392">
        <v>9226</v>
      </c>
      <c r="G18" s="479">
        <v>0.27465857359635809</v>
      </c>
      <c r="H18" s="479">
        <v>0.72534142640364185</v>
      </c>
      <c r="I18" s="480">
        <v>0.26625831383580012</v>
      </c>
      <c r="J18" s="391"/>
      <c r="K18" s="391"/>
      <c r="M18" s="392"/>
      <c r="N18" s="392"/>
      <c r="O18" s="393"/>
      <c r="P18" s="393"/>
      <c r="Q18" s="393"/>
    </row>
    <row r="19" spans="2:17" s="390" customFormat="1" ht="15" x14ac:dyDescent="0.25">
      <c r="B19" s="390" t="s">
        <v>7</v>
      </c>
      <c r="C19" s="392">
        <v>7706</v>
      </c>
      <c r="D19" s="392">
        <v>24203</v>
      </c>
      <c r="E19" s="392" t="e">
        <v>#REF!</v>
      </c>
      <c r="F19" s="392">
        <v>31909</v>
      </c>
      <c r="G19" s="479">
        <v>0.24149926353066534</v>
      </c>
      <c r="H19" s="479">
        <v>0.75850073646933469</v>
      </c>
      <c r="I19" s="480">
        <v>0.26625831383580012</v>
      </c>
      <c r="J19" s="391"/>
      <c r="K19" s="391"/>
      <c r="M19" s="392"/>
      <c r="N19" s="392"/>
      <c r="O19" s="393"/>
      <c r="P19" s="393"/>
      <c r="Q19" s="393"/>
    </row>
    <row r="20" spans="2:17" s="390" customFormat="1" ht="15" x14ac:dyDescent="0.25">
      <c r="B20" s="390" t="s">
        <v>43</v>
      </c>
      <c r="C20" s="392">
        <v>3981</v>
      </c>
      <c r="D20" s="392">
        <v>13842</v>
      </c>
      <c r="E20" s="392" t="e">
        <v>#REF!</v>
      </c>
      <c r="F20" s="392">
        <v>17823</v>
      </c>
      <c r="G20" s="479">
        <v>0.22336307019020368</v>
      </c>
      <c r="H20" s="479">
        <v>0.77663692980979637</v>
      </c>
      <c r="I20" s="480">
        <v>0.26625831383580012</v>
      </c>
      <c r="J20" s="391"/>
      <c r="K20" s="391"/>
      <c r="M20" s="392"/>
      <c r="N20" s="392"/>
      <c r="O20" s="393"/>
      <c r="P20" s="393"/>
      <c r="Q20" s="393"/>
    </row>
    <row r="21" spans="2:17" s="390" customFormat="1" ht="15" x14ac:dyDescent="0.25">
      <c r="B21" s="390" t="s">
        <v>44</v>
      </c>
      <c r="C21" s="392">
        <v>41304</v>
      </c>
      <c r="D21" s="392">
        <v>76751</v>
      </c>
      <c r="E21" s="392" t="e">
        <v>#REF!</v>
      </c>
      <c r="F21" s="392">
        <v>118055</v>
      </c>
      <c r="G21" s="479">
        <v>0.34987082292151961</v>
      </c>
      <c r="H21" s="479">
        <v>0.65012917707848039</v>
      </c>
      <c r="I21" s="480">
        <v>0.26625831383580012</v>
      </c>
      <c r="J21" s="391"/>
      <c r="K21" s="391"/>
      <c r="M21" s="392"/>
      <c r="N21" s="392"/>
      <c r="O21" s="393"/>
      <c r="P21" s="393"/>
      <c r="Q21" s="393"/>
    </row>
    <row r="22" spans="2:17" s="390" customFormat="1" ht="15" x14ac:dyDescent="0.25">
      <c r="B22" s="390" t="s">
        <v>6</v>
      </c>
      <c r="C22" s="392">
        <v>26105</v>
      </c>
      <c r="D22" s="392">
        <v>75482</v>
      </c>
      <c r="E22" s="392" t="e">
        <v>#REF!</v>
      </c>
      <c r="F22" s="392">
        <v>101587</v>
      </c>
      <c r="G22" s="479">
        <v>0.25697185663519939</v>
      </c>
      <c r="H22" s="479">
        <v>0.74302814336480061</v>
      </c>
      <c r="I22" s="480">
        <v>0.26625831383580012</v>
      </c>
      <c r="J22" s="391"/>
      <c r="K22" s="391"/>
      <c r="M22" s="392"/>
      <c r="N22" s="392"/>
      <c r="O22" s="393"/>
      <c r="P22" s="393"/>
      <c r="Q22" s="393"/>
    </row>
    <row r="23" spans="2:17" s="390" customFormat="1" ht="15" x14ac:dyDescent="0.25">
      <c r="B23" s="390" t="s">
        <v>5</v>
      </c>
      <c r="C23" s="392">
        <v>1184</v>
      </c>
      <c r="D23" s="392">
        <v>5317</v>
      </c>
      <c r="E23" s="392" t="e">
        <v>#REF!</v>
      </c>
      <c r="F23" s="392">
        <v>6501</v>
      </c>
      <c r="G23" s="479">
        <v>0.18212582679587755</v>
      </c>
      <c r="H23" s="479">
        <v>0.81787417320412248</v>
      </c>
      <c r="I23" s="480">
        <v>0.26625831383580012</v>
      </c>
      <c r="J23" s="391"/>
      <c r="K23" s="391"/>
      <c r="M23" s="392"/>
      <c r="N23" s="392"/>
      <c r="O23" s="393"/>
      <c r="P23" s="393"/>
      <c r="Q23" s="393"/>
    </row>
    <row r="24" spans="2:17" s="390" customFormat="1" ht="15" x14ac:dyDescent="0.25">
      <c r="B24" s="390" t="s">
        <v>38</v>
      </c>
      <c r="C24" s="392">
        <v>2610</v>
      </c>
      <c r="D24" s="392">
        <v>14807</v>
      </c>
      <c r="E24" s="392" t="e">
        <v>#REF!</v>
      </c>
      <c r="F24" s="392">
        <v>17417</v>
      </c>
      <c r="G24" s="479">
        <v>0.14985359131882645</v>
      </c>
      <c r="H24" s="479">
        <v>0.85014640868117353</v>
      </c>
      <c r="I24" s="480">
        <v>0.26625831383580012</v>
      </c>
      <c r="J24" s="391"/>
      <c r="K24" s="391"/>
      <c r="M24" s="392"/>
      <c r="N24" s="392"/>
      <c r="O24" s="393"/>
      <c r="P24" s="393"/>
      <c r="Q24" s="393"/>
    </row>
    <row r="25" spans="2:17" s="390" customFormat="1" ht="15" x14ac:dyDescent="0.25">
      <c r="B25" s="390" t="s">
        <v>45</v>
      </c>
      <c r="C25" s="392">
        <v>11288</v>
      </c>
      <c r="D25" s="392">
        <v>34439</v>
      </c>
      <c r="E25" s="392" t="e">
        <v>#REF!</v>
      </c>
      <c r="F25" s="392">
        <v>45727</v>
      </c>
      <c r="G25" s="479">
        <v>0.24685634307958099</v>
      </c>
      <c r="H25" s="479">
        <v>0.75314365692041896</v>
      </c>
      <c r="I25" s="480">
        <v>0.26625831383580012</v>
      </c>
      <c r="J25" s="391"/>
      <c r="K25" s="391"/>
      <c r="M25" s="392"/>
      <c r="N25" s="392"/>
      <c r="O25" s="393"/>
      <c r="P25" s="393"/>
      <c r="Q25" s="393"/>
    </row>
    <row r="26" spans="2:17" s="390" customFormat="1" ht="15" x14ac:dyDescent="0.25">
      <c r="B26" s="390" t="s">
        <v>46</v>
      </c>
      <c r="C26" s="392">
        <v>6906</v>
      </c>
      <c r="D26" s="392">
        <v>17530</v>
      </c>
      <c r="E26" s="392" t="e">
        <v>#REF!</v>
      </c>
      <c r="F26" s="392">
        <v>24436</v>
      </c>
      <c r="G26" s="479">
        <v>0.28261581273530856</v>
      </c>
      <c r="H26" s="479">
        <v>0.71738418726469144</v>
      </c>
      <c r="I26" s="480">
        <v>0.26625831383580012</v>
      </c>
      <c r="J26" s="391"/>
      <c r="K26" s="391"/>
      <c r="M26" s="392"/>
      <c r="N26" s="392"/>
      <c r="O26" s="393"/>
      <c r="P26" s="393"/>
      <c r="Q26" s="393"/>
    </row>
    <row r="27" spans="2:17" s="390" customFormat="1" ht="15" x14ac:dyDescent="0.25">
      <c r="B27" s="390" t="s">
        <v>47</v>
      </c>
      <c r="C27" s="392">
        <v>2792</v>
      </c>
      <c r="D27" s="392">
        <v>7096</v>
      </c>
      <c r="E27" s="392" t="e">
        <v>#REF!</v>
      </c>
      <c r="F27" s="392">
        <v>9888</v>
      </c>
      <c r="G27" s="479">
        <v>0.28236245954692557</v>
      </c>
      <c r="H27" s="479">
        <v>0.71763754045307449</v>
      </c>
      <c r="I27" s="480">
        <v>0.26625831383580012</v>
      </c>
      <c r="J27" s="391"/>
      <c r="K27" s="391"/>
      <c r="M27" s="392"/>
      <c r="N27" s="392"/>
      <c r="O27" s="393"/>
      <c r="P27" s="393"/>
      <c r="Q27" s="393"/>
    </row>
    <row r="28" spans="2:17" s="390" customFormat="1" ht="15" x14ac:dyDescent="0.25">
      <c r="B28" s="390" t="s">
        <v>48</v>
      </c>
      <c r="C28" s="392">
        <v>12036</v>
      </c>
      <c r="D28" s="392">
        <v>23910</v>
      </c>
      <c r="E28" s="392" t="e">
        <v>#REF!</v>
      </c>
      <c r="F28" s="392">
        <v>35946</v>
      </c>
      <c r="G28" s="479">
        <v>0.33483558671340347</v>
      </c>
      <c r="H28" s="479">
        <v>0.66516441328659659</v>
      </c>
      <c r="I28" s="480">
        <v>0.26625831383580012</v>
      </c>
      <c r="J28" s="391"/>
      <c r="K28" s="391"/>
      <c r="M28" s="392"/>
      <c r="N28" s="392"/>
      <c r="O28" s="393"/>
      <c r="P28" s="393"/>
      <c r="Q28" s="393"/>
    </row>
    <row r="29" spans="2:17" s="390" customFormat="1" ht="15" x14ac:dyDescent="0.25">
      <c r="B29" s="390" t="s">
        <v>49</v>
      </c>
      <c r="C29" s="392">
        <v>375</v>
      </c>
      <c r="D29" s="392">
        <v>890</v>
      </c>
      <c r="E29" s="392" t="e">
        <v>#REF!</v>
      </c>
      <c r="F29" s="392">
        <v>1265</v>
      </c>
      <c r="G29" s="479">
        <v>0.29644268774703558</v>
      </c>
      <c r="H29" s="479">
        <v>0.70355731225296447</v>
      </c>
      <c r="I29" s="480">
        <v>0.26625831383580012</v>
      </c>
      <c r="J29" s="391"/>
      <c r="K29" s="391"/>
      <c r="M29" s="392"/>
      <c r="N29" s="392"/>
      <c r="O29" s="393"/>
      <c r="P29" s="393"/>
      <c r="Q29" s="393"/>
    </row>
    <row r="30" spans="2:17" s="390" customFormat="1" ht="15" x14ac:dyDescent="0.25">
      <c r="B30" s="390" t="s">
        <v>42</v>
      </c>
      <c r="C30" s="392">
        <v>135</v>
      </c>
      <c r="D30" s="392">
        <v>651</v>
      </c>
      <c r="E30" s="392" t="e">
        <v>#REF!</v>
      </c>
      <c r="F30" s="392">
        <v>786</v>
      </c>
      <c r="G30" s="479">
        <v>0.1717557251908397</v>
      </c>
      <c r="H30" s="479">
        <v>0.8282442748091603</v>
      </c>
      <c r="I30" s="480">
        <v>0.26625831383580012</v>
      </c>
      <c r="J30" s="391"/>
      <c r="K30" s="391"/>
      <c r="M30" s="392"/>
      <c r="N30" s="392"/>
      <c r="O30" s="393"/>
      <c r="P30" s="393"/>
      <c r="Q30" s="393"/>
    </row>
    <row r="31" spans="2:17" s="390" customFormat="1" ht="15" x14ac:dyDescent="0.25">
      <c r="B31" s="390" t="s">
        <v>50</v>
      </c>
      <c r="C31" s="392">
        <v>103</v>
      </c>
      <c r="D31" s="392">
        <v>831</v>
      </c>
      <c r="E31" s="392" t="e">
        <v>#REF!</v>
      </c>
      <c r="F31" s="392">
        <v>934</v>
      </c>
      <c r="G31" s="479">
        <v>0.11027837259100642</v>
      </c>
      <c r="H31" s="479">
        <v>0.88972162740899352</v>
      </c>
      <c r="I31" s="480">
        <v>0.26625831383580012</v>
      </c>
      <c r="J31" s="391"/>
      <c r="K31" s="391"/>
      <c r="M31" s="392"/>
      <c r="N31" s="392"/>
      <c r="O31" s="393"/>
      <c r="P31" s="393"/>
      <c r="Q31" s="393"/>
    </row>
    <row r="32" spans="2:17" s="390" customFormat="1" ht="15" x14ac:dyDescent="0.25">
      <c r="B32" s="394" t="s">
        <v>3</v>
      </c>
      <c r="C32" s="395">
        <v>151923</v>
      </c>
      <c r="D32" s="395">
        <v>418662</v>
      </c>
      <c r="E32" s="395" t="e">
        <v>#REF!</v>
      </c>
      <c r="F32" s="395">
        <v>570585</v>
      </c>
      <c r="G32" s="481">
        <v>0.26625831383580012</v>
      </c>
      <c r="H32" s="481">
        <v>0.73374168616419988</v>
      </c>
      <c r="I32" s="480">
        <v>0.26625831383580012</v>
      </c>
      <c r="J32" s="391"/>
      <c r="K32" s="391"/>
      <c r="M32" s="392"/>
      <c r="N32" s="392"/>
      <c r="O32" s="393"/>
      <c r="P32" s="393"/>
      <c r="Q32" s="393"/>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W26"/>
  <sheetViews>
    <sheetView zoomScale="80" zoomScaleNormal="8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40.5" customHeight="1" x14ac:dyDescent="0.25">
      <c r="A3" s="866"/>
      <c r="B3" s="1033" t="s">
        <v>379</v>
      </c>
      <c r="C3" s="1033"/>
      <c r="D3" s="1033"/>
      <c r="E3" s="1033"/>
      <c r="F3" s="1033"/>
      <c r="G3" s="1033"/>
      <c r="H3" s="1033"/>
      <c r="I3" s="1033"/>
      <c r="J3" s="1033"/>
      <c r="K3" s="1033"/>
      <c r="L3" s="1033"/>
      <c r="M3" s="1033"/>
      <c r="N3" s="1033"/>
      <c r="O3" s="1033"/>
      <c r="P3" s="1033"/>
      <c r="Q3" s="1033"/>
      <c r="R3" s="1033"/>
      <c r="S3" s="1033"/>
    </row>
    <row r="5" spans="1:21" x14ac:dyDescent="0.25">
      <c r="B5" s="869"/>
      <c r="C5" s="1028" t="s">
        <v>377</v>
      </c>
      <c r="D5" s="1028"/>
      <c r="E5" s="1028"/>
      <c r="F5" s="1028"/>
      <c r="G5" s="1028"/>
      <c r="H5" s="1028"/>
      <c r="I5" s="1028"/>
      <c r="J5" s="1028" t="s">
        <v>351</v>
      </c>
      <c r="K5" s="1028"/>
      <c r="L5" s="1028"/>
      <c r="M5" s="1028"/>
      <c r="N5" s="1028"/>
      <c r="O5" s="1028"/>
      <c r="P5" s="1028"/>
      <c r="Q5" s="1028"/>
      <c r="R5" s="1028"/>
      <c r="S5" s="1028"/>
    </row>
    <row r="6" spans="1:21" ht="21" customHeight="1" x14ac:dyDescent="0.25">
      <c r="B6" s="869"/>
      <c r="C6" s="1029"/>
      <c r="D6" s="1029"/>
      <c r="E6" s="1029"/>
      <c r="F6" s="1029"/>
      <c r="G6" s="1029"/>
      <c r="H6" s="1029"/>
      <c r="I6" s="1029"/>
      <c r="J6" s="1029">
        <v>43830</v>
      </c>
      <c r="K6" s="1030"/>
      <c r="L6" s="1031">
        <v>44196</v>
      </c>
      <c r="M6" s="1031"/>
      <c r="N6" s="1031">
        <v>44561</v>
      </c>
      <c r="O6" s="1031"/>
      <c r="P6" s="1031">
        <v>44926</v>
      </c>
      <c r="Q6" s="1031"/>
      <c r="R6" s="1031">
        <f>EVO_sol!R6</f>
        <v>45138</v>
      </c>
      <c r="S6" s="1031"/>
    </row>
    <row r="7" spans="1:21" x14ac:dyDescent="0.25">
      <c r="B7" s="938"/>
      <c r="C7" s="871">
        <v>43465</v>
      </c>
      <c r="D7" s="871">
        <v>43830</v>
      </c>
      <c r="E7" s="871">
        <v>44196</v>
      </c>
      <c r="F7" s="871">
        <v>44561</v>
      </c>
      <c r="G7" s="871">
        <v>44926</v>
      </c>
      <c r="H7" s="871">
        <f>EVO!H7</f>
        <v>45138</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287340</v>
      </c>
      <c r="D8" s="917">
        <v>294246</v>
      </c>
      <c r="E8" s="917">
        <v>285089</v>
      </c>
      <c r="F8" s="917">
        <v>295552</v>
      </c>
      <c r="G8" s="917">
        <v>307238</v>
      </c>
      <c r="H8" s="917">
        <v>317743</v>
      </c>
      <c r="I8" s="882"/>
      <c r="J8" s="918">
        <v>2.4034245145124311E-2</v>
      </c>
      <c r="K8" s="917">
        <v>6906</v>
      </c>
      <c r="L8" s="919">
        <v>-3.1120219136368865E-2</v>
      </c>
      <c r="M8" s="920">
        <v>-9157</v>
      </c>
      <c r="N8" s="919">
        <v>3.6700819744009738E-2</v>
      </c>
      <c r="O8" s="920">
        <v>10463</v>
      </c>
      <c r="P8" s="919">
        <v>3.9539573408401862E-2</v>
      </c>
      <c r="Q8" s="920">
        <f>G8-F8</f>
        <v>11686</v>
      </c>
      <c r="R8" s="921">
        <f>[1]Cuadro_CCAA2!N55</f>
        <v>5.9122150890315472E-2</v>
      </c>
      <c r="S8" s="920">
        <f>[1]Cuadro_CCAA2!O55</f>
        <v>17737</v>
      </c>
    </row>
    <row r="9" spans="1:21" x14ac:dyDescent="0.25">
      <c r="B9" s="939" t="s">
        <v>10</v>
      </c>
      <c r="C9" s="887">
        <v>35146</v>
      </c>
      <c r="D9" s="887">
        <v>39188</v>
      </c>
      <c r="E9" s="887">
        <v>36344</v>
      </c>
      <c r="F9" s="887">
        <v>37924</v>
      </c>
      <c r="G9" s="887">
        <v>39112</v>
      </c>
      <c r="H9" s="887">
        <v>40067</v>
      </c>
      <c r="I9" s="888"/>
      <c r="J9" s="889">
        <v>0.11500597507539978</v>
      </c>
      <c r="K9" s="887">
        <v>4042</v>
      </c>
      <c r="L9" s="892">
        <v>-7.2573236705113842E-2</v>
      </c>
      <c r="M9" s="890">
        <v>-2844</v>
      </c>
      <c r="N9" s="892">
        <v>4.3473475676865547E-2</v>
      </c>
      <c r="O9" s="890">
        <v>1580</v>
      </c>
      <c r="P9" s="892">
        <v>3.1325809513764291E-2</v>
      </c>
      <c r="Q9" s="890">
        <f t="shared" ref="Q9:Q26" si="0">G9-F9</f>
        <v>1188</v>
      </c>
      <c r="R9" s="891">
        <f>[1]Cuadro_CCAA2!N56</f>
        <v>3.8516368160493419E-2</v>
      </c>
      <c r="S9" s="890">
        <f>[1]Cuadro_CCAA2!O56</f>
        <v>1486</v>
      </c>
    </row>
    <row r="10" spans="1:21" x14ac:dyDescent="0.25">
      <c r="B10" s="939" t="s">
        <v>40</v>
      </c>
      <c r="C10" s="887">
        <v>25573</v>
      </c>
      <c r="D10" s="887">
        <v>26877</v>
      </c>
      <c r="E10" s="887">
        <v>27263</v>
      </c>
      <c r="F10" s="887">
        <v>29763</v>
      </c>
      <c r="G10" s="887">
        <v>31755</v>
      </c>
      <c r="H10" s="887">
        <v>33303</v>
      </c>
      <c r="I10" s="888"/>
      <c r="J10" s="889">
        <v>5.0991279865483019E-2</v>
      </c>
      <c r="K10" s="887">
        <v>1304</v>
      </c>
      <c r="L10" s="892">
        <v>1.436172191836893E-2</v>
      </c>
      <c r="M10" s="890">
        <v>386</v>
      </c>
      <c r="N10" s="892">
        <v>9.1699372776290256E-2</v>
      </c>
      <c r="O10" s="890">
        <v>2500</v>
      </c>
      <c r="P10" s="892">
        <v>6.6928737022477591E-2</v>
      </c>
      <c r="Q10" s="890">
        <f t="shared" si="0"/>
        <v>1992</v>
      </c>
      <c r="R10" s="891">
        <f>[1]Cuadro_CCAA2!N57</f>
        <v>6.5014390789894572E-2</v>
      </c>
      <c r="S10" s="890">
        <f>[1]Cuadro_CCAA2!O57</f>
        <v>2033</v>
      </c>
    </row>
    <row r="11" spans="1:21" x14ac:dyDescent="0.25">
      <c r="B11" s="939" t="s">
        <v>41</v>
      </c>
      <c r="C11" s="887">
        <v>20139</v>
      </c>
      <c r="D11" s="887">
        <v>24991</v>
      </c>
      <c r="E11" s="887">
        <v>25528</v>
      </c>
      <c r="F11" s="887">
        <v>26990</v>
      </c>
      <c r="G11" s="887">
        <v>29491</v>
      </c>
      <c r="H11" s="887">
        <v>31705</v>
      </c>
      <c r="I11" s="888"/>
      <c r="J11" s="889">
        <v>0.24092556730721482</v>
      </c>
      <c r="K11" s="887">
        <v>4852</v>
      </c>
      <c r="L11" s="892">
        <v>2.148773558481043E-2</v>
      </c>
      <c r="M11" s="890">
        <v>537</v>
      </c>
      <c r="N11" s="892">
        <v>5.7270448135380736E-2</v>
      </c>
      <c r="O11" s="890">
        <v>1462</v>
      </c>
      <c r="P11" s="892">
        <v>9.2663949610967133E-2</v>
      </c>
      <c r="Q11" s="890">
        <f t="shared" si="0"/>
        <v>2501</v>
      </c>
      <c r="R11" s="891">
        <f>[1]Cuadro_CCAA2!N58</f>
        <v>0.12600774230209177</v>
      </c>
      <c r="S11" s="890">
        <f>[1]Cuadro_CCAA2!O58</f>
        <v>3548</v>
      </c>
    </row>
    <row r="12" spans="1:21" x14ac:dyDescent="0.25">
      <c r="B12" s="939" t="s">
        <v>9</v>
      </c>
      <c r="C12" s="887">
        <v>30594</v>
      </c>
      <c r="D12" s="887">
        <v>32430</v>
      </c>
      <c r="E12" s="887">
        <v>33152</v>
      </c>
      <c r="F12" s="887">
        <v>36737</v>
      </c>
      <c r="G12" s="887">
        <v>41768</v>
      </c>
      <c r="H12" s="887">
        <v>44506</v>
      </c>
      <c r="I12" s="888"/>
      <c r="J12" s="889">
        <v>6.0011767013139927E-2</v>
      </c>
      <c r="K12" s="887">
        <v>1836</v>
      </c>
      <c r="L12" s="892">
        <v>2.2263336416898039E-2</v>
      </c>
      <c r="M12" s="890">
        <v>722</v>
      </c>
      <c r="N12" s="892">
        <v>0.10813827220077221</v>
      </c>
      <c r="O12" s="890">
        <v>3585</v>
      </c>
      <c r="P12" s="892">
        <v>0.13694640280915693</v>
      </c>
      <c r="Q12" s="890">
        <f t="shared" si="0"/>
        <v>5031</v>
      </c>
      <c r="R12" s="891">
        <f>[1]Cuadro_CCAA2!N59</f>
        <v>0.12204714483801848</v>
      </c>
      <c r="S12" s="890">
        <f>[1]Cuadro_CCAA2!O59</f>
        <v>4841</v>
      </c>
      <c r="U12" s="922"/>
    </row>
    <row r="13" spans="1:21" x14ac:dyDescent="0.25">
      <c r="B13" s="939" t="s">
        <v>8</v>
      </c>
      <c r="C13" s="887">
        <v>20401</v>
      </c>
      <c r="D13" s="887">
        <v>21169</v>
      </c>
      <c r="E13" s="887">
        <v>21022</v>
      </c>
      <c r="F13" s="887">
        <v>18734</v>
      </c>
      <c r="G13" s="887">
        <v>18426</v>
      </c>
      <c r="H13" s="887">
        <v>18718</v>
      </c>
      <c r="I13" s="888"/>
      <c r="J13" s="889">
        <v>3.7645213469927885E-2</v>
      </c>
      <c r="K13" s="887">
        <v>768</v>
      </c>
      <c r="L13" s="892">
        <v>-6.9441163966177388E-3</v>
      </c>
      <c r="M13" s="890">
        <v>-147</v>
      </c>
      <c r="N13" s="892">
        <v>-0.10883835981352863</v>
      </c>
      <c r="O13" s="890">
        <v>-2288</v>
      </c>
      <c r="P13" s="892">
        <v>-1.644069606063836E-2</v>
      </c>
      <c r="Q13" s="890">
        <f t="shared" si="0"/>
        <v>-308</v>
      </c>
      <c r="R13" s="891">
        <f>[1]Cuadro_CCAA2!N60</f>
        <v>-7.6343972007210104E-3</v>
      </c>
      <c r="S13" s="890">
        <f>[1]Cuadro_CCAA2!O60</f>
        <v>-144</v>
      </c>
      <c r="U13" s="922"/>
    </row>
    <row r="14" spans="1:21" x14ac:dyDescent="0.25">
      <c r="B14" s="939" t="s">
        <v>7</v>
      </c>
      <c r="C14" s="887">
        <v>94845</v>
      </c>
      <c r="D14" s="887">
        <v>106369</v>
      </c>
      <c r="E14" s="887">
        <v>105708</v>
      </c>
      <c r="F14" s="887">
        <v>108898</v>
      </c>
      <c r="G14" s="887">
        <v>114380</v>
      </c>
      <c r="H14" s="887">
        <v>118905</v>
      </c>
      <c r="I14" s="888"/>
      <c r="J14" s="889">
        <v>0.1215035057198588</v>
      </c>
      <c r="K14" s="887">
        <v>11524</v>
      </c>
      <c r="L14" s="892">
        <v>-6.2142165480544298E-3</v>
      </c>
      <c r="M14" s="890">
        <v>-661</v>
      </c>
      <c r="N14" s="892">
        <v>3.0177470011730323E-2</v>
      </c>
      <c r="O14" s="890">
        <v>3190</v>
      </c>
      <c r="P14" s="892">
        <v>5.0340685779353134E-2</v>
      </c>
      <c r="Q14" s="890">
        <f t="shared" si="0"/>
        <v>5482</v>
      </c>
      <c r="R14" s="891">
        <f>[1]Cuadro_CCAA2!N61</f>
        <v>6.8328840970350413E-2</v>
      </c>
      <c r="S14" s="890">
        <f>[1]Cuadro_CCAA2!O61</f>
        <v>7605</v>
      </c>
      <c r="U14" s="922"/>
    </row>
    <row r="15" spans="1:21" x14ac:dyDescent="0.25">
      <c r="B15" s="939" t="s">
        <v>43</v>
      </c>
      <c r="C15" s="887">
        <v>64964</v>
      </c>
      <c r="D15" s="887">
        <v>68077</v>
      </c>
      <c r="E15" s="887">
        <v>64772</v>
      </c>
      <c r="F15" s="887">
        <v>66829</v>
      </c>
      <c r="G15" s="887">
        <v>69929</v>
      </c>
      <c r="H15" s="887">
        <v>74149</v>
      </c>
      <c r="I15" s="888"/>
      <c r="J15" s="889">
        <v>4.7918847361615668E-2</v>
      </c>
      <c r="K15" s="887">
        <v>3113</v>
      </c>
      <c r="L15" s="892">
        <v>-4.8547967742409326E-2</v>
      </c>
      <c r="M15" s="890">
        <v>-3305</v>
      </c>
      <c r="N15" s="892">
        <v>3.1757549558451226E-2</v>
      </c>
      <c r="O15" s="890">
        <v>2057</v>
      </c>
      <c r="P15" s="892">
        <v>4.6387047539242054E-2</v>
      </c>
      <c r="Q15" s="890">
        <f t="shared" si="0"/>
        <v>3100</v>
      </c>
      <c r="R15" s="891">
        <f>[1]Cuadro_CCAA2!N62</f>
        <v>7.5012685755708519E-2</v>
      </c>
      <c r="S15" s="890">
        <f>[1]Cuadro_CCAA2!O62</f>
        <v>5174</v>
      </c>
      <c r="U15" s="922"/>
    </row>
    <row r="16" spans="1:21" x14ac:dyDescent="0.25">
      <c r="B16" s="939" t="s">
        <v>44</v>
      </c>
      <c r="C16" s="887">
        <v>230178</v>
      </c>
      <c r="D16" s="887">
        <v>239983</v>
      </c>
      <c r="E16" s="887">
        <v>230320</v>
      </c>
      <c r="F16" s="887">
        <v>245417</v>
      </c>
      <c r="G16" s="887">
        <v>257644</v>
      </c>
      <c r="H16" s="887">
        <v>268621</v>
      </c>
      <c r="I16" s="888"/>
      <c r="J16" s="889">
        <v>4.2597468046468467E-2</v>
      </c>
      <c r="K16" s="887">
        <v>9805</v>
      </c>
      <c r="L16" s="892">
        <v>-4.02653521291092E-2</v>
      </c>
      <c r="M16" s="890">
        <v>-9663</v>
      </c>
      <c r="N16" s="892">
        <v>6.5547933310177164E-2</v>
      </c>
      <c r="O16" s="890">
        <v>15097</v>
      </c>
      <c r="P16" s="892">
        <v>4.9821324521121202E-2</v>
      </c>
      <c r="Q16" s="890">
        <f t="shared" si="0"/>
        <v>12227</v>
      </c>
      <c r="R16" s="891">
        <f>[1]Cuadro_CCAA2!N63</f>
        <v>6.6760652873198101E-2</v>
      </c>
      <c r="S16" s="890">
        <f>[1]Cuadro_CCAA2!O63</f>
        <v>16811</v>
      </c>
      <c r="U16" s="922"/>
    </row>
    <row r="17" spans="2:23" x14ac:dyDescent="0.25">
      <c r="B17" s="939" t="s">
        <v>6</v>
      </c>
      <c r="C17" s="887">
        <v>85031</v>
      </c>
      <c r="D17" s="887">
        <v>103107</v>
      </c>
      <c r="E17" s="887">
        <v>115485</v>
      </c>
      <c r="F17" s="887">
        <v>129091</v>
      </c>
      <c r="G17" s="887">
        <v>144410</v>
      </c>
      <c r="H17" s="887">
        <v>156005</v>
      </c>
      <c r="I17" s="888"/>
      <c r="J17" s="889">
        <v>0.21258129388105518</v>
      </c>
      <c r="K17" s="887">
        <v>18076</v>
      </c>
      <c r="L17" s="892">
        <v>0.12005004509878092</v>
      </c>
      <c r="M17" s="890">
        <v>12378</v>
      </c>
      <c r="N17" s="892">
        <v>0.11781616660172323</v>
      </c>
      <c r="O17" s="890">
        <v>13606</v>
      </c>
      <c r="P17" s="892">
        <v>0.11866822628998142</v>
      </c>
      <c r="Q17" s="890">
        <f t="shared" si="0"/>
        <v>15319</v>
      </c>
      <c r="R17" s="891">
        <f>[1]Cuadro_CCAA2!N64</f>
        <v>0.14702811599317678</v>
      </c>
      <c r="S17" s="890">
        <f>[1]Cuadro_CCAA2!O64</f>
        <v>19997</v>
      </c>
      <c r="U17" s="922"/>
    </row>
    <row r="18" spans="2:23" x14ac:dyDescent="0.25">
      <c r="B18" s="939" t="s">
        <v>5</v>
      </c>
      <c r="C18" s="887">
        <v>33341</v>
      </c>
      <c r="D18" s="887">
        <v>35443</v>
      </c>
      <c r="E18" s="887">
        <v>34750</v>
      </c>
      <c r="F18" s="887">
        <v>36342</v>
      </c>
      <c r="G18" s="887">
        <v>38917</v>
      </c>
      <c r="H18" s="887">
        <v>39981</v>
      </c>
      <c r="I18" s="888"/>
      <c r="J18" s="889">
        <v>6.3045499535106853E-2</v>
      </c>
      <c r="K18" s="887">
        <v>2102</v>
      </c>
      <c r="L18" s="892">
        <v>-1.9552520949129626E-2</v>
      </c>
      <c r="M18" s="890">
        <v>-693</v>
      </c>
      <c r="N18" s="892">
        <v>4.5812949640287703E-2</v>
      </c>
      <c r="O18" s="890">
        <v>1592</v>
      </c>
      <c r="P18" s="892">
        <v>7.0854658521820379E-2</v>
      </c>
      <c r="Q18" s="890">
        <f t="shared" si="0"/>
        <v>2575</v>
      </c>
      <c r="R18" s="891">
        <f>[1]Cuadro_CCAA2!N65</f>
        <v>5.5213914328696934E-2</v>
      </c>
      <c r="S18" s="890">
        <f>[1]Cuadro_CCAA2!O65</f>
        <v>2092</v>
      </c>
      <c r="U18" s="922"/>
    </row>
    <row r="19" spans="2:23" x14ac:dyDescent="0.25">
      <c r="B19" s="939" t="s">
        <v>38</v>
      </c>
      <c r="C19" s="887">
        <v>67903</v>
      </c>
      <c r="D19" s="887">
        <v>70092</v>
      </c>
      <c r="E19" s="887">
        <v>67467</v>
      </c>
      <c r="F19" s="887">
        <v>69079</v>
      </c>
      <c r="G19" s="887">
        <v>71374</v>
      </c>
      <c r="H19" s="887">
        <v>74661</v>
      </c>
      <c r="I19" s="888"/>
      <c r="J19" s="889">
        <v>3.2237161833792216E-2</v>
      </c>
      <c r="K19" s="887">
        <v>2189</v>
      </c>
      <c r="L19" s="892">
        <v>-3.7450778976202748E-2</v>
      </c>
      <c r="M19" s="890">
        <v>-2625</v>
      </c>
      <c r="N19" s="892">
        <v>2.3893162583188854E-2</v>
      </c>
      <c r="O19" s="890">
        <v>1612</v>
      </c>
      <c r="P19" s="892">
        <v>3.3222831830223454E-2</v>
      </c>
      <c r="Q19" s="890">
        <f t="shared" si="0"/>
        <v>2295</v>
      </c>
      <c r="R19" s="891">
        <f>[1]Cuadro_CCAA2!N66</f>
        <v>6.7378624120775443E-2</v>
      </c>
      <c r="S19" s="890">
        <f>[1]Cuadro_CCAA2!O66</f>
        <v>4713</v>
      </c>
      <c r="U19" s="922"/>
    </row>
    <row r="20" spans="2:23" x14ac:dyDescent="0.25">
      <c r="B20" s="939" t="s">
        <v>45</v>
      </c>
      <c r="C20" s="887">
        <v>161368</v>
      </c>
      <c r="D20" s="887">
        <v>171922</v>
      </c>
      <c r="E20" s="887">
        <v>161936</v>
      </c>
      <c r="F20" s="887">
        <v>163249</v>
      </c>
      <c r="G20" s="887">
        <v>173065</v>
      </c>
      <c r="H20" s="887">
        <v>182245</v>
      </c>
      <c r="I20" s="888"/>
      <c r="J20" s="889">
        <v>6.5403301769867639E-2</v>
      </c>
      <c r="K20" s="887">
        <v>10554</v>
      </c>
      <c r="L20" s="892">
        <v>-5.808448017124046E-2</v>
      </c>
      <c r="M20" s="890">
        <v>-9986</v>
      </c>
      <c r="N20" s="892">
        <v>8.108141487995324E-3</v>
      </c>
      <c r="O20" s="890">
        <v>1313</v>
      </c>
      <c r="P20" s="892">
        <v>6.0129005384412793E-2</v>
      </c>
      <c r="Q20" s="890">
        <f t="shared" si="0"/>
        <v>9816</v>
      </c>
      <c r="R20" s="891">
        <f>[1]Cuadro_CCAA2!N67</f>
        <v>4.9411507278422695E-2</v>
      </c>
      <c r="S20" s="890">
        <f>[1]Cuadro_CCAA2!O67</f>
        <v>8581</v>
      </c>
      <c r="U20" s="922"/>
    </row>
    <row r="21" spans="2:23" x14ac:dyDescent="0.25">
      <c r="B21" s="939" t="s">
        <v>46</v>
      </c>
      <c r="C21" s="887">
        <v>39429</v>
      </c>
      <c r="D21" s="887">
        <v>41312</v>
      </c>
      <c r="E21" s="887">
        <v>40012</v>
      </c>
      <c r="F21" s="887">
        <v>42082</v>
      </c>
      <c r="G21" s="887">
        <v>44287</v>
      </c>
      <c r="H21" s="887">
        <v>45584</v>
      </c>
      <c r="I21" s="888"/>
      <c r="J21" s="889">
        <v>4.7756727281949907E-2</v>
      </c>
      <c r="K21" s="887">
        <v>1883</v>
      </c>
      <c r="L21" s="892">
        <v>-3.1467854376452387E-2</v>
      </c>
      <c r="M21" s="890">
        <v>-1300</v>
      </c>
      <c r="N21" s="892">
        <v>5.1734479656103227E-2</v>
      </c>
      <c r="O21" s="890">
        <v>2070</v>
      </c>
      <c r="P21" s="892">
        <v>5.2397699729100244E-2</v>
      </c>
      <c r="Q21" s="890">
        <f t="shared" si="0"/>
        <v>2205</v>
      </c>
      <c r="R21" s="891">
        <f>[1]Cuadro_CCAA2!N68</f>
        <v>3.824165812549829E-2</v>
      </c>
      <c r="S21" s="890">
        <f>[1]Cuadro_CCAA2!O68</f>
        <v>1679</v>
      </c>
      <c r="U21" s="922"/>
    </row>
    <row r="22" spans="2:23" x14ac:dyDescent="0.25">
      <c r="B22" s="939" t="s">
        <v>47</v>
      </c>
      <c r="C22" s="887">
        <v>15133</v>
      </c>
      <c r="D22" s="887">
        <v>14637</v>
      </c>
      <c r="E22" s="887">
        <v>14462</v>
      </c>
      <c r="F22" s="887">
        <v>15183</v>
      </c>
      <c r="G22" s="887">
        <v>16013</v>
      </c>
      <c r="H22" s="887">
        <v>16294</v>
      </c>
      <c r="I22" s="888"/>
      <c r="J22" s="889">
        <v>-3.2776052335954486E-2</v>
      </c>
      <c r="K22" s="887">
        <v>-496</v>
      </c>
      <c r="L22" s="892">
        <v>-1.1956001912960312E-2</v>
      </c>
      <c r="M22" s="890">
        <v>-175</v>
      </c>
      <c r="N22" s="892">
        <v>4.9854791868344517E-2</v>
      </c>
      <c r="O22" s="890">
        <v>721</v>
      </c>
      <c r="P22" s="892">
        <v>5.4666403214121084E-2</v>
      </c>
      <c r="Q22" s="890">
        <f t="shared" si="0"/>
        <v>830</v>
      </c>
      <c r="R22" s="891">
        <f>[1]Cuadro_CCAA2!N69</f>
        <v>5.8258102227706665E-2</v>
      </c>
      <c r="S22" s="890">
        <f>[1]Cuadro_CCAA2!O69</f>
        <v>897</v>
      </c>
      <c r="U22" s="922"/>
    </row>
    <row r="23" spans="2:23" x14ac:dyDescent="0.25">
      <c r="B23" s="939" t="s">
        <v>48</v>
      </c>
      <c r="C23" s="887">
        <v>78811</v>
      </c>
      <c r="D23" s="887">
        <v>80742</v>
      </c>
      <c r="E23" s="887">
        <v>79315</v>
      </c>
      <c r="F23" s="887">
        <v>78831</v>
      </c>
      <c r="G23" s="887">
        <v>79067</v>
      </c>
      <c r="H23" s="887">
        <v>81021</v>
      </c>
      <c r="I23" s="888"/>
      <c r="J23" s="889">
        <v>2.450165586022246E-2</v>
      </c>
      <c r="K23" s="887">
        <v>1931</v>
      </c>
      <c r="L23" s="892">
        <v>-1.767357756805632E-2</v>
      </c>
      <c r="M23" s="890">
        <v>-1427</v>
      </c>
      <c r="N23" s="892">
        <v>-6.1022505200781785E-3</v>
      </c>
      <c r="O23" s="890">
        <v>-484</v>
      </c>
      <c r="P23" s="892">
        <v>2.9937461151070544E-3</v>
      </c>
      <c r="Q23" s="890">
        <f t="shared" si="0"/>
        <v>236</v>
      </c>
      <c r="R23" s="891">
        <f>[1]Cuadro_CCAA2!N70</f>
        <v>3.2680321704882997E-2</v>
      </c>
      <c r="S23" s="890">
        <f>[1]Cuadro_CCAA2!O70</f>
        <v>2564</v>
      </c>
      <c r="U23" s="922"/>
    </row>
    <row r="24" spans="2:23" x14ac:dyDescent="0.25">
      <c r="B24" s="939" t="s">
        <v>49</v>
      </c>
      <c r="C24" s="887">
        <v>11167</v>
      </c>
      <c r="D24" s="887">
        <v>11398</v>
      </c>
      <c r="E24" s="887">
        <v>10806</v>
      </c>
      <c r="F24" s="887">
        <v>11690</v>
      </c>
      <c r="G24" s="887">
        <v>10545</v>
      </c>
      <c r="H24" s="887">
        <v>10601</v>
      </c>
      <c r="I24" s="888"/>
      <c r="J24" s="889">
        <v>2.0685949673144188E-2</v>
      </c>
      <c r="K24" s="887">
        <v>231</v>
      </c>
      <c r="L24" s="892">
        <v>-5.1938936655553603E-2</v>
      </c>
      <c r="M24" s="890">
        <v>-592</v>
      </c>
      <c r="N24" s="892">
        <v>8.180640384971305E-2</v>
      </c>
      <c r="O24" s="890">
        <v>884</v>
      </c>
      <c r="P24" s="892">
        <v>-9.7946963216424265E-2</v>
      </c>
      <c r="Q24" s="890">
        <f t="shared" si="0"/>
        <v>-1145</v>
      </c>
      <c r="R24" s="891">
        <f>[1]Cuadro_CCAA2!N71</f>
        <v>-1.2390534749394444E-2</v>
      </c>
      <c r="S24" s="890">
        <f>[1]Cuadro_CCAA2!O71</f>
        <v>-133</v>
      </c>
      <c r="U24" s="922"/>
    </row>
    <row r="25" spans="2:23" x14ac:dyDescent="0.25">
      <c r="B25" s="940" t="s">
        <v>4</v>
      </c>
      <c r="C25" s="903">
        <v>2949</v>
      </c>
      <c r="D25" s="903">
        <v>3054</v>
      </c>
      <c r="E25" s="903">
        <v>3042</v>
      </c>
      <c r="F25" s="903">
        <v>3187</v>
      </c>
      <c r="G25" s="903">
        <v>3439</v>
      </c>
      <c r="H25" s="903">
        <v>3680</v>
      </c>
      <c r="I25" s="904"/>
      <c r="J25" s="906">
        <v>3.560528992878953E-2</v>
      </c>
      <c r="K25" s="903">
        <v>105</v>
      </c>
      <c r="L25" s="909">
        <v>-3.9292730844793233E-3</v>
      </c>
      <c r="M25" s="907">
        <v>-12</v>
      </c>
      <c r="N25" s="909">
        <v>4.7666009204470727E-2</v>
      </c>
      <c r="O25" s="907">
        <v>145</v>
      </c>
      <c r="P25" s="909">
        <v>7.9071226859115162E-2</v>
      </c>
      <c r="Q25" s="907">
        <f t="shared" si="0"/>
        <v>252</v>
      </c>
      <c r="R25" s="908">
        <f>[1]Cuadro_CCAA2!P74</f>
        <v>0.11279104928938621</v>
      </c>
      <c r="S25" s="907">
        <f>[1]Cuadro_CCAA2!O72+[1]Cuadro_CCAA2!O73</f>
        <v>373</v>
      </c>
      <c r="U25" s="922"/>
      <c r="V25" s="922"/>
      <c r="W25" s="930"/>
    </row>
    <row r="26" spans="2:23" x14ac:dyDescent="0.25">
      <c r="B26" s="872" t="s">
        <v>3</v>
      </c>
      <c r="C26" s="873">
        <v>1304312</v>
      </c>
      <c r="D26" s="873">
        <v>1385037</v>
      </c>
      <c r="E26" s="873">
        <v>1356473</v>
      </c>
      <c r="F26" s="873">
        <v>1415578</v>
      </c>
      <c r="G26" s="873">
        <v>1490860</v>
      </c>
      <c r="H26" s="873">
        <v>1557789</v>
      </c>
      <c r="I26" s="874"/>
      <c r="J26" s="875">
        <v>6.1890866602469341E-2</v>
      </c>
      <c r="K26" s="876">
        <v>80725</v>
      </c>
      <c r="L26" s="877">
        <v>-2.0623275768084204E-2</v>
      </c>
      <c r="M26" s="873">
        <v>-28564</v>
      </c>
      <c r="N26" s="878">
        <v>4.3572559129448241E-2</v>
      </c>
      <c r="O26" s="879">
        <v>59105</v>
      </c>
      <c r="P26" s="878">
        <v>5.3181103407936581E-2</v>
      </c>
      <c r="Q26" s="879">
        <f t="shared" si="0"/>
        <v>75282</v>
      </c>
      <c r="R26" s="878">
        <f>[1]Cuadro_CCAA2!N74</f>
        <v>6.8490021845966975E-2</v>
      </c>
      <c r="S26" s="879">
        <f t="shared" ref="S26" si="1">SUM(S8:S25)</f>
        <v>99854</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7.7109375" style="264" customWidth="1"/>
    <col min="6" max="6" width="0.7109375" style="264" customWidth="1"/>
    <col min="7" max="7" width="17.7109375" style="264" customWidth="1"/>
    <col min="8" max="8" width="0.7109375" style="264" customWidth="1"/>
    <col min="9" max="9" width="17.7109375" style="264" customWidth="1"/>
    <col min="10" max="10" width="0.7109375" style="264" customWidth="1"/>
    <col min="11" max="11" width="17.7109375" style="264" customWidth="1"/>
    <col min="12" max="12" width="0.7109375" style="264" customWidth="1"/>
    <col min="13" max="13" width="17.7109375" style="264" customWidth="1"/>
    <col min="14" max="16384" width="11.42578125" style="264"/>
  </cols>
  <sheetData>
    <row r="1" spans="1:13" ht="9.75" customHeight="1" x14ac:dyDescent="0.2"/>
    <row r="2" spans="1:13" s="205" customFormat="1" ht="49.5" customHeight="1" x14ac:dyDescent="0.2">
      <c r="B2" s="1034"/>
      <c r="C2" s="1034"/>
      <c r="D2" s="206"/>
      <c r="E2" s="1135"/>
      <c r="F2" s="1135"/>
      <c r="G2" s="1135"/>
      <c r="H2" s="1135"/>
      <c r="I2" s="1135"/>
    </row>
    <row r="3" spans="1:13" s="205" customFormat="1" ht="14.25" customHeight="1" x14ac:dyDescent="0.2">
      <c r="B3" s="206"/>
      <c r="C3" s="206"/>
      <c r="D3" s="206"/>
      <c r="G3" s="206"/>
      <c r="I3" s="206"/>
      <c r="K3" s="206"/>
      <c r="M3" s="206"/>
    </row>
    <row r="4" spans="1:13" s="208" customFormat="1" ht="21.75" customHeight="1" x14ac:dyDescent="0.2">
      <c r="B4" s="1149" t="s">
        <v>457</v>
      </c>
      <c r="C4" s="1149"/>
      <c r="D4" s="1149"/>
      <c r="E4" s="1149"/>
      <c r="F4" s="1149"/>
      <c r="G4" s="1149"/>
      <c r="H4" s="1149"/>
      <c r="I4" s="1149"/>
      <c r="J4" s="1149"/>
      <c r="K4" s="1149"/>
      <c r="L4" s="1149"/>
      <c r="M4" s="1149"/>
    </row>
    <row r="5" spans="1:13" s="315" customFormat="1" ht="18.75" customHeight="1" x14ac:dyDescent="0.2">
      <c r="B5" s="1136" t="str">
        <f>porsaad!B6</f>
        <v>Situación a 31 de julio de 2023</v>
      </c>
      <c r="C5" s="1136"/>
      <c r="D5" s="1136"/>
      <c r="E5" s="1136"/>
      <c r="F5" s="1136"/>
      <c r="G5" s="1136"/>
      <c r="H5" s="1136"/>
      <c r="I5" s="1136"/>
      <c r="J5" s="1136"/>
      <c r="K5" s="1136"/>
      <c r="L5" s="1136"/>
      <c r="M5" s="1136"/>
    </row>
    <row r="6" spans="1:13" s="208" customFormat="1" ht="4.5" customHeight="1" x14ac:dyDescent="0.2"/>
    <row r="7" spans="1:13" s="211" customFormat="1" ht="15" customHeight="1" x14ac:dyDescent="0.2">
      <c r="A7" s="212"/>
      <c r="B7" s="1137" t="s">
        <v>15</v>
      </c>
      <c r="C7" s="441" t="s">
        <v>71</v>
      </c>
      <c r="D7" s="347"/>
      <c r="E7" s="482" t="s">
        <v>148</v>
      </c>
      <c r="F7" s="351"/>
      <c r="G7" s="482" t="s">
        <v>150</v>
      </c>
      <c r="H7" s="351"/>
      <c r="I7" s="482" t="s">
        <v>152</v>
      </c>
      <c r="J7" s="351"/>
      <c r="K7" s="482" t="s">
        <v>154</v>
      </c>
      <c r="L7" s="351"/>
      <c r="M7" s="482" t="s">
        <v>156</v>
      </c>
    </row>
    <row r="8" spans="1:13" s="216" customFormat="1" ht="19.5" customHeight="1" x14ac:dyDescent="0.2">
      <c r="A8" s="317"/>
      <c r="B8" s="1139"/>
      <c r="C8" s="322" t="s">
        <v>31</v>
      </c>
      <c r="D8" s="348"/>
      <c r="E8" s="483" t="s">
        <v>31</v>
      </c>
      <c r="F8" s="321"/>
      <c r="G8" s="483" t="s">
        <v>31</v>
      </c>
      <c r="H8" s="321"/>
      <c r="I8" s="483" t="s">
        <v>31</v>
      </c>
      <c r="J8" s="321"/>
      <c r="K8" s="483" t="s">
        <v>31</v>
      </c>
      <c r="L8" s="321"/>
      <c r="M8" s="483" t="s">
        <v>31</v>
      </c>
    </row>
    <row r="9" spans="1:13" s="216" customFormat="1" ht="6" customHeight="1" x14ac:dyDescent="0.2">
      <c r="A9" s="317"/>
      <c r="B9" s="320"/>
      <c r="C9" s="321"/>
      <c r="D9" s="321"/>
      <c r="E9" s="321"/>
      <c r="F9" s="321"/>
      <c r="G9" s="321"/>
      <c r="H9" s="321"/>
      <c r="I9" s="321"/>
      <c r="J9" s="321"/>
      <c r="K9" s="321"/>
      <c r="L9" s="321"/>
      <c r="M9" s="321"/>
    </row>
    <row r="10" spans="1:13" s="275" customFormat="1" ht="18" customHeight="1" x14ac:dyDescent="0.2">
      <c r="A10" s="318"/>
      <c r="B10" s="330" t="s">
        <v>11</v>
      </c>
      <c r="C10" s="484">
        <f>M10+K10+I10+G10+E10</f>
        <v>100</v>
      </c>
      <c r="D10" s="338"/>
      <c r="E10" s="484">
        <v>38.250934356736153</v>
      </c>
      <c r="F10" s="341"/>
      <c r="G10" s="484">
        <v>45.34326636064916</v>
      </c>
      <c r="H10" s="341"/>
      <c r="I10" s="484">
        <v>13.804650462788773</v>
      </c>
      <c r="J10" s="341"/>
      <c r="K10" s="484">
        <v>2.4080066220182106</v>
      </c>
      <c r="L10" s="341"/>
      <c r="M10" s="487">
        <v>0.19314219780771064</v>
      </c>
    </row>
    <row r="11" spans="1:13" s="275" customFormat="1" ht="18" customHeight="1" x14ac:dyDescent="0.2">
      <c r="A11" s="318"/>
      <c r="B11" s="331" t="s">
        <v>10</v>
      </c>
      <c r="C11" s="485">
        <f t="shared" ref="C11:C28" si="0">M11+K11+I11+G11+E11</f>
        <v>100</v>
      </c>
      <c r="D11" s="338"/>
      <c r="E11" s="485">
        <v>21.010797840431913</v>
      </c>
      <c r="F11" s="341"/>
      <c r="G11" s="485">
        <v>56.313737252549487</v>
      </c>
      <c r="H11" s="341"/>
      <c r="I11" s="485">
        <v>16.041791641671665</v>
      </c>
      <c r="J11" s="341"/>
      <c r="K11" s="485">
        <v>5.7988402319536094</v>
      </c>
      <c r="L11" s="341"/>
      <c r="M11" s="488">
        <v>0.83483303339332138</v>
      </c>
    </row>
    <row r="12" spans="1:13" s="275" customFormat="1" ht="18" customHeight="1" x14ac:dyDescent="0.2">
      <c r="A12" s="318"/>
      <c r="B12" s="331" t="s">
        <v>40</v>
      </c>
      <c r="C12" s="485">
        <f t="shared" si="0"/>
        <v>100</v>
      </c>
      <c r="D12" s="338"/>
      <c r="E12" s="485">
        <v>25.385934819897081</v>
      </c>
      <c r="F12" s="341"/>
      <c r="G12" s="485">
        <v>45.219824862327343</v>
      </c>
      <c r="H12" s="341"/>
      <c r="I12" s="485">
        <v>21.54012819355421</v>
      </c>
      <c r="J12" s="341"/>
      <c r="K12" s="485">
        <v>6.9423129006048567</v>
      </c>
      <c r="L12" s="341"/>
      <c r="M12" s="488">
        <v>0.91179922361650267</v>
      </c>
    </row>
    <row r="13" spans="1:13" s="275" customFormat="1" ht="18" customHeight="1" x14ac:dyDescent="0.2">
      <c r="A13" s="318"/>
      <c r="B13" s="331" t="s">
        <v>41</v>
      </c>
      <c r="C13" s="485">
        <f t="shared" si="0"/>
        <v>100</v>
      </c>
      <c r="D13" s="338"/>
      <c r="E13" s="485">
        <v>25.098705353043798</v>
      </c>
      <c r="F13" s="341"/>
      <c r="G13" s="485">
        <v>51.808832981360752</v>
      </c>
      <c r="H13" s="341"/>
      <c r="I13" s="485">
        <v>17.734826921311175</v>
      </c>
      <c r="J13" s="341"/>
      <c r="K13" s="485">
        <v>4.9123129189238819</v>
      </c>
      <c r="L13" s="341"/>
      <c r="M13" s="488">
        <v>0.44532182536038933</v>
      </c>
    </row>
    <row r="14" spans="1:13" s="275" customFormat="1" ht="18" customHeight="1" x14ac:dyDescent="0.2">
      <c r="A14" s="318"/>
      <c r="B14" s="331" t="s">
        <v>9</v>
      </c>
      <c r="C14" s="485">
        <f t="shared" si="0"/>
        <v>100</v>
      </c>
      <c r="D14" s="338"/>
      <c r="E14" s="485">
        <v>36.050588529927374</v>
      </c>
      <c r="F14" s="341"/>
      <c r="G14" s="485">
        <v>45.642374154770849</v>
      </c>
      <c r="H14" s="341"/>
      <c r="I14" s="485">
        <v>13.642624593037816</v>
      </c>
      <c r="J14" s="341"/>
      <c r="K14" s="485">
        <v>4.0570999248685204</v>
      </c>
      <c r="L14" s="341"/>
      <c r="M14" s="488">
        <v>0.60731279739544197</v>
      </c>
    </row>
    <row r="15" spans="1:13" s="275" customFormat="1" ht="18" customHeight="1" x14ac:dyDescent="0.2">
      <c r="A15" s="318"/>
      <c r="B15" s="331" t="s">
        <v>8</v>
      </c>
      <c r="C15" s="485">
        <f t="shared" si="0"/>
        <v>100</v>
      </c>
      <c r="D15" s="338"/>
      <c r="E15" s="485">
        <v>22.981029810298104</v>
      </c>
      <c r="F15" s="341"/>
      <c r="G15" s="485">
        <v>47.859078590785906</v>
      </c>
      <c r="H15" s="341"/>
      <c r="I15" s="485">
        <v>20.975609756097562</v>
      </c>
      <c r="J15" s="341"/>
      <c r="K15" s="485">
        <v>7.0027100271002718</v>
      </c>
      <c r="L15" s="341"/>
      <c r="M15" s="488">
        <v>1.1815718157181572</v>
      </c>
    </row>
    <row r="16" spans="1:13" s="275" customFormat="1" ht="18" customHeight="1" x14ac:dyDescent="0.2">
      <c r="A16" s="318"/>
      <c r="B16" s="331" t="s">
        <v>7</v>
      </c>
      <c r="C16" s="485">
        <f t="shared" si="0"/>
        <v>99.999999999999986</v>
      </c>
      <c r="D16" s="338"/>
      <c r="E16" s="485">
        <v>25.490503353601202</v>
      </c>
      <c r="F16" s="341"/>
      <c r="G16" s="485">
        <v>52.472889111765809</v>
      </c>
      <c r="H16" s="341"/>
      <c r="I16" s="485">
        <v>17.623644455588291</v>
      </c>
      <c r="J16" s="341"/>
      <c r="K16" s="485">
        <v>4.0901397856202593</v>
      </c>
      <c r="L16" s="341"/>
      <c r="M16" s="488">
        <v>0.32282329342443428</v>
      </c>
    </row>
    <row r="17" spans="1:13" s="275" customFormat="1" ht="18" customHeight="1" x14ac:dyDescent="0.2">
      <c r="A17" s="318"/>
      <c r="B17" s="331" t="s">
        <v>43</v>
      </c>
      <c r="C17" s="485">
        <f t="shared" si="0"/>
        <v>100</v>
      </c>
      <c r="D17" s="338"/>
      <c r="E17" s="485">
        <v>31.568583323956339</v>
      </c>
      <c r="F17" s="341"/>
      <c r="G17" s="485">
        <v>47.237537976820079</v>
      </c>
      <c r="H17" s="341"/>
      <c r="I17" s="485">
        <v>15.449533025767975</v>
      </c>
      <c r="J17" s="341"/>
      <c r="K17" s="485">
        <v>4.7372566670417466</v>
      </c>
      <c r="L17" s="341"/>
      <c r="M17" s="488">
        <v>1.0070890064138629</v>
      </c>
    </row>
    <row r="18" spans="1:13" s="275" customFormat="1" ht="18" customHeight="1" x14ac:dyDescent="0.2">
      <c r="A18" s="318"/>
      <c r="B18" s="331" t="s">
        <v>44</v>
      </c>
      <c r="C18" s="485">
        <f t="shared" si="0"/>
        <v>100</v>
      </c>
      <c r="D18" s="338"/>
      <c r="E18" s="485">
        <v>22.66264212373774</v>
      </c>
      <c r="F18" s="341"/>
      <c r="G18" s="485">
        <v>41.556514587555007</v>
      </c>
      <c r="H18" s="341"/>
      <c r="I18" s="485">
        <v>22.92717668704374</v>
      </c>
      <c r="J18" s="341"/>
      <c r="K18" s="485">
        <v>11.001924658521489</v>
      </c>
      <c r="L18" s="341"/>
      <c r="M18" s="488">
        <v>1.8517419431420261</v>
      </c>
    </row>
    <row r="19" spans="1:13" s="275" customFormat="1" ht="18" customHeight="1" x14ac:dyDescent="0.2">
      <c r="A19" s="318"/>
      <c r="B19" s="331" t="s">
        <v>6</v>
      </c>
      <c r="C19" s="485">
        <f t="shared" si="0"/>
        <v>100.00000000000001</v>
      </c>
      <c r="D19" s="338"/>
      <c r="E19" s="485">
        <v>24.959881860694068</v>
      </c>
      <c r="F19" s="341"/>
      <c r="G19" s="485">
        <v>54.432685207974409</v>
      </c>
      <c r="H19" s="341"/>
      <c r="I19" s="485">
        <v>16.036426285995571</v>
      </c>
      <c r="J19" s="341"/>
      <c r="K19" s="485">
        <v>4.1161703174993844</v>
      </c>
      <c r="L19" s="341"/>
      <c r="M19" s="488">
        <v>0.45483632783657402</v>
      </c>
    </row>
    <row r="20" spans="1:13" s="275" customFormat="1" ht="18" customHeight="1" x14ac:dyDescent="0.2">
      <c r="A20" s="318"/>
      <c r="B20" s="331" t="s">
        <v>5</v>
      </c>
      <c r="C20" s="485">
        <f t="shared" si="0"/>
        <v>100</v>
      </c>
      <c r="D20" s="338"/>
      <c r="E20" s="485">
        <v>36.338461538461537</v>
      </c>
      <c r="F20" s="341"/>
      <c r="G20" s="485">
        <v>46.107692307692304</v>
      </c>
      <c r="H20" s="341"/>
      <c r="I20" s="485">
        <v>15.13846153846154</v>
      </c>
      <c r="J20" s="341"/>
      <c r="K20" s="485">
        <v>2.2307692307692308</v>
      </c>
      <c r="L20" s="341"/>
      <c r="M20" s="488">
        <v>0.1846153846153846</v>
      </c>
    </row>
    <row r="21" spans="1:13" s="275" customFormat="1" ht="18" customHeight="1" x14ac:dyDescent="0.2">
      <c r="A21" s="318"/>
      <c r="B21" s="331" t="s">
        <v>38</v>
      </c>
      <c r="C21" s="485">
        <f t="shared" si="0"/>
        <v>100</v>
      </c>
      <c r="D21" s="338"/>
      <c r="E21" s="485">
        <v>39.310740953475012</v>
      </c>
      <c r="F21" s="341"/>
      <c r="G21" s="485">
        <v>45.50832854681218</v>
      </c>
      <c r="H21" s="341"/>
      <c r="I21" s="485">
        <v>12.716829408385985</v>
      </c>
      <c r="J21" s="341"/>
      <c r="K21" s="485">
        <v>2.1769098219414129</v>
      </c>
      <c r="L21" s="341"/>
      <c r="M21" s="488">
        <v>0.28719126938541067</v>
      </c>
    </row>
    <row r="22" spans="1:13" s="275" customFormat="1" ht="18" customHeight="1" x14ac:dyDescent="0.2">
      <c r="A22" s="318"/>
      <c r="B22" s="331" t="s">
        <v>45</v>
      </c>
      <c r="C22" s="485">
        <f t="shared" si="0"/>
        <v>100</v>
      </c>
      <c r="D22" s="338"/>
      <c r="E22" s="485">
        <v>37.251213857661519</v>
      </c>
      <c r="F22" s="341"/>
      <c r="G22" s="485">
        <v>41.365207121298283</v>
      </c>
      <c r="H22" s="341"/>
      <c r="I22" s="485">
        <v>16.6615633611828</v>
      </c>
      <c r="J22" s="341"/>
      <c r="K22" s="485">
        <v>4.2889637373693192</v>
      </c>
      <c r="L22" s="341"/>
      <c r="M22" s="488">
        <v>0.43305192248808011</v>
      </c>
    </row>
    <row r="23" spans="1:13" s="275" customFormat="1" ht="18" customHeight="1" x14ac:dyDescent="0.2">
      <c r="A23" s="318">
        <v>47094</v>
      </c>
      <c r="B23" s="331" t="s">
        <v>46</v>
      </c>
      <c r="C23" s="485">
        <f t="shared" si="0"/>
        <v>100</v>
      </c>
      <c r="D23" s="338"/>
      <c r="E23" s="485">
        <v>34.269226046740066</v>
      </c>
      <c r="F23" s="341"/>
      <c r="G23" s="485">
        <v>43.903736749478171</v>
      </c>
      <c r="H23" s="341"/>
      <c r="I23" s="485">
        <v>15.208938730405599</v>
      </c>
      <c r="J23" s="341"/>
      <c r="K23" s="485">
        <v>5.9345966520689233</v>
      </c>
      <c r="L23" s="341"/>
      <c r="M23" s="488">
        <v>0.68350182130724846</v>
      </c>
    </row>
    <row r="24" spans="1:13" s="275" customFormat="1" ht="18" customHeight="1" x14ac:dyDescent="0.2">
      <c r="B24" s="331" t="s">
        <v>47</v>
      </c>
      <c r="C24" s="485">
        <f t="shared" si="0"/>
        <v>100</v>
      </c>
      <c r="D24" s="338"/>
      <c r="E24" s="485">
        <v>20.301436374671251</v>
      </c>
      <c r="F24" s="341"/>
      <c r="G24" s="485">
        <v>54.369815901274535</v>
      </c>
      <c r="H24" s="341"/>
      <c r="I24" s="485">
        <v>16.922921302852519</v>
      </c>
      <c r="J24" s="341"/>
      <c r="K24" s="485">
        <v>7.4549868500910375</v>
      </c>
      <c r="L24" s="341"/>
      <c r="M24" s="488">
        <v>0.95083957111066153</v>
      </c>
    </row>
    <row r="25" spans="1:13" s="275" customFormat="1" ht="18" customHeight="1" x14ac:dyDescent="0.2">
      <c r="B25" s="331" t="s">
        <v>48</v>
      </c>
      <c r="C25" s="485">
        <f t="shared" si="0"/>
        <v>100.00000000000001</v>
      </c>
      <c r="D25" s="338"/>
      <c r="E25" s="485">
        <v>20.409810963556893</v>
      </c>
      <c r="F25" s="341"/>
      <c r="G25" s="485">
        <v>42.57356830646733</v>
      </c>
      <c r="H25" s="341"/>
      <c r="I25" s="485">
        <v>22.286255185277987</v>
      </c>
      <c r="J25" s="341"/>
      <c r="K25" s="485">
        <v>12.606141596369611</v>
      </c>
      <c r="L25" s="341"/>
      <c r="M25" s="488">
        <v>2.1242239483281828</v>
      </c>
    </row>
    <row r="26" spans="1:13" s="275" customFormat="1" ht="18" customHeight="1" x14ac:dyDescent="0.2">
      <c r="B26" s="331" t="s">
        <v>49</v>
      </c>
      <c r="C26" s="485">
        <f t="shared" si="0"/>
        <v>100</v>
      </c>
      <c r="D26" s="338"/>
      <c r="E26" s="485">
        <v>21.044303797468356</v>
      </c>
      <c r="F26" s="341"/>
      <c r="G26" s="485">
        <v>35.284810126582279</v>
      </c>
      <c r="H26" s="341"/>
      <c r="I26" s="485">
        <v>24.683544303797468</v>
      </c>
      <c r="J26" s="341"/>
      <c r="K26" s="485">
        <v>16.376582278481013</v>
      </c>
      <c r="L26" s="341"/>
      <c r="M26" s="488">
        <v>2.6107594936708862</v>
      </c>
    </row>
    <row r="27" spans="1:13" s="275" customFormat="1" ht="18" customHeight="1" x14ac:dyDescent="0.2">
      <c r="B27" s="336" t="s">
        <v>4</v>
      </c>
      <c r="C27" s="485">
        <f t="shared" si="0"/>
        <v>100</v>
      </c>
      <c r="D27" s="338"/>
      <c r="E27" s="485">
        <v>63.779069767441868</v>
      </c>
      <c r="F27" s="341"/>
      <c r="G27" s="485">
        <v>29.651162790697676</v>
      </c>
      <c r="H27" s="341"/>
      <c r="I27" s="485">
        <v>5.4651162790697674</v>
      </c>
      <c r="J27" s="341"/>
      <c r="K27" s="485">
        <v>0.81395348837209303</v>
      </c>
      <c r="L27" s="341"/>
      <c r="M27" s="488">
        <v>0.29069767441860467</v>
      </c>
    </row>
    <row r="28" spans="1:13" s="212" customFormat="1" ht="18" customHeight="1" x14ac:dyDescent="0.2">
      <c r="B28" s="736" t="s">
        <v>3</v>
      </c>
      <c r="C28" s="486">
        <f t="shared" si="0"/>
        <v>100</v>
      </c>
      <c r="D28" s="349"/>
      <c r="E28" s="486">
        <v>28.428206919062344</v>
      </c>
      <c r="F28" s="352"/>
      <c r="G28" s="486">
        <v>46.862134682001802</v>
      </c>
      <c r="H28" s="352"/>
      <c r="I28" s="486">
        <v>17.705485341653709</v>
      </c>
      <c r="J28" s="352"/>
      <c r="K28" s="486">
        <v>6.1311301649919452</v>
      </c>
      <c r="L28" s="352"/>
      <c r="M28" s="489">
        <v>0.87304289229019771</v>
      </c>
    </row>
    <row r="29" spans="1:13" s="256" customFormat="1" ht="6.75" customHeight="1" x14ac:dyDescent="0.2">
      <c r="B29" s="1134"/>
      <c r="C29" s="1134"/>
      <c r="D29" s="293"/>
    </row>
    <row r="30" spans="1:13" x14ac:dyDescent="0.2">
      <c r="E30" s="319"/>
    </row>
    <row r="31" spans="1:13" x14ac:dyDescent="0.2">
      <c r="E31" s="319"/>
      <c r="G31" s="319"/>
    </row>
    <row r="32" spans="1:13" x14ac:dyDescent="0.2">
      <c r="B32" s="319"/>
      <c r="G32" s="31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0" style="264" customWidth="1"/>
    <col min="6" max="6" width="0.7109375" style="264" customWidth="1"/>
    <col min="7" max="7" width="10" style="264" customWidth="1"/>
    <col min="8" max="8" width="0.7109375" style="264" customWidth="1"/>
    <col min="9" max="9" width="10" style="264" customWidth="1"/>
    <col min="10" max="10" width="0.7109375" style="264" customWidth="1"/>
    <col min="11" max="11" width="11.85546875" style="264" customWidth="1"/>
    <col min="12" max="12" width="0.7109375" style="264" customWidth="1"/>
    <col min="13" max="13" width="10" style="264" customWidth="1"/>
    <col min="14" max="14" width="0.7109375" style="264" customWidth="1"/>
    <col min="15" max="15" width="13.85546875" style="264" bestFit="1" customWidth="1"/>
    <col min="16" max="16" width="0.7109375" style="264" customWidth="1"/>
    <col min="17" max="17" width="8.140625" style="264" bestFit="1" customWidth="1"/>
    <col min="18" max="18" width="0.7109375" style="264" customWidth="1"/>
    <col min="19" max="19" width="14.42578125" style="264" bestFit="1" customWidth="1"/>
    <col min="20" max="20" width="0.7109375" style="264" customWidth="1"/>
    <col min="21" max="21" width="11.140625" style="264" customWidth="1"/>
    <col min="22" max="16384" width="11.42578125" style="264"/>
  </cols>
  <sheetData>
    <row r="1" spans="1:21" ht="9.75" customHeight="1" x14ac:dyDescent="0.2"/>
    <row r="2" spans="1:21" s="205" customFormat="1" ht="49.5" customHeight="1" x14ac:dyDescent="0.2">
      <c r="B2" s="1034"/>
      <c r="C2" s="1034"/>
      <c r="D2" s="206"/>
      <c r="E2" s="1135"/>
      <c r="F2" s="1135"/>
      <c r="G2" s="1135"/>
      <c r="H2" s="1135"/>
      <c r="I2" s="1135"/>
    </row>
    <row r="3" spans="1:21" s="205" customFormat="1" ht="14.25" customHeight="1" x14ac:dyDescent="0.2">
      <c r="B3" s="206"/>
      <c r="C3" s="206"/>
      <c r="D3" s="206"/>
      <c r="G3" s="206"/>
      <c r="I3" s="206"/>
      <c r="K3" s="206"/>
      <c r="M3" s="206"/>
      <c r="O3" s="206"/>
      <c r="Q3" s="206"/>
      <c r="S3" s="206"/>
      <c r="U3" s="206"/>
    </row>
    <row r="4" spans="1:21" s="208" customFormat="1" ht="21.75" customHeight="1" x14ac:dyDescent="0.2">
      <c r="B4" s="1149" t="s">
        <v>456</v>
      </c>
      <c r="C4" s="1149"/>
      <c r="D4" s="1149"/>
      <c r="E4" s="1149"/>
      <c r="F4" s="1149"/>
      <c r="G4" s="1149"/>
      <c r="H4" s="1149"/>
      <c r="I4" s="1149"/>
      <c r="J4" s="1149"/>
      <c r="K4" s="1149"/>
      <c r="L4" s="1149"/>
      <c r="M4" s="1149"/>
      <c r="N4" s="1149"/>
      <c r="O4" s="1149"/>
      <c r="P4" s="1149"/>
      <c r="Q4" s="1149"/>
      <c r="R4" s="1149"/>
      <c r="S4" s="1149"/>
      <c r="T4" s="1149"/>
      <c r="U4" s="1149"/>
    </row>
    <row r="5" spans="1:21" s="315" customFormat="1" ht="18.75" customHeight="1" x14ac:dyDescent="0.2">
      <c r="B5" s="1136" t="str">
        <f>porsaad!B6</f>
        <v>Situación a 31 de julio de 2023</v>
      </c>
      <c r="C5" s="1136"/>
      <c r="D5" s="1136"/>
      <c r="E5" s="1136"/>
      <c r="F5" s="1136"/>
      <c r="G5" s="1136"/>
      <c r="H5" s="1136"/>
      <c r="I5" s="1136"/>
      <c r="J5" s="1136"/>
      <c r="K5" s="1136"/>
      <c r="L5" s="1136"/>
      <c r="M5" s="1136"/>
      <c r="N5" s="1136"/>
      <c r="O5" s="1136"/>
      <c r="P5" s="1136"/>
      <c r="Q5" s="1136"/>
      <c r="R5" s="1136"/>
      <c r="S5" s="1136"/>
      <c r="T5" s="1136"/>
      <c r="U5" s="1136"/>
    </row>
    <row r="6" spans="1:21" s="208" customFormat="1" ht="4.5" customHeight="1" x14ac:dyDescent="0.2"/>
    <row r="7" spans="1:21" s="211" customFormat="1" ht="15" customHeight="1" x14ac:dyDescent="0.2">
      <c r="A7" s="212"/>
      <c r="B7" s="1137" t="s">
        <v>15</v>
      </c>
      <c r="C7" s="441" t="s">
        <v>71</v>
      </c>
      <c r="D7" s="347"/>
      <c r="E7" s="482" t="s">
        <v>147</v>
      </c>
      <c r="F7" s="351"/>
      <c r="G7" s="482" t="s">
        <v>151</v>
      </c>
      <c r="H7" s="351"/>
      <c r="I7" s="482" t="s">
        <v>149</v>
      </c>
      <c r="J7" s="351"/>
      <c r="K7" s="482" t="s">
        <v>155</v>
      </c>
      <c r="L7" s="351"/>
      <c r="M7" s="482" t="s">
        <v>153</v>
      </c>
      <c r="N7" s="351"/>
      <c r="O7" s="482" t="s">
        <v>159</v>
      </c>
      <c r="P7" s="351"/>
      <c r="Q7" s="482" t="s">
        <v>157</v>
      </c>
      <c r="R7" s="351"/>
      <c r="S7" s="482" t="s">
        <v>200</v>
      </c>
      <c r="T7" s="351"/>
      <c r="U7" s="482" t="s">
        <v>158</v>
      </c>
    </row>
    <row r="8" spans="1:21" s="216" customFormat="1" ht="19.5" customHeight="1" x14ac:dyDescent="0.2">
      <c r="A8" s="317"/>
      <c r="B8" s="1139"/>
      <c r="C8" s="322" t="s">
        <v>31</v>
      </c>
      <c r="D8" s="348"/>
      <c r="E8" s="483" t="s">
        <v>31</v>
      </c>
      <c r="F8" s="321"/>
      <c r="G8" s="483" t="s">
        <v>31</v>
      </c>
      <c r="H8" s="321"/>
      <c r="I8" s="483" t="s">
        <v>31</v>
      </c>
      <c r="J8" s="321"/>
      <c r="K8" s="483" t="s">
        <v>31</v>
      </c>
      <c r="L8" s="321"/>
      <c r="M8" s="483" t="s">
        <v>31</v>
      </c>
      <c r="N8" s="321"/>
      <c r="O8" s="483" t="s">
        <v>31</v>
      </c>
      <c r="P8" s="321"/>
      <c r="Q8" s="483" t="s">
        <v>31</v>
      </c>
      <c r="R8" s="321"/>
      <c r="S8" s="483" t="s">
        <v>31</v>
      </c>
      <c r="T8" s="321"/>
      <c r="U8" s="483" t="s">
        <v>31</v>
      </c>
    </row>
    <row r="9" spans="1:21" s="216" customFormat="1" ht="6" customHeight="1" x14ac:dyDescent="0.2">
      <c r="A9" s="317"/>
      <c r="B9" s="320"/>
      <c r="C9" s="321"/>
      <c r="D9" s="321"/>
      <c r="E9" s="321"/>
      <c r="F9" s="321"/>
      <c r="G9" s="321"/>
      <c r="H9" s="321"/>
      <c r="I9" s="321"/>
      <c r="J9" s="321"/>
      <c r="K9" s="321"/>
      <c r="L9" s="321"/>
      <c r="M9" s="321"/>
      <c r="N9" s="321"/>
      <c r="O9" s="321"/>
      <c r="P9" s="321"/>
      <c r="Q9" s="321"/>
      <c r="R9" s="321"/>
      <c r="S9" s="321"/>
      <c r="T9" s="321"/>
      <c r="U9" s="321"/>
    </row>
    <row r="10" spans="1:21" s="275" customFormat="1" ht="18" customHeight="1" x14ac:dyDescent="0.2">
      <c r="A10" s="318"/>
      <c r="B10" s="330" t="s">
        <v>11</v>
      </c>
      <c r="C10" s="484">
        <f>K10+M10+G10+I10+E10+S10+O10+U10+Q10</f>
        <v>99.999999999999986</v>
      </c>
      <c r="D10" s="338"/>
      <c r="E10" s="484">
        <v>23.290777653883257</v>
      </c>
      <c r="F10" s="341"/>
      <c r="G10" s="484">
        <v>42.152674242329333</v>
      </c>
      <c r="H10" s="341"/>
      <c r="I10" s="484">
        <v>17.48499693047847</v>
      </c>
      <c r="J10" s="341"/>
      <c r="K10" s="487">
        <v>5.4950699725622361</v>
      </c>
      <c r="L10" s="341"/>
      <c r="M10" s="484">
        <v>3.9214703634564065</v>
      </c>
      <c r="N10" s="341"/>
      <c r="O10" s="484">
        <v>0.95718957114399195</v>
      </c>
      <c r="P10" s="341"/>
      <c r="Q10" s="484">
        <v>0.78930553641454826</v>
      </c>
      <c r="R10" s="341"/>
      <c r="S10" s="484">
        <v>0.31196361677336909</v>
      </c>
      <c r="T10" s="341"/>
      <c r="U10" s="487">
        <v>5.5965521129583928</v>
      </c>
    </row>
    <row r="11" spans="1:21" s="275" customFormat="1" ht="18" customHeight="1" x14ac:dyDescent="0.2">
      <c r="A11" s="318"/>
      <c r="B11" s="331" t="s">
        <v>10</v>
      </c>
      <c r="C11" s="485">
        <f t="shared" ref="C11:C27" si="0">K11+M11+G11+I11+E11+S11+O11+U11+Q11</f>
        <v>100</v>
      </c>
      <c r="D11" s="338"/>
      <c r="E11" s="485">
        <v>13.711548906334864</v>
      </c>
      <c r="F11" s="341"/>
      <c r="G11" s="485">
        <v>7.3223719942724532</v>
      </c>
      <c r="H11" s="341"/>
      <c r="I11" s="485">
        <v>15.839628696983162</v>
      </c>
      <c r="J11" s="341"/>
      <c r="K11" s="488">
        <v>2.3749567965239717</v>
      </c>
      <c r="L11" s="341"/>
      <c r="M11" s="485">
        <v>1.0368834246778253</v>
      </c>
      <c r="N11" s="341"/>
      <c r="O11" s="485">
        <v>0.63694267515923575</v>
      </c>
      <c r="P11" s="341"/>
      <c r="Q11" s="485">
        <v>0.18762652446551129</v>
      </c>
      <c r="R11" s="341"/>
      <c r="S11" s="485">
        <v>0.15800128376043054</v>
      </c>
      <c r="T11" s="341"/>
      <c r="U11" s="488">
        <v>58.732039697822543</v>
      </c>
    </row>
    <row r="12" spans="1:21" s="275" customFormat="1" ht="18" customHeight="1" x14ac:dyDescent="0.2">
      <c r="A12" s="318"/>
      <c r="B12" s="331" t="s">
        <v>40</v>
      </c>
      <c r="C12" s="485">
        <f t="shared" si="0"/>
        <v>100</v>
      </c>
      <c r="D12" s="338"/>
      <c r="E12" s="485">
        <v>36.994009802141946</v>
      </c>
      <c r="F12" s="341"/>
      <c r="G12" s="485">
        <v>22.871664548919949</v>
      </c>
      <c r="H12" s="341"/>
      <c r="I12" s="485">
        <v>23.48883644944636</v>
      </c>
      <c r="J12" s="341"/>
      <c r="K12" s="488">
        <v>4.7921582864403707</v>
      </c>
      <c r="L12" s="341"/>
      <c r="M12" s="485">
        <v>2.7681974950081685</v>
      </c>
      <c r="N12" s="341"/>
      <c r="O12" s="485">
        <v>2.8589580686149936</v>
      </c>
      <c r="P12" s="341"/>
      <c r="Q12" s="485">
        <v>1.797059357415139</v>
      </c>
      <c r="R12" s="341"/>
      <c r="S12" s="485">
        <v>0.21782537665638049</v>
      </c>
      <c r="T12" s="341"/>
      <c r="U12" s="488">
        <v>4.2112906153566891</v>
      </c>
    </row>
    <row r="13" spans="1:21" s="275" customFormat="1" ht="18" customHeight="1" x14ac:dyDescent="0.2">
      <c r="A13" s="318"/>
      <c r="B13" s="331" t="s">
        <v>41</v>
      </c>
      <c r="C13" s="485">
        <f t="shared" si="0"/>
        <v>99.999999999999986</v>
      </c>
      <c r="D13" s="338"/>
      <c r="E13" s="485">
        <v>48.972759790883238</v>
      </c>
      <c r="F13" s="341"/>
      <c r="G13" s="485">
        <v>15.261854535448959</v>
      </c>
      <c r="H13" s="341"/>
      <c r="I13" s="485">
        <v>16.385398514170411</v>
      </c>
      <c r="J13" s="341"/>
      <c r="K13" s="488">
        <v>5.3563239475373754</v>
      </c>
      <c r="L13" s="341"/>
      <c r="M13" s="485">
        <v>2.522241584884894</v>
      </c>
      <c r="N13" s="341"/>
      <c r="O13" s="485">
        <v>1.9306612858846188</v>
      </c>
      <c r="P13" s="341"/>
      <c r="Q13" s="485">
        <v>1.2702925800238467</v>
      </c>
      <c r="R13" s="341"/>
      <c r="S13" s="485">
        <v>0.84380445748876454</v>
      </c>
      <c r="T13" s="341"/>
      <c r="U13" s="488">
        <v>7.4566633036778862</v>
      </c>
    </row>
    <row r="14" spans="1:21" s="275" customFormat="1" ht="18" customHeight="1" x14ac:dyDescent="0.2">
      <c r="A14" s="318"/>
      <c r="B14" s="331" t="s">
        <v>9</v>
      </c>
      <c r="C14" s="485">
        <f t="shared" si="0"/>
        <v>100</v>
      </c>
      <c r="D14" s="338"/>
      <c r="E14" s="485">
        <v>31.599398345449988</v>
      </c>
      <c r="F14" s="341"/>
      <c r="G14" s="485">
        <v>37.766357483078465</v>
      </c>
      <c r="H14" s="341"/>
      <c r="I14" s="485">
        <v>13.505891200802205</v>
      </c>
      <c r="J14" s="341"/>
      <c r="K14" s="488">
        <v>6.3361744798195039</v>
      </c>
      <c r="L14" s="341"/>
      <c r="M14" s="485">
        <v>3.841814991225871</v>
      </c>
      <c r="N14" s="341"/>
      <c r="O14" s="485">
        <v>1.0779644021057908</v>
      </c>
      <c r="P14" s="341"/>
      <c r="Q14" s="485">
        <v>1.1782401604412134</v>
      </c>
      <c r="R14" s="341"/>
      <c r="S14" s="485">
        <v>0.32589621459012286</v>
      </c>
      <c r="T14" s="341"/>
      <c r="U14" s="488">
        <v>4.3682627224868389</v>
      </c>
    </row>
    <row r="15" spans="1:21" s="275" customFormat="1" ht="18" customHeight="1" x14ac:dyDescent="0.2">
      <c r="A15" s="318"/>
      <c r="B15" s="331" t="s">
        <v>8</v>
      </c>
      <c r="C15" s="485">
        <f t="shared" si="0"/>
        <v>99.999999999999986</v>
      </c>
      <c r="D15" s="338"/>
      <c r="E15" s="485">
        <v>42.33687405159332</v>
      </c>
      <c r="F15" s="341"/>
      <c r="G15" s="485">
        <v>16.030782570995015</v>
      </c>
      <c r="H15" s="341"/>
      <c r="I15" s="485">
        <v>24.550184261868633</v>
      </c>
      <c r="J15" s="341"/>
      <c r="K15" s="488">
        <v>5.0292651203121608</v>
      </c>
      <c r="L15" s="341"/>
      <c r="M15" s="485">
        <v>1.5608064166486018</v>
      </c>
      <c r="N15" s="341"/>
      <c r="O15" s="485">
        <v>2.3845653587686968</v>
      </c>
      <c r="P15" s="341"/>
      <c r="Q15" s="485">
        <v>2.3086928246260565</v>
      </c>
      <c r="R15" s="341"/>
      <c r="S15" s="485">
        <v>0.5853024062432256</v>
      </c>
      <c r="T15" s="341"/>
      <c r="U15" s="488">
        <v>5.2135269889442881</v>
      </c>
    </row>
    <row r="16" spans="1:21" s="275" customFormat="1" ht="18" customHeight="1" x14ac:dyDescent="0.2">
      <c r="A16" s="318"/>
      <c r="B16" s="331" t="s">
        <v>7</v>
      </c>
      <c r="C16" s="485">
        <f t="shared" si="0"/>
        <v>100.00000000000003</v>
      </c>
      <c r="D16" s="338"/>
      <c r="E16" s="485">
        <v>45.239438385357907</v>
      </c>
      <c r="F16" s="341"/>
      <c r="G16" s="485">
        <v>18.891813965149808</v>
      </c>
      <c r="H16" s="341"/>
      <c r="I16" s="485">
        <v>19.230287075341607</v>
      </c>
      <c r="J16" s="341"/>
      <c r="K16" s="488">
        <v>5.2682712799297979</v>
      </c>
      <c r="L16" s="341"/>
      <c r="M16" s="485">
        <v>2.2282813087626927</v>
      </c>
      <c r="N16" s="341"/>
      <c r="O16" s="485">
        <v>1.9430863733233044</v>
      </c>
      <c r="P16" s="341"/>
      <c r="Q16" s="485">
        <v>0.92766704274790024</v>
      </c>
      <c r="R16" s="341"/>
      <c r="S16" s="485">
        <v>0.88692490911370192</v>
      </c>
      <c r="T16" s="341"/>
      <c r="U16" s="488">
        <v>5.3842296602732853</v>
      </c>
    </row>
    <row r="17" spans="1:21" s="275" customFormat="1" ht="18" customHeight="1" x14ac:dyDescent="0.2">
      <c r="A17" s="318"/>
      <c r="B17" s="331" t="s">
        <v>43</v>
      </c>
      <c r="C17" s="485">
        <f t="shared" si="0"/>
        <v>99.999999999999986</v>
      </c>
      <c r="D17" s="338"/>
      <c r="E17" s="485">
        <v>33.035764415249005</v>
      </c>
      <c r="F17" s="341"/>
      <c r="G17" s="485">
        <v>35.899163438324635</v>
      </c>
      <c r="H17" s="341"/>
      <c r="I17" s="485">
        <v>13.261467632362024</v>
      </c>
      <c r="J17" s="341"/>
      <c r="K17" s="488">
        <v>5.9962944247936667</v>
      </c>
      <c r="L17" s="341"/>
      <c r="M17" s="485">
        <v>4.9070798944472518</v>
      </c>
      <c r="N17" s="341"/>
      <c r="O17" s="485">
        <v>1.6731233507383079</v>
      </c>
      <c r="P17" s="341"/>
      <c r="Q17" s="485">
        <v>0.57267980461512547</v>
      </c>
      <c r="R17" s="341"/>
      <c r="S17" s="485">
        <v>0.21335129975857617</v>
      </c>
      <c r="T17" s="341"/>
      <c r="U17" s="488">
        <v>4.4410757397114144</v>
      </c>
    </row>
    <row r="18" spans="1:21" s="275" customFormat="1" ht="18" customHeight="1" x14ac:dyDescent="0.2">
      <c r="A18" s="318"/>
      <c r="B18" s="331" t="s">
        <v>44</v>
      </c>
      <c r="C18" s="485">
        <f t="shared" si="0"/>
        <v>100</v>
      </c>
      <c r="D18" s="338"/>
      <c r="E18" s="485">
        <v>33.693207377417906</v>
      </c>
      <c r="F18" s="341"/>
      <c r="G18" s="485">
        <v>19.911898759962316</v>
      </c>
      <c r="H18" s="341"/>
      <c r="I18" s="485">
        <v>32.126397270389326</v>
      </c>
      <c r="J18" s="341"/>
      <c r="K18" s="488">
        <v>4.0757433011653461</v>
      </c>
      <c r="L18" s="341"/>
      <c r="M18" s="485">
        <v>3.4120133424999368</v>
      </c>
      <c r="N18" s="341"/>
      <c r="O18" s="485">
        <v>1.5481373971940009</v>
      </c>
      <c r="P18" s="341"/>
      <c r="Q18" s="485">
        <v>2.5454298542679874</v>
      </c>
      <c r="R18" s="341"/>
      <c r="S18" s="485">
        <v>0</v>
      </c>
      <c r="T18" s="341"/>
      <c r="U18" s="488">
        <v>2.6871726971031835</v>
      </c>
    </row>
    <row r="19" spans="1:21" s="275" customFormat="1" ht="18" customHeight="1" x14ac:dyDescent="0.2">
      <c r="A19" s="318"/>
      <c r="B19" s="331" t="s">
        <v>6</v>
      </c>
      <c r="C19" s="485">
        <f t="shared" si="0"/>
        <v>100</v>
      </c>
      <c r="D19" s="338"/>
      <c r="E19" s="485">
        <v>46.047834978216414</v>
      </c>
      <c r="F19" s="341"/>
      <c r="G19" s="485">
        <v>11.202987463323554</v>
      </c>
      <c r="H19" s="341"/>
      <c r="I19" s="485">
        <v>13.117572093298953</v>
      </c>
      <c r="J19" s="341"/>
      <c r="K19" s="488">
        <v>4.369560277802476</v>
      </c>
      <c r="L19" s="341"/>
      <c r="M19" s="485">
        <v>1.9373067385870801</v>
      </c>
      <c r="N19" s="341"/>
      <c r="O19" s="485">
        <v>3.1781314523379076</v>
      </c>
      <c r="P19" s="341"/>
      <c r="Q19" s="485">
        <v>2.6150183258745541</v>
      </c>
      <c r="R19" s="341"/>
      <c r="S19" s="485">
        <v>0</v>
      </c>
      <c r="T19" s="341"/>
      <c r="U19" s="488">
        <v>17.53158867055906</v>
      </c>
    </row>
    <row r="20" spans="1:21" s="275" customFormat="1" ht="18" customHeight="1" x14ac:dyDescent="0.2">
      <c r="A20" s="318"/>
      <c r="B20" s="331" t="s">
        <v>5</v>
      </c>
      <c r="C20" s="485">
        <f t="shared" si="0"/>
        <v>100.00000000000003</v>
      </c>
      <c r="D20" s="338"/>
      <c r="E20" s="485">
        <v>26.85441674361342</v>
      </c>
      <c r="F20" s="341"/>
      <c r="G20" s="485">
        <v>35.718682671591253</v>
      </c>
      <c r="H20" s="341"/>
      <c r="I20" s="485">
        <v>21.144967682363806</v>
      </c>
      <c r="J20" s="341"/>
      <c r="K20" s="488">
        <v>5.740227762388427</v>
      </c>
      <c r="L20" s="341"/>
      <c r="M20" s="485">
        <v>4.27823945829486</v>
      </c>
      <c r="N20" s="341"/>
      <c r="O20" s="485">
        <v>1.5389350569405971</v>
      </c>
      <c r="P20" s="341"/>
      <c r="Q20" s="485">
        <v>1.0156971375807942</v>
      </c>
      <c r="R20" s="341"/>
      <c r="S20" s="485">
        <v>0.21545090797168356</v>
      </c>
      <c r="T20" s="341"/>
      <c r="U20" s="488">
        <v>3.4933825792551554</v>
      </c>
    </row>
    <row r="21" spans="1:21" s="275" customFormat="1" ht="18" customHeight="1" x14ac:dyDescent="0.2">
      <c r="A21" s="318"/>
      <c r="B21" s="331" t="s">
        <v>38</v>
      </c>
      <c r="C21" s="485">
        <f t="shared" si="0"/>
        <v>100</v>
      </c>
      <c r="D21" s="338"/>
      <c r="E21" s="485">
        <v>29.074127487741563</v>
      </c>
      <c r="F21" s="341"/>
      <c r="G21" s="485">
        <v>37.063743870781657</v>
      </c>
      <c r="H21" s="341"/>
      <c r="I21" s="485">
        <v>10.931641188347275</v>
      </c>
      <c r="J21" s="341"/>
      <c r="K21" s="488">
        <v>5.607153158350159</v>
      </c>
      <c r="L21" s="341"/>
      <c r="M21" s="485">
        <v>4.3668877992500725</v>
      </c>
      <c r="N21" s="341"/>
      <c r="O21" s="485">
        <v>3.6688779925007209</v>
      </c>
      <c r="P21" s="341"/>
      <c r="Q21" s="485">
        <v>1.4248629939428901</v>
      </c>
      <c r="R21" s="341"/>
      <c r="S21" s="485">
        <v>0</v>
      </c>
      <c r="T21" s="341"/>
      <c r="U21" s="488">
        <v>7.8627055090856643</v>
      </c>
    </row>
    <row r="22" spans="1:21" s="275" customFormat="1" ht="18" customHeight="1" x14ac:dyDescent="0.2">
      <c r="A22" s="318"/>
      <c r="B22" s="331" t="s">
        <v>45</v>
      </c>
      <c r="C22" s="485">
        <f t="shared" si="0"/>
        <v>99.999999999999986</v>
      </c>
      <c r="D22" s="338"/>
      <c r="E22" s="485">
        <v>24.940404592673595</v>
      </c>
      <c r="F22" s="341"/>
      <c r="G22" s="485">
        <v>37.495899398578459</v>
      </c>
      <c r="H22" s="341"/>
      <c r="I22" s="485">
        <v>25.257517769272823</v>
      </c>
      <c r="J22" s="341"/>
      <c r="K22" s="488">
        <v>2.4363039912520503</v>
      </c>
      <c r="L22" s="341"/>
      <c r="M22" s="485">
        <v>5.8392564242755602</v>
      </c>
      <c r="N22" s="341"/>
      <c r="O22" s="485">
        <v>0.63641334062329136</v>
      </c>
      <c r="P22" s="341"/>
      <c r="Q22" s="485">
        <v>0.93165664297430295</v>
      </c>
      <c r="R22" s="341"/>
      <c r="S22" s="485">
        <v>2.1869874248223076E-3</v>
      </c>
      <c r="T22" s="341"/>
      <c r="U22" s="488">
        <v>2.460360852925096</v>
      </c>
    </row>
    <row r="23" spans="1:21" s="275" customFormat="1" ht="18" customHeight="1" x14ac:dyDescent="0.2">
      <c r="A23" s="318">
        <v>47094</v>
      </c>
      <c r="B23" s="331" t="s">
        <v>46</v>
      </c>
      <c r="C23" s="485">
        <f t="shared" si="0"/>
        <v>100</v>
      </c>
      <c r="D23" s="338"/>
      <c r="E23" s="485">
        <v>37.907186118841054</v>
      </c>
      <c r="F23" s="341"/>
      <c r="G23" s="485">
        <v>23.886888197741037</v>
      </c>
      <c r="H23" s="341"/>
      <c r="I23" s="485">
        <v>20.850384678343428</v>
      </c>
      <c r="J23" s="341"/>
      <c r="K23" s="488">
        <v>4.7470944508102795</v>
      </c>
      <c r="L23" s="341"/>
      <c r="M23" s="485">
        <v>2.8605336388934357</v>
      </c>
      <c r="N23" s="341"/>
      <c r="O23" s="485">
        <v>2.3571779341954495</v>
      </c>
      <c r="P23" s="341"/>
      <c r="Q23" s="485">
        <v>3.7444753642167297</v>
      </c>
      <c r="R23" s="341"/>
      <c r="S23" s="485">
        <v>1.2276968407267967E-2</v>
      </c>
      <c r="T23" s="341"/>
      <c r="U23" s="488">
        <v>3.6339826485513176</v>
      </c>
    </row>
    <row r="24" spans="1:21" s="275" customFormat="1" ht="18" customHeight="1" x14ac:dyDescent="0.2">
      <c r="B24" s="331" t="s">
        <v>47</v>
      </c>
      <c r="C24" s="485">
        <f t="shared" si="0"/>
        <v>100.00000000000001</v>
      </c>
      <c r="D24" s="338"/>
      <c r="E24" s="485">
        <v>46.845104823936495</v>
      </c>
      <c r="F24" s="341"/>
      <c r="G24" s="485">
        <v>13.474455526155099</v>
      </c>
      <c r="H24" s="341"/>
      <c r="I24" s="485">
        <v>15.367392631793203</v>
      </c>
      <c r="J24" s="341"/>
      <c r="K24" s="488">
        <v>5.9332383472420114</v>
      </c>
      <c r="L24" s="341"/>
      <c r="M24" s="485">
        <v>2.3407286790148585</v>
      </c>
      <c r="N24" s="341"/>
      <c r="O24" s="485">
        <v>1.9845308365560759</v>
      </c>
      <c r="P24" s="341"/>
      <c r="Q24" s="485">
        <v>1.129656014654997</v>
      </c>
      <c r="R24" s="341"/>
      <c r="S24" s="485">
        <v>0.1526562181966212</v>
      </c>
      <c r="T24" s="341"/>
      <c r="U24" s="488">
        <v>12.772236922450642</v>
      </c>
    </row>
    <row r="25" spans="1:21" s="275" customFormat="1" ht="18" customHeight="1" x14ac:dyDescent="0.2">
      <c r="B25" s="331" t="s">
        <v>48</v>
      </c>
      <c r="C25" s="485">
        <f t="shared" si="0"/>
        <v>100</v>
      </c>
      <c r="D25" s="338"/>
      <c r="E25" s="485">
        <v>33.327768503060653</v>
      </c>
      <c r="F25" s="341"/>
      <c r="G25" s="485">
        <v>20.742904841402339</v>
      </c>
      <c r="H25" s="341"/>
      <c r="I25" s="485">
        <v>12.746243739565944</v>
      </c>
      <c r="J25" s="341"/>
      <c r="K25" s="488">
        <v>4.4574290484140233</v>
      </c>
      <c r="L25" s="341"/>
      <c r="M25" s="485">
        <v>3.8564273789649417</v>
      </c>
      <c r="N25" s="341"/>
      <c r="O25" s="485">
        <v>1.1658319421257652</v>
      </c>
      <c r="P25" s="341"/>
      <c r="Q25" s="485">
        <v>1.7668336115748469</v>
      </c>
      <c r="R25" s="341"/>
      <c r="S25" s="485">
        <v>19.596549805230939</v>
      </c>
      <c r="T25" s="341"/>
      <c r="U25" s="488">
        <v>2.3400111296605455</v>
      </c>
    </row>
    <row r="26" spans="1:21" s="275" customFormat="1" ht="18" customHeight="1" x14ac:dyDescent="0.2">
      <c r="B26" s="331" t="s">
        <v>49</v>
      </c>
      <c r="C26" s="485">
        <f t="shared" si="0"/>
        <v>99.999999999999986</v>
      </c>
      <c r="D26" s="338"/>
      <c r="E26" s="485">
        <v>23.873517786561266</v>
      </c>
      <c r="F26" s="341"/>
      <c r="G26" s="485">
        <v>26.877470355731226</v>
      </c>
      <c r="H26" s="341"/>
      <c r="I26" s="485">
        <v>35.098814229249015</v>
      </c>
      <c r="J26" s="341"/>
      <c r="K26" s="488">
        <v>6.7193675889328066</v>
      </c>
      <c r="L26" s="341"/>
      <c r="M26" s="485">
        <v>2.924901185770751</v>
      </c>
      <c r="N26" s="341"/>
      <c r="O26" s="485">
        <v>0.86956521739130432</v>
      </c>
      <c r="P26" s="341"/>
      <c r="Q26" s="485">
        <v>0.55335968379446643</v>
      </c>
      <c r="R26" s="341"/>
      <c r="S26" s="485">
        <v>7.9051383399209488E-2</v>
      </c>
      <c r="T26" s="341"/>
      <c r="U26" s="488">
        <v>3.0039525691699605</v>
      </c>
    </row>
    <row r="27" spans="1:21" s="275" customFormat="1" ht="18" customHeight="1" x14ac:dyDescent="0.2">
      <c r="B27" s="336" t="s">
        <v>4</v>
      </c>
      <c r="C27" s="485">
        <f t="shared" si="0"/>
        <v>100</v>
      </c>
      <c r="D27" s="338"/>
      <c r="E27" s="485">
        <v>7.3880162885398493</v>
      </c>
      <c r="F27" s="341"/>
      <c r="G27" s="485">
        <v>69.34264107038976</v>
      </c>
      <c r="H27" s="341"/>
      <c r="I27" s="485">
        <v>4.5956951716114016</v>
      </c>
      <c r="J27" s="341"/>
      <c r="K27" s="488">
        <v>4.4793484584060499</v>
      </c>
      <c r="L27" s="341"/>
      <c r="M27" s="485">
        <v>10.063990692262943</v>
      </c>
      <c r="N27" s="341"/>
      <c r="O27" s="485">
        <v>0.69808027923211169</v>
      </c>
      <c r="P27" s="341"/>
      <c r="Q27" s="485">
        <v>0.75625363583478766</v>
      </c>
      <c r="R27" s="341"/>
      <c r="S27" s="485">
        <v>5.8173356602675974E-2</v>
      </c>
      <c r="T27" s="341"/>
      <c r="U27" s="488">
        <v>2.6178010471204187</v>
      </c>
    </row>
    <row r="28" spans="1:21" s="212" customFormat="1" ht="18" customHeight="1" x14ac:dyDescent="0.2">
      <c r="B28" s="736" t="s">
        <v>3</v>
      </c>
      <c r="C28" s="486">
        <f>K28+M28+G28+I28+E28+S28+O28+U28+Q28</f>
        <v>99.999999999999986</v>
      </c>
      <c r="D28" s="349"/>
      <c r="E28" s="486">
        <v>34.439175464069201</v>
      </c>
      <c r="F28" s="352"/>
      <c r="G28" s="486">
        <v>24.183039813476924</v>
      </c>
      <c r="H28" s="352"/>
      <c r="I28" s="486">
        <v>19.996980236349177</v>
      </c>
      <c r="J28" s="352"/>
      <c r="K28" s="489">
        <v>4.5608965186689865</v>
      </c>
      <c r="L28" s="352"/>
      <c r="M28" s="486">
        <v>3.2915423793981895</v>
      </c>
      <c r="N28" s="352"/>
      <c r="O28" s="486">
        <v>1.7943014250826486</v>
      </c>
      <c r="P28" s="352"/>
      <c r="Q28" s="486">
        <v>1.7570810824097012</v>
      </c>
      <c r="R28" s="352"/>
      <c r="S28" s="486">
        <v>1.4034878270167017</v>
      </c>
      <c r="T28" s="352"/>
      <c r="U28" s="489">
        <v>8.5734952535284705</v>
      </c>
    </row>
    <row r="29" spans="1:21" s="256" customFormat="1" ht="6.75" customHeight="1" x14ac:dyDescent="0.2">
      <c r="B29" s="1134"/>
      <c r="C29" s="1134"/>
      <c r="D29" s="293"/>
    </row>
    <row r="30" spans="1:21" x14ac:dyDescent="0.2">
      <c r="E30" s="319"/>
    </row>
    <row r="31" spans="1:21" x14ac:dyDescent="0.2">
      <c r="E31" s="319"/>
      <c r="G31" s="319"/>
    </row>
    <row r="32" spans="1:21" x14ac:dyDescent="0.2">
      <c r="B32" s="319"/>
      <c r="G32" s="31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4" customFormat="1" x14ac:dyDescent="0.2">
      <c r="B1" s="354" t="s">
        <v>85</v>
      </c>
      <c r="C1" s="354" t="s">
        <v>86</v>
      </c>
      <c r="J1" s="354" t="s">
        <v>85</v>
      </c>
      <c r="K1" s="354" t="s">
        <v>70</v>
      </c>
      <c r="R1" s="354" t="s">
        <v>87</v>
      </c>
    </row>
    <row r="2" spans="2:18" s="2" customFormat="1" ht="15" customHeight="1" x14ac:dyDescent="0.2">
      <c r="B2" s="11"/>
    </row>
    <row r="3" spans="2:18" s="44" customFormat="1" ht="38.25" customHeight="1" x14ac:dyDescent="0.2">
      <c r="B3" s="1059"/>
      <c r="C3" s="1059"/>
      <c r="D3" s="1059"/>
    </row>
    <row r="4" spans="2:18" s="7" customFormat="1" ht="23.25" customHeight="1" x14ac:dyDescent="0.2">
      <c r="B4" s="1174" t="s">
        <v>340</v>
      </c>
      <c r="C4" s="1174"/>
      <c r="D4" s="1174"/>
      <c r="E4" s="1174"/>
      <c r="F4" s="1174"/>
      <c r="G4" s="1174"/>
      <c r="H4" s="1174"/>
      <c r="I4" s="1174"/>
      <c r="J4" s="1174"/>
      <c r="K4" s="1174"/>
      <c r="L4" s="1174"/>
      <c r="M4" s="1174"/>
      <c r="N4" s="1174"/>
      <c r="O4" s="1174"/>
      <c r="P4" s="1174"/>
      <c r="Q4" s="1174"/>
      <c r="R4" s="1174"/>
    </row>
    <row r="5" spans="2:18" s="7" customFormat="1" ht="15.75" customHeight="1" x14ac:dyDescent="0.2">
      <c r="B5" s="1172" t="str">
        <f>porsaad!B6</f>
        <v>Situación a 31 de julio de 2023</v>
      </c>
      <c r="C5" s="1172"/>
      <c r="D5" s="1172"/>
      <c r="E5" s="1172"/>
      <c r="F5" s="1172"/>
      <c r="G5" s="1172"/>
      <c r="H5" s="1172"/>
      <c r="I5" s="1172"/>
      <c r="J5" s="1172"/>
      <c r="K5" s="1172"/>
      <c r="L5" s="1172"/>
      <c r="M5" s="1172"/>
      <c r="N5" s="1172"/>
      <c r="O5" s="1172"/>
      <c r="P5" s="1172"/>
      <c r="Q5" s="1172"/>
      <c r="R5" s="1172"/>
    </row>
    <row r="7" spans="2:18" ht="16.5" customHeight="1" x14ac:dyDescent="0.2">
      <c r="B7" s="1175" t="s">
        <v>88</v>
      </c>
      <c r="C7" s="1176"/>
      <c r="D7" s="1176"/>
      <c r="E7" s="1176"/>
      <c r="F7" s="1177"/>
      <c r="G7" s="355"/>
      <c r="H7" s="1175" t="s">
        <v>89</v>
      </c>
      <c r="I7" s="1176"/>
      <c r="J7" s="1176"/>
      <c r="K7" s="1176"/>
      <c r="L7" s="1177"/>
      <c r="M7" s="355"/>
      <c r="N7" s="1175" t="s">
        <v>90</v>
      </c>
      <c r="O7" s="1176"/>
      <c r="P7" s="1176"/>
      <c r="Q7" s="1176"/>
      <c r="R7" s="1177"/>
    </row>
    <row r="8" spans="2:18" ht="16.5" customHeight="1" x14ac:dyDescent="0.2">
      <c r="B8" s="357" t="s">
        <v>91</v>
      </c>
      <c r="C8" s="358" t="s">
        <v>51</v>
      </c>
      <c r="D8" s="358" t="s">
        <v>36</v>
      </c>
      <c r="E8" s="358" t="s">
        <v>35</v>
      </c>
      <c r="F8" s="359" t="s">
        <v>3</v>
      </c>
      <c r="G8" s="355"/>
      <c r="H8" s="357" t="s">
        <v>91</v>
      </c>
      <c r="I8" s="358" t="s">
        <v>51</v>
      </c>
      <c r="J8" s="358" t="s">
        <v>36</v>
      </c>
      <c r="K8" s="358" t="s">
        <v>35</v>
      </c>
      <c r="L8" s="359" t="s">
        <v>3</v>
      </c>
      <c r="M8" s="355"/>
      <c r="N8" s="357" t="s">
        <v>91</v>
      </c>
      <c r="O8" s="358" t="s">
        <v>51</v>
      </c>
      <c r="P8" s="358" t="s">
        <v>36</v>
      </c>
      <c r="Q8" s="358" t="s">
        <v>35</v>
      </c>
      <c r="R8" s="359" t="s">
        <v>3</v>
      </c>
    </row>
    <row r="9" spans="2:18" ht="16.5" customHeight="1" x14ac:dyDescent="0.2">
      <c r="B9" s="397" t="s">
        <v>92</v>
      </c>
      <c r="C9" s="379">
        <v>3.1430488302899482E-3</v>
      </c>
      <c r="D9" s="379">
        <v>1.8134350524489189E-3</v>
      </c>
      <c r="E9" s="379">
        <v>1.2116197287153877E-3</v>
      </c>
      <c r="F9" s="380">
        <v>2.2389853940013222E-3</v>
      </c>
      <c r="G9" s="355"/>
      <c r="H9" s="397" t="s">
        <v>92</v>
      </c>
      <c r="I9" s="383">
        <v>6.4738251478680515E-4</v>
      </c>
      <c r="J9" s="383">
        <v>0</v>
      </c>
      <c r="K9" s="383">
        <v>0</v>
      </c>
      <c r="L9" s="384">
        <v>3.4297829882763784E-4</v>
      </c>
      <c r="M9" s="356"/>
      <c r="N9" s="397" t="s">
        <v>92</v>
      </c>
      <c r="O9" s="383">
        <v>2.6470794474440784E-3</v>
      </c>
      <c r="P9" s="383">
        <v>1.5871061308815281E-3</v>
      </c>
      <c r="Q9" s="383">
        <v>1.0298014492571615E-3</v>
      </c>
      <c r="R9" s="384">
        <v>1.9322965609152082E-3</v>
      </c>
    </row>
    <row r="10" spans="2:18" ht="16.5" customHeight="1" x14ac:dyDescent="0.2">
      <c r="B10" s="398" t="s">
        <v>93</v>
      </c>
      <c r="C10" s="381">
        <v>0.43783180677906774</v>
      </c>
      <c r="D10" s="381">
        <v>1.6336548532837246E-2</v>
      </c>
      <c r="E10" s="381">
        <v>6.2797363988297524E-3</v>
      </c>
      <c r="F10" s="382">
        <v>0.1879966340085352</v>
      </c>
      <c r="G10" s="355"/>
      <c r="H10" s="398" t="s">
        <v>93</v>
      </c>
      <c r="I10" s="381">
        <v>2.1687314245357973E-2</v>
      </c>
      <c r="J10" s="381">
        <v>1.6458196181698485E-4</v>
      </c>
      <c r="K10" s="381">
        <v>8.3801223497863072E-5</v>
      </c>
      <c r="L10" s="382">
        <v>1.1552132701421801E-2</v>
      </c>
      <c r="M10" s="356"/>
      <c r="N10" s="398" t="s">
        <v>93</v>
      </c>
      <c r="O10" s="381">
        <v>0.35514106070168056</v>
      </c>
      <c r="P10" s="381">
        <v>1.431816005144413E-2</v>
      </c>
      <c r="Q10" s="381">
        <v>5.3499441144335465E-3</v>
      </c>
      <c r="R10" s="382">
        <v>0.15945855387630783</v>
      </c>
    </row>
    <row r="11" spans="2:18" ht="16.5" customHeight="1" x14ac:dyDescent="0.2">
      <c r="B11" s="399" t="s">
        <v>94</v>
      </c>
      <c r="C11" s="383">
        <v>9.8433580304532989E-2</v>
      </c>
      <c r="D11" s="383">
        <v>5.5505182359654195E-2</v>
      </c>
      <c r="E11" s="383">
        <v>1.3076627559916074E-2</v>
      </c>
      <c r="F11" s="384">
        <v>6.4566929133858267E-2</v>
      </c>
      <c r="G11" s="355"/>
      <c r="H11" s="399" t="s">
        <v>94</v>
      </c>
      <c r="I11" s="383">
        <v>9.631286231350969E-2</v>
      </c>
      <c r="J11" s="383">
        <v>6.0346719332894443E-4</v>
      </c>
      <c r="K11" s="383">
        <v>2.5140367049358923E-4</v>
      </c>
      <c r="L11" s="384">
        <v>5.1244075829383888E-2</v>
      </c>
      <c r="M11" s="356"/>
      <c r="N11" s="399" t="s">
        <v>94</v>
      </c>
      <c r="O11" s="383">
        <v>9.8000373980319286E-2</v>
      </c>
      <c r="P11" s="383">
        <v>4.8653012081161323E-2</v>
      </c>
      <c r="Q11" s="383">
        <v>1.1151996182199505E-2</v>
      </c>
      <c r="R11" s="384">
        <v>6.2405369113990382E-2</v>
      </c>
    </row>
    <row r="12" spans="2:18" ht="16.5" customHeight="1" x14ac:dyDescent="0.2">
      <c r="B12" s="398" t="s">
        <v>95</v>
      </c>
      <c r="C12" s="381">
        <v>0.40012251327227116</v>
      </c>
      <c r="D12" s="381">
        <v>1.0966592149076868E-2</v>
      </c>
      <c r="E12" s="381">
        <v>2.5089393894618634E-2</v>
      </c>
      <c r="F12" s="382">
        <v>0.17421710644948007</v>
      </c>
      <c r="G12" s="355"/>
      <c r="H12" s="398" t="s">
        <v>95</v>
      </c>
      <c r="I12" s="381">
        <v>0.7163581790895448</v>
      </c>
      <c r="J12" s="381">
        <v>9.4908931314461268E-3</v>
      </c>
      <c r="K12" s="381">
        <v>7.5421101148076758E-4</v>
      </c>
      <c r="L12" s="382">
        <v>0.38235844350212023</v>
      </c>
      <c r="M12" s="356"/>
      <c r="N12" s="398" t="s">
        <v>95</v>
      </c>
      <c r="O12" s="381">
        <v>0.46287076642591685</v>
      </c>
      <c r="P12" s="381">
        <v>1.078137613047107E-2</v>
      </c>
      <c r="Q12" s="381">
        <v>2.1437452120511888E-2</v>
      </c>
      <c r="R12" s="382">
        <v>0.20782895018604969</v>
      </c>
    </row>
    <row r="13" spans="2:18" ht="16.5" customHeight="1" x14ac:dyDescent="0.2">
      <c r="B13" s="399" t="s">
        <v>96</v>
      </c>
      <c r="C13" s="383">
        <v>5.4824689341345309E-2</v>
      </c>
      <c r="D13" s="383">
        <v>0.18466553066424876</v>
      </c>
      <c r="E13" s="383">
        <v>0.15284139602234109</v>
      </c>
      <c r="F13" s="384">
        <v>0.12468293562541323</v>
      </c>
      <c r="G13" s="355"/>
      <c r="H13" s="399" t="s">
        <v>96</v>
      </c>
      <c r="I13" s="383">
        <v>0.14869199305535122</v>
      </c>
      <c r="J13" s="383">
        <v>8.6295808646039057E-2</v>
      </c>
      <c r="K13" s="383">
        <v>6.5364954328333193E-3</v>
      </c>
      <c r="L13" s="384">
        <v>0.10451484160638563</v>
      </c>
      <c r="M13" s="356"/>
      <c r="N13" s="399" t="s">
        <v>96</v>
      </c>
      <c r="O13" s="383">
        <v>7.3457915527195383E-2</v>
      </c>
      <c r="P13" s="383">
        <v>0.17237888054289977</v>
      </c>
      <c r="Q13" s="383">
        <v>0.13088525248973337</v>
      </c>
      <c r="R13" s="384">
        <v>0.12140717544597757</v>
      </c>
    </row>
    <row r="14" spans="2:18" ht="16.5" customHeight="1" x14ac:dyDescent="0.2">
      <c r="B14" s="398" t="s">
        <v>97</v>
      </c>
      <c r="C14" s="381">
        <v>3.9233416953503297E-3</v>
      </c>
      <c r="D14" s="381">
        <v>0.6924351618803446</v>
      </c>
      <c r="E14" s="381">
        <v>2.2651378586837672E-2</v>
      </c>
      <c r="F14" s="382">
        <v>0.27245597162950053</v>
      </c>
      <c r="G14" s="355"/>
      <c r="H14" s="398" t="s">
        <v>97</v>
      </c>
      <c r="I14" s="381">
        <v>1.9421475443604154E-3</v>
      </c>
      <c r="J14" s="381">
        <v>0.74665350010972131</v>
      </c>
      <c r="K14" s="381">
        <v>1.3575798206653817E-2</v>
      </c>
      <c r="L14" s="382">
        <v>0.2157333499625842</v>
      </c>
      <c r="M14" s="356"/>
      <c r="N14" s="398" t="s">
        <v>97</v>
      </c>
      <c r="O14" s="381">
        <v>3.5294392632587712E-3</v>
      </c>
      <c r="P14" s="381">
        <v>0.69912025065331307</v>
      </c>
      <c r="Q14" s="381">
        <v>2.1286749469401081E-2</v>
      </c>
      <c r="R14" s="382">
        <v>0.26325336262429555</v>
      </c>
    </row>
    <row r="15" spans="2:18" ht="16.5" customHeight="1" x14ac:dyDescent="0.2">
      <c r="B15" s="399" t="s">
        <v>98</v>
      </c>
      <c r="C15" s="383">
        <v>6.0527390467300624E-4</v>
      </c>
      <c r="D15" s="383">
        <v>3.5502681069926684E-2</v>
      </c>
      <c r="E15" s="383">
        <v>0.12040840450367919</v>
      </c>
      <c r="F15" s="384">
        <v>3.8390334795936766E-2</v>
      </c>
      <c r="G15" s="355"/>
      <c r="H15" s="399" t="s">
        <v>98</v>
      </c>
      <c r="I15" s="383">
        <v>2.6483830150369304E-4</v>
      </c>
      <c r="J15" s="383">
        <v>0.12294272547728768</v>
      </c>
      <c r="K15" s="383">
        <v>3.9386575043995641E-2</v>
      </c>
      <c r="L15" s="384">
        <v>4.2404589673235224E-2</v>
      </c>
      <c r="M15" s="356"/>
      <c r="N15" s="399" t="s">
        <v>98</v>
      </c>
      <c r="O15" s="383">
        <v>5.3759670897319026E-4</v>
      </c>
      <c r="P15" s="383">
        <v>4.6402331404178467E-2</v>
      </c>
      <c r="Q15" s="383">
        <v>0.10824217916033506</v>
      </c>
      <c r="R15" s="384">
        <v>3.9033902105371887E-2</v>
      </c>
    </row>
    <row r="16" spans="2:18" ht="16.5" customHeight="1" x14ac:dyDescent="0.2">
      <c r="B16" s="398" t="s">
        <v>99</v>
      </c>
      <c r="C16" s="381">
        <v>4.8130214106528209E-4</v>
      </c>
      <c r="D16" s="381">
        <v>8.3636875263807902E-4</v>
      </c>
      <c r="E16" s="381">
        <v>9.2866219450929405E-2</v>
      </c>
      <c r="F16" s="382">
        <v>1.9408547214040991E-2</v>
      </c>
      <c r="G16" s="355"/>
      <c r="H16" s="398" t="s">
        <v>99</v>
      </c>
      <c r="I16" s="381">
        <v>3.8548686107759762E-3</v>
      </c>
      <c r="J16" s="381">
        <v>1.7006802721088435E-3</v>
      </c>
      <c r="K16" s="381">
        <v>0.17237911673510434</v>
      </c>
      <c r="L16" s="382">
        <v>3.4594038413569471E-2</v>
      </c>
      <c r="M16" s="356"/>
      <c r="N16" s="398" t="s">
        <v>99</v>
      </c>
      <c r="O16" s="381">
        <v>1.1511581703012878E-3</v>
      </c>
      <c r="P16" s="381">
        <v>9.4405450888642611E-4</v>
      </c>
      <c r="Q16" s="381">
        <v>0.10476345963052733</v>
      </c>
      <c r="R16" s="382">
        <v>2.1859892123939063E-2</v>
      </c>
    </row>
    <row r="17" spans="2:18" ht="16.5" customHeight="1" x14ac:dyDescent="0.2">
      <c r="B17" s="399" t="s">
        <v>100</v>
      </c>
      <c r="C17" s="383">
        <v>2.6982089726387023E-4</v>
      </c>
      <c r="D17" s="383">
        <v>5.5497365829255713E-4</v>
      </c>
      <c r="E17" s="383">
        <v>0.53014273471438278</v>
      </c>
      <c r="F17" s="384">
        <v>0.10815351325359139</v>
      </c>
      <c r="G17" s="355"/>
      <c r="H17" s="399" t="s">
        <v>100</v>
      </c>
      <c r="I17" s="383">
        <v>2.9426477944854781E-5</v>
      </c>
      <c r="J17" s="383">
        <v>2.7430326969497479E-4</v>
      </c>
      <c r="K17" s="383">
        <v>0.614430570686332</v>
      </c>
      <c r="L17" s="384">
        <v>0.11439885258169119</v>
      </c>
      <c r="M17" s="356"/>
      <c r="N17" s="399" t="s">
        <v>100</v>
      </c>
      <c r="O17" s="383">
        <v>2.2205081457588293E-4</v>
      </c>
      <c r="P17" s="383">
        <v>5.1991407735774197E-4</v>
      </c>
      <c r="Q17" s="383">
        <v>0.54266768809574639</v>
      </c>
      <c r="R17" s="384">
        <v>0.10914830313122738</v>
      </c>
    </row>
    <row r="18" spans="2:18" ht="16.5" customHeight="1" x14ac:dyDescent="0.2">
      <c r="B18" s="400" t="s">
        <v>101</v>
      </c>
      <c r="C18" s="385">
        <v>3.6462283414036523E-4</v>
      </c>
      <c r="D18" s="385">
        <v>1.3835258805321494E-3</v>
      </c>
      <c r="E18" s="385">
        <v>3.5432489139749994E-2</v>
      </c>
      <c r="F18" s="386">
        <v>7.8890424956422431E-3</v>
      </c>
      <c r="G18" s="355"/>
      <c r="H18" s="400" t="s">
        <v>101</v>
      </c>
      <c r="I18" s="381">
        <v>1.0210987846864609E-2</v>
      </c>
      <c r="J18" s="381">
        <v>3.1874039938556066E-2</v>
      </c>
      <c r="K18" s="381">
        <v>0.15260202798960865</v>
      </c>
      <c r="L18" s="382">
        <v>4.2856697430780744E-2</v>
      </c>
      <c r="M18" s="356"/>
      <c r="N18" s="400" t="s">
        <v>101</v>
      </c>
      <c r="O18" s="381">
        <v>2.4425589603347124E-3</v>
      </c>
      <c r="P18" s="381">
        <v>5.294914419406477E-3</v>
      </c>
      <c r="Q18" s="381">
        <v>5.3185477287854624E-2</v>
      </c>
      <c r="R18" s="382">
        <v>1.367219483192547E-2</v>
      </c>
    </row>
    <row r="19" spans="2:18" ht="16.5" customHeight="1" x14ac:dyDescent="0.2">
      <c r="B19" s="360" t="s">
        <v>3</v>
      </c>
      <c r="C19" s="387">
        <f>SUM(C9:C18)</f>
        <v>1</v>
      </c>
      <c r="D19" s="387">
        <f>SUM(D9:D18)</f>
        <v>1.0000000000000002</v>
      </c>
      <c r="E19" s="387">
        <f>SUM(E9:E18)</f>
        <v>0.99999999999999989</v>
      </c>
      <c r="F19" s="388">
        <f>SUM(F9:F18)</f>
        <v>1</v>
      </c>
      <c r="G19" s="355"/>
      <c r="H19" s="360" t="s">
        <v>3</v>
      </c>
      <c r="I19" s="387">
        <f>SUM(I9:I18)</f>
        <v>1</v>
      </c>
      <c r="J19" s="387">
        <f>SUM(J9:J18)</f>
        <v>1</v>
      </c>
      <c r="K19" s="387">
        <f>SUM(K9:K18)</f>
        <v>1</v>
      </c>
      <c r="L19" s="388">
        <f>SUM(L9:L18)</f>
        <v>1</v>
      </c>
      <c r="M19" s="355"/>
      <c r="N19" s="360" t="s">
        <v>3</v>
      </c>
      <c r="O19" s="387">
        <f>SUM(O9:O18)</f>
        <v>1.0000000000000002</v>
      </c>
      <c r="P19" s="387">
        <f>SUM(P9:P18)</f>
        <v>1</v>
      </c>
      <c r="Q19" s="387">
        <f>SUM(Q9:Q18)</f>
        <v>1</v>
      </c>
      <c r="R19" s="388">
        <f>SUM(R9:R18)</f>
        <v>1</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9"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461</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10.09184817125565</v>
      </c>
      <c r="D11" s="370">
        <v>0.20570797517508776</v>
      </c>
      <c r="E11" s="376">
        <v>40.224841793659664</v>
      </c>
      <c r="F11" s="372">
        <v>0.20470243416894854</v>
      </c>
      <c r="G11" s="376">
        <v>61.791774303195105</v>
      </c>
      <c r="H11" s="372">
        <v>0.2567932138058488</v>
      </c>
      <c r="I11" s="366"/>
      <c r="J11" s="366"/>
      <c r="K11" s="366"/>
      <c r="L11" s="366"/>
      <c r="M11" s="366"/>
      <c r="N11" s="366"/>
      <c r="O11" s="366"/>
    </row>
    <row r="12" spans="1:18" ht="15" customHeight="1" x14ac:dyDescent="0.2">
      <c r="B12" s="368" t="s">
        <v>10</v>
      </c>
      <c r="C12" s="375">
        <v>9.7124203821656057</v>
      </c>
      <c r="D12" s="370">
        <v>0.40132528423986014</v>
      </c>
      <c r="E12" s="377">
        <v>22.867949568679496</v>
      </c>
      <c r="F12" s="373">
        <v>0.27941125437360448</v>
      </c>
      <c r="G12" s="377">
        <v>47.132756132756136</v>
      </c>
      <c r="H12" s="373">
        <v>0.11055669273623026</v>
      </c>
      <c r="I12" s="366"/>
      <c r="J12" s="366"/>
      <c r="K12" s="366"/>
      <c r="L12" s="366"/>
      <c r="M12" s="366"/>
      <c r="N12" s="366"/>
      <c r="O12" s="366"/>
    </row>
    <row r="13" spans="1:18" ht="15" customHeight="1" x14ac:dyDescent="0.2">
      <c r="B13" s="368" t="s">
        <v>40</v>
      </c>
      <c r="C13" s="375">
        <v>19.305682859761685</v>
      </c>
      <c r="D13" s="370">
        <v>0.11119555604185612</v>
      </c>
      <c r="E13" s="377">
        <v>41.974643423137877</v>
      </c>
      <c r="F13" s="373">
        <v>0.12466293498961654</v>
      </c>
      <c r="G13" s="377">
        <v>67.472166998011929</v>
      </c>
      <c r="H13" s="373">
        <v>9.2928683831023928E-2</v>
      </c>
      <c r="I13" s="366"/>
      <c r="J13" s="366"/>
      <c r="K13" s="366"/>
      <c r="L13" s="366"/>
      <c r="M13" s="366"/>
      <c r="N13" s="366"/>
      <c r="O13" s="366"/>
    </row>
    <row r="14" spans="1:18" ht="15" customHeight="1" x14ac:dyDescent="0.2">
      <c r="B14" s="368" t="s">
        <v>41</v>
      </c>
      <c r="C14" s="375">
        <v>17.922222222222221</v>
      </c>
      <c r="D14" s="370">
        <v>0.20504645100919794</v>
      </c>
      <c r="E14" s="377">
        <v>27.639037433155082</v>
      </c>
      <c r="F14" s="373">
        <v>0.39573259894608243</v>
      </c>
      <c r="G14" s="377">
        <v>32.376332622601282</v>
      </c>
      <c r="H14" s="373">
        <v>0.54501349262554</v>
      </c>
      <c r="I14" s="366"/>
      <c r="J14" s="366"/>
      <c r="K14" s="366"/>
      <c r="L14" s="366"/>
      <c r="M14" s="366"/>
      <c r="N14" s="366"/>
      <c r="O14" s="366"/>
    </row>
    <row r="15" spans="1:18" ht="15" customHeight="1" x14ac:dyDescent="0.2">
      <c r="B15" s="368" t="s">
        <v>9</v>
      </c>
      <c r="C15" s="375">
        <v>20.213318025258324</v>
      </c>
      <c r="D15" s="370">
        <v>9.9321262606703473E-2</v>
      </c>
      <c r="E15" s="377">
        <v>44.15010387811634</v>
      </c>
      <c r="F15" s="373">
        <v>9.2340860425429536E-2</v>
      </c>
      <c r="G15" s="377">
        <v>69.657836644591612</v>
      </c>
      <c r="H15" s="373">
        <v>7.8031836975016991E-2</v>
      </c>
      <c r="I15" s="366"/>
      <c r="J15" s="366"/>
      <c r="K15" s="366"/>
      <c r="L15" s="366"/>
      <c r="M15" s="366"/>
      <c r="N15" s="366"/>
      <c r="O15" s="366"/>
    </row>
    <row r="16" spans="1:18" ht="15" customHeight="1" x14ac:dyDescent="0.2">
      <c r="B16" s="368" t="s">
        <v>8</v>
      </c>
      <c r="C16" s="375">
        <v>21.036147403685092</v>
      </c>
      <c r="D16" s="370">
        <v>0.63641990986091346</v>
      </c>
      <c r="E16" s="377">
        <v>34.485205724508049</v>
      </c>
      <c r="F16" s="373">
        <v>0.37475147183719237</v>
      </c>
      <c r="G16" s="377">
        <v>43.078391812865497</v>
      </c>
      <c r="H16" s="373">
        <v>0.45928910609891854</v>
      </c>
      <c r="I16" s="366"/>
      <c r="J16" s="366"/>
      <c r="K16" s="366"/>
      <c r="L16" s="366"/>
      <c r="M16" s="366"/>
      <c r="N16" s="366"/>
      <c r="O16" s="366"/>
    </row>
    <row r="17" spans="1:15" ht="15" customHeight="1" x14ac:dyDescent="0.2">
      <c r="B17" s="368" t="s">
        <v>7</v>
      </c>
      <c r="C17" s="375">
        <v>21.156296174683959</v>
      </c>
      <c r="D17" s="370">
        <v>0.2610563666518344</v>
      </c>
      <c r="E17" s="377">
        <v>43.348476024072994</v>
      </c>
      <c r="F17" s="373">
        <v>0.23821098589340151</v>
      </c>
      <c r="G17" s="377">
        <v>70.67204788681299</v>
      </c>
      <c r="H17" s="373">
        <v>0.19068889451101101</v>
      </c>
      <c r="I17" s="366"/>
      <c r="J17" s="366"/>
      <c r="K17" s="366"/>
      <c r="L17" s="366"/>
      <c r="M17" s="366"/>
      <c r="N17" s="366"/>
      <c r="O17" s="366"/>
    </row>
    <row r="18" spans="1:15" ht="15" customHeight="1" x14ac:dyDescent="0.2">
      <c r="B18" s="368" t="s">
        <v>43</v>
      </c>
      <c r="C18" s="375">
        <v>17.440252256170492</v>
      </c>
      <c r="D18" s="370">
        <v>0.26307908385462447</v>
      </c>
      <c r="E18" s="377">
        <v>30.232146709816611</v>
      </c>
      <c r="F18" s="373">
        <v>0.45036360218222238</v>
      </c>
      <c r="G18" s="377">
        <v>40.20800850460666</v>
      </c>
      <c r="H18" s="373">
        <v>0.51980071841898834</v>
      </c>
      <c r="I18" s="366"/>
      <c r="J18" s="366"/>
      <c r="K18" s="366"/>
      <c r="L18" s="366"/>
      <c r="M18" s="366"/>
      <c r="N18" s="366"/>
      <c r="O18" s="366"/>
    </row>
    <row r="19" spans="1:15" ht="15" customHeight="1" x14ac:dyDescent="0.2">
      <c r="B19" s="368" t="s">
        <v>44</v>
      </c>
      <c r="C19" s="375">
        <v>16.179035688962419</v>
      </c>
      <c r="D19" s="370">
        <v>0.23676082484087504</v>
      </c>
      <c r="E19" s="377">
        <v>25.480487623578384</v>
      </c>
      <c r="F19" s="373">
        <v>0.48560473246479768</v>
      </c>
      <c r="G19" s="377">
        <v>34.809540954095411</v>
      </c>
      <c r="H19" s="373">
        <v>0.55948787831565316</v>
      </c>
      <c r="I19" s="366"/>
      <c r="J19" s="366"/>
      <c r="K19" s="366"/>
      <c r="L19" s="366"/>
      <c r="M19" s="366"/>
      <c r="N19" s="366"/>
      <c r="O19" s="366"/>
    </row>
    <row r="20" spans="1:15" ht="15" customHeight="1" x14ac:dyDescent="0.2">
      <c r="B20" s="368" t="s">
        <v>6</v>
      </c>
      <c r="C20" s="375">
        <v>20.195284967796816</v>
      </c>
      <c r="D20" s="370">
        <v>0.10361676855437127</v>
      </c>
      <c r="E20" s="377">
        <v>30.876179245283019</v>
      </c>
      <c r="F20" s="373">
        <v>9.0707431886837497E-2</v>
      </c>
      <c r="G20" s="377">
        <v>54.766182816790895</v>
      </c>
      <c r="H20" s="373">
        <v>0.11964588254134473</v>
      </c>
      <c r="I20" s="366"/>
      <c r="J20" s="366"/>
      <c r="K20" s="366"/>
      <c r="L20" s="366"/>
      <c r="M20" s="366"/>
      <c r="N20" s="366"/>
      <c r="O20" s="366"/>
    </row>
    <row r="21" spans="1:15" ht="15" customHeight="1" x14ac:dyDescent="0.2">
      <c r="B21" s="368" t="s">
        <v>5</v>
      </c>
      <c r="C21" s="375">
        <v>19.880888385910314</v>
      </c>
      <c r="D21" s="370">
        <v>9.2020357890388815E-2</v>
      </c>
      <c r="E21" s="377">
        <v>43.681236203090506</v>
      </c>
      <c r="F21" s="373">
        <v>0.1530633005268503</v>
      </c>
      <c r="G21" s="377">
        <v>68.792469100316183</v>
      </c>
      <c r="H21" s="373">
        <v>0.14401647676026555</v>
      </c>
      <c r="I21" s="366"/>
      <c r="J21" s="366"/>
      <c r="K21" s="366"/>
      <c r="L21" s="366"/>
      <c r="M21" s="366"/>
      <c r="N21" s="366"/>
      <c r="O21" s="366"/>
    </row>
    <row r="22" spans="1:15" ht="15" customHeight="1" x14ac:dyDescent="0.2">
      <c r="B22" s="368" t="s">
        <v>38</v>
      </c>
      <c r="C22" s="375">
        <v>19.865195027861123</v>
      </c>
      <c r="D22" s="370">
        <v>7.792262637603227E-2</v>
      </c>
      <c r="E22" s="377">
        <v>44.123949356314505</v>
      </c>
      <c r="F22" s="373">
        <v>9.8527952408626274E-2</v>
      </c>
      <c r="G22" s="377">
        <v>68.621601763409259</v>
      </c>
      <c r="H22" s="373">
        <v>0.10583996275609582</v>
      </c>
      <c r="I22" s="366"/>
      <c r="J22" s="366"/>
      <c r="K22" s="366"/>
      <c r="L22" s="366"/>
      <c r="M22" s="366"/>
      <c r="N22" s="366"/>
      <c r="O22" s="366"/>
    </row>
    <row r="23" spans="1:15" ht="15" customHeight="1" x14ac:dyDescent="0.2">
      <c r="B23" s="368" t="s">
        <v>45</v>
      </c>
      <c r="C23" s="375">
        <v>19.970305653803514</v>
      </c>
      <c r="D23" s="370">
        <v>5.2535865365084054E-2</v>
      </c>
      <c r="E23" s="377">
        <v>35.075811721462117</v>
      </c>
      <c r="F23" s="373">
        <v>0.31472858794557401</v>
      </c>
      <c r="G23" s="377">
        <v>52.923781920726931</v>
      </c>
      <c r="H23" s="373">
        <v>0.33594691019412926</v>
      </c>
      <c r="I23" s="366"/>
      <c r="J23" s="366"/>
      <c r="K23" s="366"/>
      <c r="L23" s="366"/>
      <c r="M23" s="366"/>
      <c r="N23" s="366"/>
      <c r="O23" s="366"/>
    </row>
    <row r="24" spans="1:15" ht="15" customHeight="1" x14ac:dyDescent="0.2">
      <c r="B24" s="368" t="s">
        <v>46</v>
      </c>
      <c r="C24" s="375">
        <v>17.807215939687669</v>
      </c>
      <c r="D24" s="370">
        <v>0.22339540302261077</v>
      </c>
      <c r="E24" s="377">
        <v>34.723296032553407</v>
      </c>
      <c r="F24" s="373">
        <v>0.29629516494727337</v>
      </c>
      <c r="G24" s="377">
        <v>59.353711790393014</v>
      </c>
      <c r="H24" s="373">
        <v>0.18945910174651201</v>
      </c>
      <c r="I24" s="366"/>
      <c r="J24" s="366"/>
      <c r="K24" s="366"/>
      <c r="L24" s="366"/>
      <c r="M24" s="366"/>
      <c r="N24" s="366"/>
      <c r="O24" s="366"/>
    </row>
    <row r="25" spans="1:15" ht="15" customHeight="1" x14ac:dyDescent="0.2">
      <c r="B25" s="368" t="s">
        <v>47</v>
      </c>
      <c r="C25" s="375">
        <v>58.160262417994375</v>
      </c>
      <c r="D25" s="370">
        <v>0.99989222631899222</v>
      </c>
      <c r="E25" s="377">
        <v>94.998835855646107</v>
      </c>
      <c r="F25" s="373">
        <v>0.64439415406452483</v>
      </c>
      <c r="G25" s="377">
        <v>102.72159090909091</v>
      </c>
      <c r="H25" s="373">
        <v>0.55989433713771419</v>
      </c>
      <c r="I25" s="366"/>
      <c r="J25" s="366"/>
      <c r="K25" s="366"/>
      <c r="L25" s="366"/>
      <c r="M25" s="366"/>
      <c r="N25" s="366"/>
      <c r="O25" s="366"/>
    </row>
    <row r="26" spans="1:15" ht="15" customHeight="1" x14ac:dyDescent="0.2">
      <c r="B26" s="368" t="s">
        <v>48</v>
      </c>
      <c r="C26" s="375">
        <v>21.066471471471463</v>
      </c>
      <c r="D26" s="370">
        <v>0.68658004783727156</v>
      </c>
      <c r="E26" s="377">
        <v>27.905673515981743</v>
      </c>
      <c r="F26" s="373">
        <v>0.63391417553246565</v>
      </c>
      <c r="G26" s="377">
        <v>33.528005050505044</v>
      </c>
      <c r="H26" s="373">
        <v>0.64674690577205451</v>
      </c>
      <c r="I26" s="366"/>
      <c r="J26" s="366"/>
      <c r="K26" s="366"/>
      <c r="L26" s="366"/>
      <c r="M26" s="366"/>
      <c r="N26" s="366"/>
      <c r="O26" s="366"/>
    </row>
    <row r="27" spans="1:15" ht="15" customHeight="1" x14ac:dyDescent="0.2">
      <c r="B27" s="368" t="s">
        <v>49</v>
      </c>
      <c r="C27" s="375">
        <v>16.927380116959061</v>
      </c>
      <c r="D27" s="370">
        <v>0.32957324574969971</v>
      </c>
      <c r="E27" s="377">
        <v>26.777377521613747</v>
      </c>
      <c r="F27" s="373">
        <v>0.47131127950409146</v>
      </c>
      <c r="G27" s="377">
        <v>36.638303693570407</v>
      </c>
      <c r="H27" s="373">
        <v>0.47332615669938077</v>
      </c>
      <c r="I27" s="366"/>
      <c r="J27" s="366"/>
      <c r="K27" s="366"/>
      <c r="L27" s="366"/>
      <c r="M27" s="366"/>
      <c r="N27" s="366"/>
      <c r="O27" s="366"/>
    </row>
    <row r="28" spans="1:15" ht="15" customHeight="1" x14ac:dyDescent="0.2">
      <c r="B28" s="368" t="s">
        <v>4</v>
      </c>
      <c r="C28" s="375">
        <v>20.356347438752785</v>
      </c>
      <c r="D28" s="370">
        <v>9.1167890780551916E-2</v>
      </c>
      <c r="E28" s="377">
        <v>45</v>
      </c>
      <c r="F28" s="373">
        <v>2.799736837105387E-2</v>
      </c>
      <c r="G28" s="377">
        <v>70.36333333333333</v>
      </c>
      <c r="H28" s="373">
        <v>4.7594905056506369E-2</v>
      </c>
      <c r="I28" s="366"/>
      <c r="J28" s="366"/>
      <c r="K28" s="366"/>
      <c r="L28" s="366"/>
      <c r="M28" s="366"/>
      <c r="N28" s="366"/>
      <c r="O28" s="366"/>
    </row>
    <row r="29" spans="1:15" ht="15" customHeight="1" x14ac:dyDescent="0.2">
      <c r="B29" s="369" t="s">
        <v>3</v>
      </c>
      <c r="C29" s="378">
        <v>16.305044561717249</v>
      </c>
      <c r="D29" s="371">
        <v>0.49629842898321136</v>
      </c>
      <c r="E29" s="378">
        <v>37.970228034646496</v>
      </c>
      <c r="F29" s="374">
        <v>0.33341360524317337</v>
      </c>
      <c r="G29" s="378">
        <v>58.786476491942068</v>
      </c>
      <c r="H29" s="374">
        <v>0.3286128456866374</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4.5" customHeight="1" x14ac:dyDescent="0.2">
      <c r="B32" s="1178" t="s">
        <v>299</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460</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10.09184817125565</v>
      </c>
      <c r="D11" s="370">
        <v>0.20570797517508776</v>
      </c>
      <c r="E11" s="376">
        <v>40.224841793659664</v>
      </c>
      <c r="F11" s="372">
        <v>0.20470243416894854</v>
      </c>
      <c r="G11" s="376">
        <v>61.791774303195105</v>
      </c>
      <c r="H11" s="372">
        <v>0.2567932138058488</v>
      </c>
      <c r="I11" s="366"/>
      <c r="J11" s="366"/>
      <c r="K11" s="366"/>
      <c r="L11" s="366"/>
      <c r="M11" s="366"/>
      <c r="N11" s="366"/>
      <c r="O11" s="366"/>
    </row>
    <row r="12" spans="1:18" ht="15" customHeight="1" x14ac:dyDescent="0.2">
      <c r="B12" s="368" t="s">
        <v>10</v>
      </c>
      <c r="C12" s="375">
        <v>9.7036328871892934</v>
      </c>
      <c r="D12" s="370">
        <v>0.39995490676995321</v>
      </c>
      <c r="E12" s="377">
        <v>22.874418604651162</v>
      </c>
      <c r="F12" s="373">
        <v>0.27939181393085777</v>
      </c>
      <c r="G12" s="377">
        <v>47.134393063583815</v>
      </c>
      <c r="H12" s="373">
        <v>0.11062903609164967</v>
      </c>
      <c r="I12" s="366"/>
      <c r="J12" s="366"/>
      <c r="K12" s="366"/>
      <c r="L12" s="366"/>
      <c r="M12" s="366"/>
      <c r="N12" s="366"/>
      <c r="O12" s="366"/>
    </row>
    <row r="13" spans="1:18" ht="15" customHeight="1" x14ac:dyDescent="0.2">
      <c r="B13" s="368" t="s">
        <v>40</v>
      </c>
      <c r="C13" s="375">
        <v>19.285714285714285</v>
      </c>
      <c r="D13" s="370">
        <v>0.1117578901241625</v>
      </c>
      <c r="E13" s="377">
        <v>41.868780754510659</v>
      </c>
      <c r="F13" s="373">
        <v>0.12640092150829629</v>
      </c>
      <c r="G13" s="377">
        <v>67.277301927194856</v>
      </c>
      <c r="H13" s="373">
        <v>9.6118594706020674E-2</v>
      </c>
      <c r="I13" s="366"/>
      <c r="J13" s="366"/>
      <c r="K13" s="366"/>
      <c r="L13" s="366"/>
      <c r="M13" s="366"/>
      <c r="N13" s="366"/>
      <c r="O13" s="366"/>
    </row>
    <row r="14" spans="1:18" ht="15" customHeight="1" x14ac:dyDescent="0.2">
      <c r="B14" s="368" t="s">
        <v>41</v>
      </c>
      <c r="C14" s="375">
        <v>17.922222222222221</v>
      </c>
      <c r="D14" s="370">
        <v>0.20504645100919794</v>
      </c>
      <c r="E14" s="377">
        <v>27.639037433155082</v>
      </c>
      <c r="F14" s="373">
        <v>0.39573259894608243</v>
      </c>
      <c r="G14" s="377">
        <v>32.376332622601282</v>
      </c>
      <c r="H14" s="373">
        <v>0.54501349262554</v>
      </c>
      <c r="I14" s="366"/>
      <c r="J14" s="366"/>
      <c r="K14" s="366"/>
      <c r="L14" s="366"/>
      <c r="M14" s="366"/>
      <c r="N14" s="366"/>
      <c r="O14" s="366"/>
    </row>
    <row r="15" spans="1:18" ht="15" customHeight="1" x14ac:dyDescent="0.2">
      <c r="B15" s="368" t="s">
        <v>9</v>
      </c>
      <c r="C15" s="375">
        <v>18.393939393939394</v>
      </c>
      <c r="D15" s="370">
        <v>0.23096470786874879</v>
      </c>
      <c r="E15" s="377">
        <v>35.179640718562872</v>
      </c>
      <c r="F15" s="373">
        <v>0.31937017436414322</v>
      </c>
      <c r="G15" s="377">
        <v>61.481651376146786</v>
      </c>
      <c r="H15" s="373">
        <v>0.17241731708974503</v>
      </c>
      <c r="I15" s="366"/>
      <c r="J15" s="366"/>
      <c r="K15" s="366"/>
      <c r="L15" s="366"/>
      <c r="M15" s="366"/>
      <c r="N15" s="366"/>
      <c r="O15" s="366"/>
    </row>
    <row r="16" spans="1:18" ht="15" customHeight="1" x14ac:dyDescent="0.2">
      <c r="B16" s="368" t="s">
        <v>8</v>
      </c>
      <c r="C16" s="375">
        <v>21.036147403685092</v>
      </c>
      <c r="D16" s="370">
        <v>0.63641990986091346</v>
      </c>
      <c r="E16" s="377">
        <v>34.485205724508049</v>
      </c>
      <c r="F16" s="373">
        <v>0.37475147183719237</v>
      </c>
      <c r="G16" s="377">
        <v>43.078391812865497</v>
      </c>
      <c r="H16" s="373">
        <v>0.45928910609891854</v>
      </c>
      <c r="I16" s="366"/>
      <c r="J16" s="366"/>
      <c r="K16" s="366"/>
      <c r="L16" s="366"/>
      <c r="M16" s="366"/>
      <c r="N16" s="366"/>
      <c r="O16" s="366"/>
    </row>
    <row r="17" spans="1:15" ht="15" customHeight="1" x14ac:dyDescent="0.2">
      <c r="B17" s="368" t="s">
        <v>7</v>
      </c>
      <c r="C17" s="375">
        <v>20.473381911701672</v>
      </c>
      <c r="D17" s="370">
        <v>0.28895667017789894</v>
      </c>
      <c r="E17" s="377">
        <v>42.307087699944844</v>
      </c>
      <c r="F17" s="373">
        <v>0.26053601458806552</v>
      </c>
      <c r="G17" s="377">
        <v>69.712075158883664</v>
      </c>
      <c r="H17" s="373">
        <v>0.20570744391162413</v>
      </c>
      <c r="I17" s="366"/>
      <c r="J17" s="366"/>
      <c r="K17" s="366"/>
      <c r="L17" s="366"/>
      <c r="M17" s="366"/>
      <c r="N17" s="366"/>
      <c r="O17" s="366"/>
    </row>
    <row r="18" spans="1:15" ht="15" customHeight="1" x14ac:dyDescent="0.2">
      <c r="B18" s="368" t="s">
        <v>43</v>
      </c>
      <c r="C18" s="375">
        <v>17.377178899082569</v>
      </c>
      <c r="D18" s="370">
        <v>0.26735014243356059</v>
      </c>
      <c r="E18" s="377">
        <v>29.966651542649728</v>
      </c>
      <c r="F18" s="373">
        <v>0.45633847900399832</v>
      </c>
      <c r="G18" s="377">
        <v>39.453967065868262</v>
      </c>
      <c r="H18" s="373">
        <v>0.52643763703737367</v>
      </c>
      <c r="I18" s="366"/>
      <c r="J18" s="366"/>
      <c r="K18" s="366"/>
      <c r="L18" s="366"/>
      <c r="M18" s="366"/>
      <c r="N18" s="366"/>
      <c r="O18" s="366"/>
    </row>
    <row r="19" spans="1:15" ht="15" customHeight="1" x14ac:dyDescent="0.2">
      <c r="B19" s="368" t="s">
        <v>44</v>
      </c>
      <c r="C19" s="375">
        <v>16.442247191011237</v>
      </c>
      <c r="D19" s="370">
        <v>0.24065387492534945</v>
      </c>
      <c r="E19" s="377">
        <v>24.133070654607327</v>
      </c>
      <c r="F19" s="373">
        <v>0.51499674345961788</v>
      </c>
      <c r="G19" s="377">
        <v>31.004744224422442</v>
      </c>
      <c r="H19" s="373">
        <v>0.5664769018213428</v>
      </c>
      <c r="I19" s="366"/>
      <c r="J19" s="366"/>
      <c r="K19" s="366"/>
      <c r="L19" s="366"/>
      <c r="M19" s="366"/>
      <c r="N19" s="366"/>
      <c r="O19" s="366"/>
    </row>
    <row r="20" spans="1:15" ht="15" customHeight="1" x14ac:dyDescent="0.2">
      <c r="B20" s="368" t="s">
        <v>6</v>
      </c>
      <c r="C20" s="375">
        <v>20.100305110602594</v>
      </c>
      <c r="D20" s="370">
        <v>7.1796828599170692E-2</v>
      </c>
      <c r="E20" s="377">
        <v>30.808021038790269</v>
      </c>
      <c r="F20" s="373">
        <v>0.10208239275503105</v>
      </c>
      <c r="G20" s="377">
        <v>54.273291925465841</v>
      </c>
      <c r="H20" s="373">
        <v>0.14854375921496321</v>
      </c>
      <c r="I20" s="366"/>
      <c r="J20" s="366"/>
      <c r="K20" s="366"/>
      <c r="L20" s="366"/>
      <c r="M20" s="366"/>
      <c r="N20" s="366"/>
      <c r="O20" s="366"/>
    </row>
    <row r="21" spans="1:15" ht="15" customHeight="1" x14ac:dyDescent="0.2">
      <c r="B21" s="368" t="s">
        <v>5</v>
      </c>
      <c r="C21" s="375">
        <v>20.119926199261993</v>
      </c>
      <c r="D21" s="370">
        <v>0.21264876471309824</v>
      </c>
      <c r="E21" s="377">
        <v>44.136363636363633</v>
      </c>
      <c r="F21" s="373">
        <v>0.31280063397544233</v>
      </c>
      <c r="G21" s="377">
        <v>73.331395348837205</v>
      </c>
      <c r="H21" s="373">
        <v>0.38906523489298295</v>
      </c>
      <c r="I21" s="366"/>
      <c r="J21" s="366"/>
      <c r="K21" s="366"/>
      <c r="L21" s="366"/>
      <c r="M21" s="366"/>
      <c r="N21" s="366"/>
      <c r="O21" s="366"/>
    </row>
    <row r="22" spans="1:15" ht="15" customHeight="1" x14ac:dyDescent="0.2">
      <c r="B22" s="368" t="s">
        <v>38</v>
      </c>
      <c r="C22" s="375">
        <v>19.833291267036849</v>
      </c>
      <c r="D22" s="370">
        <v>8.4274845526320905E-2</v>
      </c>
      <c r="E22" s="377">
        <v>44.091262135922328</v>
      </c>
      <c r="F22" s="373">
        <v>9.9015276303037095E-2</v>
      </c>
      <c r="G22" s="377">
        <v>68.587867485739366</v>
      </c>
      <c r="H22" s="373">
        <v>0.10762018452578082</v>
      </c>
      <c r="I22" s="366"/>
      <c r="J22" s="366"/>
      <c r="K22" s="366"/>
      <c r="L22" s="366"/>
      <c r="M22" s="366"/>
      <c r="N22" s="366"/>
      <c r="O22" s="366"/>
    </row>
    <row r="23" spans="1:15" ht="15" customHeight="1" x14ac:dyDescent="0.2">
      <c r="B23" s="368" t="s">
        <v>45</v>
      </c>
      <c r="C23" s="375">
        <v>19.964041862547571</v>
      </c>
      <c r="D23" s="370">
        <v>5.0337062644114854E-2</v>
      </c>
      <c r="E23" s="377">
        <v>34.642114800405054</v>
      </c>
      <c r="F23" s="373">
        <v>0.31972278326204234</v>
      </c>
      <c r="G23" s="377">
        <v>51.399266461958376</v>
      </c>
      <c r="H23" s="373">
        <v>0.34562942555940629</v>
      </c>
      <c r="I23" s="366"/>
      <c r="J23" s="366"/>
      <c r="K23" s="366"/>
      <c r="L23" s="366"/>
      <c r="M23" s="366"/>
      <c r="N23" s="366"/>
      <c r="O23" s="366"/>
    </row>
    <row r="24" spans="1:15" ht="15" customHeight="1" x14ac:dyDescent="0.2">
      <c r="B24" s="368" t="s">
        <v>46</v>
      </c>
      <c r="C24" s="375">
        <v>17.815618221258134</v>
      </c>
      <c r="D24" s="370">
        <v>0.22298378595869972</v>
      </c>
      <c r="E24" s="377">
        <v>34.799382716049379</v>
      </c>
      <c r="F24" s="373">
        <v>0.29621273457488689</v>
      </c>
      <c r="G24" s="377">
        <v>59.314977973568283</v>
      </c>
      <c r="H24" s="373">
        <v>0.19001104390558035</v>
      </c>
      <c r="I24" s="366"/>
      <c r="J24" s="366"/>
      <c r="K24" s="366"/>
      <c r="L24" s="366"/>
      <c r="M24" s="366"/>
      <c r="N24" s="366"/>
      <c r="O24" s="366"/>
    </row>
    <row r="25" spans="1:15" ht="15" customHeight="1" x14ac:dyDescent="0.2">
      <c r="B25" s="368" t="s">
        <v>47</v>
      </c>
      <c r="C25" s="375">
        <v>14.551155115511552</v>
      </c>
      <c r="D25" s="370">
        <v>0.60219341064373766</v>
      </c>
      <c r="E25" s="377">
        <v>17.838235294117649</v>
      </c>
      <c r="F25" s="373">
        <v>0.62435165062289233</v>
      </c>
      <c r="G25" s="377">
        <v>21.874074074074073</v>
      </c>
      <c r="H25" s="373">
        <v>0.53635902819403725</v>
      </c>
      <c r="I25" s="366"/>
      <c r="J25" s="366"/>
      <c r="K25" s="366"/>
      <c r="L25" s="366"/>
      <c r="M25" s="366"/>
      <c r="N25" s="366"/>
      <c r="O25" s="366"/>
    </row>
    <row r="26" spans="1:15" ht="15" customHeight="1" x14ac:dyDescent="0.2">
      <c r="B26" s="368" t="s">
        <v>48</v>
      </c>
      <c r="C26" s="375">
        <v>21.066471471471463</v>
      </c>
      <c r="D26" s="370">
        <v>0.68658004783727156</v>
      </c>
      <c r="E26" s="377">
        <v>27.905673515981743</v>
      </c>
      <c r="F26" s="373">
        <v>0.63391417553246565</v>
      </c>
      <c r="G26" s="377">
        <v>33.528005050505044</v>
      </c>
      <c r="H26" s="373">
        <v>0.64674690577205451</v>
      </c>
      <c r="I26" s="366"/>
      <c r="J26" s="366"/>
      <c r="K26" s="366"/>
      <c r="L26" s="366"/>
      <c r="M26" s="366"/>
      <c r="N26" s="366"/>
      <c r="O26" s="366"/>
    </row>
    <row r="27" spans="1:15" ht="15" customHeight="1" x14ac:dyDescent="0.2">
      <c r="B27" s="368" t="s">
        <v>49</v>
      </c>
      <c r="C27" s="375">
        <v>16.927380116959061</v>
      </c>
      <c r="D27" s="370">
        <v>0.32957324574969971</v>
      </c>
      <c r="E27" s="377">
        <v>26.777377521613747</v>
      </c>
      <c r="F27" s="373">
        <v>0.47131127950409146</v>
      </c>
      <c r="G27" s="377">
        <v>36.638303693570407</v>
      </c>
      <c r="H27" s="373">
        <v>0.47332615669938077</v>
      </c>
      <c r="I27" s="366"/>
      <c r="J27" s="366"/>
      <c r="K27" s="366"/>
      <c r="L27" s="366"/>
      <c r="M27" s="366"/>
      <c r="N27" s="366"/>
      <c r="O27" s="366"/>
    </row>
    <row r="28" spans="1:15" ht="15" customHeight="1" x14ac:dyDescent="0.2">
      <c r="B28" s="368" t="s">
        <v>4</v>
      </c>
      <c r="C28" s="375">
        <v>20.357142857142858</v>
      </c>
      <c r="D28" s="370">
        <v>9.126248116965073E-2</v>
      </c>
      <c r="E28" s="377">
        <v>45</v>
      </c>
      <c r="F28" s="373">
        <v>2.799736837105387E-2</v>
      </c>
      <c r="G28" s="377">
        <v>70.36333333333333</v>
      </c>
      <c r="H28" s="373">
        <v>4.7594905056506369E-2</v>
      </c>
      <c r="I28" s="366"/>
      <c r="J28" s="366"/>
      <c r="K28" s="366"/>
      <c r="L28" s="366"/>
      <c r="M28" s="366"/>
      <c r="N28" s="366"/>
      <c r="O28" s="366"/>
    </row>
    <row r="29" spans="1:15" ht="15" customHeight="1" x14ac:dyDescent="0.2">
      <c r="B29" s="369" t="s">
        <v>3</v>
      </c>
      <c r="C29" s="378">
        <v>15.191394026019468</v>
      </c>
      <c r="D29" s="371">
        <v>0.3894032985892627</v>
      </c>
      <c r="E29" s="378">
        <v>37.252301733706425</v>
      </c>
      <c r="F29" s="374">
        <v>0.30095492978230937</v>
      </c>
      <c r="G29" s="378">
        <v>57.001243831082412</v>
      </c>
      <c r="H29" s="374">
        <v>0.33783730244925231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78" t="s">
        <v>299</v>
      </c>
      <c r="C32" s="1178"/>
      <c r="D32" s="1178"/>
      <c r="E32" s="1178"/>
      <c r="F32" s="1178"/>
      <c r="G32" s="1178"/>
      <c r="H32" s="1178"/>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459</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23.5</v>
      </c>
      <c r="D12" s="370">
        <v>0.33098615289583072</v>
      </c>
      <c r="E12" s="377">
        <v>18</v>
      </c>
      <c r="F12" s="373">
        <v>0.15713484026367724</v>
      </c>
      <c r="G12" s="377">
        <v>46</v>
      </c>
      <c r="H12" s="373" t="s">
        <v>375</v>
      </c>
      <c r="I12" s="366"/>
      <c r="J12" s="366"/>
      <c r="K12" s="366"/>
      <c r="L12" s="366"/>
      <c r="M12" s="366"/>
      <c r="N12" s="366"/>
      <c r="O12" s="366"/>
    </row>
    <row r="13" spans="1:18" ht="15" customHeight="1" x14ac:dyDescent="0.2">
      <c r="B13" s="368" t="s">
        <v>40</v>
      </c>
      <c r="C13" s="375">
        <v>20.212765957446809</v>
      </c>
      <c r="D13" s="370">
        <v>7.1775753941292125E-2</v>
      </c>
      <c r="E13" s="377">
        <v>45</v>
      </c>
      <c r="F13" s="373">
        <v>0</v>
      </c>
      <c r="G13" s="377">
        <v>70</v>
      </c>
      <c r="H13" s="373">
        <v>0</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20.315227934044618</v>
      </c>
      <c r="D15" s="370">
        <v>8.6017736718864951E-2</v>
      </c>
      <c r="E15" s="377">
        <v>44.700661521499448</v>
      </c>
      <c r="F15" s="373">
        <v>4.8465922297495787E-2</v>
      </c>
      <c r="G15" s="377">
        <v>70.528578407425499</v>
      </c>
      <c r="H15" s="373">
        <v>5.0911992517439456E-2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22.361834140435835</v>
      </c>
      <c r="D17" s="370">
        <v>0.20146430075180852</v>
      </c>
      <c r="E17" s="377">
        <v>45.824590163934424</v>
      </c>
      <c r="F17" s="373">
        <v>0.17264777787695407</v>
      </c>
      <c r="G17" s="377">
        <v>72.506335797254494</v>
      </c>
      <c r="H17" s="373">
        <v>0.15764478339526736</v>
      </c>
      <c r="I17" s="366"/>
      <c r="J17" s="366"/>
      <c r="K17" s="366"/>
      <c r="L17" s="366"/>
      <c r="M17" s="366"/>
      <c r="N17" s="366"/>
      <c r="O17" s="366"/>
    </row>
    <row r="18" spans="1:15" ht="15" customHeight="1" x14ac:dyDescent="0.2">
      <c r="B18" s="368" t="s">
        <v>43</v>
      </c>
      <c r="C18" s="375">
        <v>18.59329140461216</v>
      </c>
      <c r="D18" s="370">
        <v>0.16959499076166884</v>
      </c>
      <c r="E18" s="377">
        <v>35.387665198237883</v>
      </c>
      <c r="F18" s="373">
        <v>0.31780044583393724</v>
      </c>
      <c r="G18" s="377">
        <v>53.64</v>
      </c>
      <c r="H18" s="373">
        <v>0.34632711701648577</v>
      </c>
      <c r="I18" s="366"/>
      <c r="J18" s="366"/>
      <c r="K18" s="366"/>
      <c r="L18" s="366"/>
      <c r="M18" s="366"/>
      <c r="N18" s="366"/>
      <c r="O18" s="366"/>
    </row>
    <row r="19" spans="1:15" ht="15" customHeight="1" x14ac:dyDescent="0.2">
      <c r="B19" s="368" t="s">
        <v>44</v>
      </c>
      <c r="C19" s="375">
        <v>15.56142894806222</v>
      </c>
      <c r="D19" s="370">
        <v>0.22095594934010496</v>
      </c>
      <c r="E19" s="377">
        <v>32.062554680664917</v>
      </c>
      <c r="F19" s="373">
        <v>0.30285032736960438</v>
      </c>
      <c r="G19" s="377">
        <v>60.899575671852901</v>
      </c>
      <c r="H19" s="373">
        <v>0.15137400403423937</v>
      </c>
      <c r="I19" s="366"/>
      <c r="J19" s="366"/>
      <c r="K19" s="366"/>
      <c r="L19" s="366"/>
      <c r="M19" s="366"/>
      <c r="N19" s="366"/>
      <c r="O19" s="366"/>
    </row>
    <row r="20" spans="1:15" ht="15" customHeight="1" x14ac:dyDescent="0.2">
      <c r="B20" s="368" t="s">
        <v>6</v>
      </c>
      <c r="C20" s="375">
        <v>20.239700374531836</v>
      </c>
      <c r="D20" s="370">
        <v>0.11531195338630171</v>
      </c>
      <c r="E20" s="377">
        <v>30.905242500700869</v>
      </c>
      <c r="F20" s="373">
        <v>8.542992436299289E-2</v>
      </c>
      <c r="G20" s="377">
        <v>54.932808398950129</v>
      </c>
      <c r="H20" s="373">
        <v>0.10830854930982037</v>
      </c>
      <c r="I20" s="366"/>
      <c r="J20" s="366"/>
      <c r="K20" s="366"/>
      <c r="L20" s="366"/>
      <c r="M20" s="366"/>
      <c r="N20" s="366"/>
      <c r="O20" s="366"/>
    </row>
    <row r="21" spans="1:15" ht="15" customHeight="1" x14ac:dyDescent="0.2">
      <c r="B21" s="368" t="s">
        <v>5</v>
      </c>
      <c r="C21" s="375">
        <v>19.861038762065267</v>
      </c>
      <c r="D21" s="370">
        <v>7.3002063354057747E-2</v>
      </c>
      <c r="E21" s="377">
        <v>43.650565504241278</v>
      </c>
      <c r="F21" s="373">
        <v>0.13533534593379962</v>
      </c>
      <c r="G21" s="377">
        <v>68.556395524644699</v>
      </c>
      <c r="H21" s="373">
        <v>0.11301418841789199</v>
      </c>
      <c r="I21" s="366"/>
      <c r="J21" s="366"/>
      <c r="K21" s="366"/>
      <c r="L21" s="366"/>
      <c r="M21" s="366"/>
      <c r="N21" s="366"/>
      <c r="O21" s="366"/>
    </row>
    <row r="22" spans="1:15" ht="15" customHeight="1" x14ac:dyDescent="0.2">
      <c r="B22" s="368" t="s">
        <v>38</v>
      </c>
      <c r="C22" s="375">
        <v>20.044744318181817</v>
      </c>
      <c r="D22" s="370">
        <v>1.7350344554530807E-2</v>
      </c>
      <c r="E22" s="377">
        <v>44.568322981366457</v>
      </c>
      <c r="F22" s="373">
        <v>9.1280859627709821E-2</v>
      </c>
      <c r="G22" s="377">
        <v>69.369829683698299</v>
      </c>
      <c r="H22" s="373">
        <v>5.3360517749374191E-2</v>
      </c>
      <c r="I22" s="366"/>
      <c r="J22" s="366"/>
      <c r="K22" s="366"/>
      <c r="L22" s="366"/>
      <c r="M22" s="366"/>
      <c r="N22" s="366"/>
      <c r="O22" s="366"/>
    </row>
    <row r="23" spans="1:15" ht="15" customHeight="1" x14ac:dyDescent="0.2">
      <c r="B23" s="368" t="s">
        <v>45</v>
      </c>
      <c r="C23" s="375">
        <v>20.074418604651164</v>
      </c>
      <c r="D23" s="370">
        <v>8.034737616031172E-2</v>
      </c>
      <c r="E23" s="377">
        <v>44.939393939393938</v>
      </c>
      <c r="F23" s="373">
        <v>3.0978295679044542E-2</v>
      </c>
      <c r="G23" s="377">
        <v>70.076775431861805</v>
      </c>
      <c r="H23" s="373">
        <v>1.7657342218537927E-2</v>
      </c>
      <c r="I23" s="366"/>
      <c r="J23" s="366"/>
      <c r="K23" s="366"/>
      <c r="L23" s="366"/>
      <c r="M23" s="366"/>
      <c r="N23" s="366"/>
      <c r="O23" s="366"/>
    </row>
    <row r="24" spans="1:15" ht="15" customHeight="1" x14ac:dyDescent="0.2">
      <c r="B24" s="368" t="s">
        <v>46</v>
      </c>
      <c r="C24" s="375">
        <v>16.615384615384617</v>
      </c>
      <c r="D24" s="370">
        <v>0.2839338427680721</v>
      </c>
      <c r="E24" s="377">
        <v>28</v>
      </c>
      <c r="F24" s="373">
        <v>0.18488827293635407</v>
      </c>
      <c r="G24" s="377">
        <v>63.75</v>
      </c>
      <c r="H24" s="373">
        <v>0.11764705882352941</v>
      </c>
      <c r="I24" s="366"/>
      <c r="J24" s="366"/>
      <c r="K24" s="366"/>
      <c r="L24" s="366"/>
      <c r="M24" s="366"/>
      <c r="N24" s="366"/>
      <c r="O24" s="366"/>
    </row>
    <row r="25" spans="1:15" ht="15" customHeight="1" x14ac:dyDescent="0.2">
      <c r="B25" s="368" t="s">
        <v>47</v>
      </c>
      <c r="C25" s="375">
        <v>115.48590021691975</v>
      </c>
      <c r="D25" s="370">
        <v>0.38114072141277067</v>
      </c>
      <c r="E25" s="377">
        <v>130.75298126064735</v>
      </c>
      <c r="F25" s="373">
        <v>0.28467726434856244</v>
      </c>
      <c r="G25" s="377">
        <v>130.4936386768448</v>
      </c>
      <c r="H25" s="373">
        <v>0.28422059748360845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v>20</v>
      </c>
      <c r="D28" s="370">
        <v>0</v>
      </c>
      <c r="E28" s="377" t="s">
        <v>375</v>
      </c>
      <c r="F28" s="373" t="s">
        <v>375</v>
      </c>
      <c r="G28" s="377" t="s">
        <v>375</v>
      </c>
      <c r="H28" s="373" t="s">
        <v>375</v>
      </c>
      <c r="I28" s="366"/>
      <c r="J28" s="366"/>
      <c r="K28" s="366"/>
      <c r="L28" s="366"/>
      <c r="M28" s="366"/>
      <c r="N28" s="366"/>
      <c r="O28" s="366"/>
    </row>
    <row r="29" spans="1:15" ht="15" customHeight="1" x14ac:dyDescent="0.2">
      <c r="B29" s="369" t="s">
        <v>3</v>
      </c>
      <c r="C29" s="378">
        <v>20.798840596768972</v>
      </c>
      <c r="D29" s="371">
        <v>0.61443746487340978</v>
      </c>
      <c r="E29" s="378">
        <v>43.009024577572966</v>
      </c>
      <c r="F29" s="374">
        <v>0.4496325302681165</v>
      </c>
      <c r="G29" s="378">
        <v>68.911422106762757</v>
      </c>
      <c r="H29" s="374">
        <v>0.23664169342056315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78" t="s">
        <v>299</v>
      </c>
      <c r="C32" s="1178"/>
      <c r="D32" s="1178"/>
      <c r="E32" s="1178"/>
      <c r="F32" s="1178"/>
      <c r="G32" s="1178"/>
      <c r="H32" s="1178"/>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4" customFormat="1" x14ac:dyDescent="0.2">
      <c r="B1" s="354" t="s">
        <v>85</v>
      </c>
      <c r="C1" s="354" t="s">
        <v>69</v>
      </c>
      <c r="F1" s="354" t="s">
        <v>68</v>
      </c>
      <c r="J1" s="354" t="s">
        <v>85</v>
      </c>
      <c r="K1" s="354" t="s">
        <v>70</v>
      </c>
    </row>
    <row r="2" spans="2:24" s="2" customFormat="1" ht="15" customHeight="1" x14ac:dyDescent="0.2">
      <c r="B2" s="11"/>
    </row>
    <row r="3" spans="2:24" s="44" customFormat="1" ht="38.25" customHeight="1" x14ac:dyDescent="0.2">
      <c r="B3" s="1059"/>
      <c r="C3" s="1059"/>
      <c r="D3" s="1059"/>
    </row>
    <row r="4" spans="2:24" s="7" customFormat="1" ht="23.25" customHeight="1" x14ac:dyDescent="0.2">
      <c r="B4" s="1174" t="s">
        <v>462</v>
      </c>
      <c r="C4" s="1174"/>
      <c r="D4" s="1174"/>
      <c r="E4" s="1174"/>
      <c r="F4" s="1174"/>
      <c r="G4" s="1174"/>
      <c r="H4" s="1174"/>
      <c r="I4" s="1174"/>
      <c r="J4" s="1174"/>
      <c r="K4" s="1174"/>
      <c r="L4" s="1174"/>
      <c r="M4" s="1174"/>
      <c r="N4" s="1174"/>
      <c r="O4" s="1174"/>
      <c r="P4" s="1174"/>
      <c r="Q4" s="1174"/>
      <c r="R4" s="1174"/>
      <c r="S4" s="1174"/>
      <c r="T4" s="1174"/>
      <c r="U4" s="1174"/>
      <c r="V4" s="1174"/>
      <c r="W4" s="389"/>
      <c r="X4" s="389"/>
    </row>
    <row r="5" spans="2:24" s="7" customFormat="1" ht="15.75" customHeight="1" x14ac:dyDescent="0.2">
      <c r="B5" s="1172" t="str">
        <f>porsaad!B6</f>
        <v>Situación a 31 de julio de 2023</v>
      </c>
      <c r="C5" s="1172"/>
      <c r="D5" s="1172"/>
      <c r="E5" s="1172"/>
      <c r="F5" s="1172"/>
      <c r="G5" s="1172"/>
      <c r="H5" s="1172"/>
      <c r="I5" s="1172"/>
      <c r="J5" s="1172"/>
      <c r="K5" s="1172"/>
      <c r="L5" s="1172"/>
      <c r="M5" s="1172"/>
      <c r="N5" s="1172"/>
      <c r="O5" s="1172"/>
      <c r="P5" s="1172"/>
      <c r="Q5" s="1172"/>
      <c r="R5" s="1172"/>
      <c r="S5" s="1172"/>
      <c r="T5" s="1172"/>
      <c r="U5" s="1172"/>
      <c r="V5" s="1172"/>
      <c r="W5" s="401"/>
      <c r="X5" s="401"/>
    </row>
    <row r="7" spans="2:24" ht="16.5" customHeight="1" x14ac:dyDescent="0.2">
      <c r="M7" s="355"/>
      <c r="S7" s="355"/>
    </row>
    <row r="8" spans="2:24" ht="16.5" customHeight="1" x14ac:dyDescent="0.2">
      <c r="M8" s="355"/>
      <c r="S8" s="355"/>
    </row>
    <row r="9" spans="2:24" ht="15" customHeight="1" x14ac:dyDescent="0.2">
      <c r="B9" s="1175" t="s">
        <v>133</v>
      </c>
      <c r="C9" s="1176"/>
      <c r="D9" s="1176"/>
      <c r="E9" s="1176"/>
      <c r="F9" s="1177"/>
      <c r="G9" s="355"/>
      <c r="H9" s="1175" t="s">
        <v>135</v>
      </c>
      <c r="I9" s="1176"/>
      <c r="J9" s="1176"/>
      <c r="K9" s="1176"/>
      <c r="L9" s="1177"/>
      <c r="M9" s="356"/>
      <c r="S9" s="356"/>
    </row>
    <row r="10" spans="2:24" ht="15" customHeight="1" x14ac:dyDescent="0.2">
      <c r="B10" s="357" t="s">
        <v>132</v>
      </c>
      <c r="C10" s="358" t="s">
        <v>51</v>
      </c>
      <c r="D10" s="358" t="s">
        <v>36</v>
      </c>
      <c r="E10" s="358" t="s">
        <v>35</v>
      </c>
      <c r="F10" s="359" t="s">
        <v>3</v>
      </c>
      <c r="G10" s="355"/>
      <c r="H10" s="357" t="s">
        <v>132</v>
      </c>
      <c r="I10" s="358" t="s">
        <v>51</v>
      </c>
      <c r="J10" s="358" t="s">
        <v>36</v>
      </c>
      <c r="K10" s="358" t="s">
        <v>35</v>
      </c>
      <c r="L10" s="359" t="s">
        <v>3</v>
      </c>
      <c r="M10" s="356"/>
      <c r="S10" s="356"/>
    </row>
    <row r="11" spans="2:24" ht="15.75" customHeight="1" x14ac:dyDescent="0.2">
      <c r="B11" s="397" t="s">
        <v>123</v>
      </c>
      <c r="C11" s="379">
        <v>8.1163578316111908E-3</v>
      </c>
      <c r="D11" s="379">
        <v>8.0899994835171539E-3</v>
      </c>
      <c r="E11" s="379">
        <v>9.5319582234353242E-3</v>
      </c>
      <c r="F11" s="380">
        <v>8.4768054891761428E-3</v>
      </c>
      <c r="G11" s="355"/>
      <c r="H11" s="397" t="s">
        <v>123</v>
      </c>
      <c r="I11" s="383">
        <v>1.9008196042718768E-2</v>
      </c>
      <c r="J11" s="383">
        <v>1.3256484149855908E-2</v>
      </c>
      <c r="K11" s="383">
        <v>1.0256487265737626E-2</v>
      </c>
      <c r="L11" s="384">
        <v>1.4001473839351511E-2</v>
      </c>
      <c r="M11" s="356"/>
      <c r="S11" s="356"/>
    </row>
    <row r="12" spans="2:24" ht="15.75" customHeight="1" x14ac:dyDescent="0.2">
      <c r="B12" s="398" t="s">
        <v>124</v>
      </c>
      <c r="C12" s="381">
        <v>1.829281446167785E-2</v>
      </c>
      <c r="D12" s="381">
        <v>5.1742190544607682E-3</v>
      </c>
      <c r="E12" s="381">
        <v>2.8921149209087888E-3</v>
      </c>
      <c r="F12" s="382">
        <v>9.0825562310818675E-3</v>
      </c>
      <c r="G12" s="355"/>
      <c r="H12" s="398" t="s">
        <v>124</v>
      </c>
      <c r="I12" s="381">
        <v>1.0000827883102905E-2</v>
      </c>
      <c r="J12" s="381">
        <v>8.5611864764180787E-3</v>
      </c>
      <c r="K12" s="381">
        <v>1.3364968765016819E-3</v>
      </c>
      <c r="L12" s="382">
        <v>6.5717083413250419E-3</v>
      </c>
      <c r="M12" s="356"/>
      <c r="S12" s="356"/>
    </row>
    <row r="13" spans="2:24" ht="15.75" customHeight="1" x14ac:dyDescent="0.2">
      <c r="B13" s="399" t="s">
        <v>125</v>
      </c>
      <c r="C13" s="383">
        <v>7.8990228013029309E-2</v>
      </c>
      <c r="D13" s="383">
        <v>3.2834223092417562E-2</v>
      </c>
      <c r="E13" s="383">
        <v>9.6945954928262818E-3</v>
      </c>
      <c r="F13" s="384">
        <v>4.2626698232393401E-2</v>
      </c>
      <c r="G13" s="355"/>
      <c r="H13" s="399" t="s">
        <v>125</v>
      </c>
      <c r="I13" s="383">
        <v>4.2685652785826644E-2</v>
      </c>
      <c r="J13" s="383">
        <v>1.156955085400998E-2</v>
      </c>
      <c r="K13" s="383">
        <v>1.139776549735704E-2</v>
      </c>
      <c r="L13" s="384">
        <v>2.0997163363987846E-2</v>
      </c>
      <c r="M13" s="356"/>
      <c r="S13" s="356"/>
    </row>
    <row r="14" spans="2:24" ht="15.75" customHeight="1" x14ac:dyDescent="0.2">
      <c r="B14" s="398" t="s">
        <v>126</v>
      </c>
      <c r="C14" s="381">
        <v>0.88787022456155484</v>
      </c>
      <c r="D14" s="381">
        <v>0.14446964254691777</v>
      </c>
      <c r="E14" s="381">
        <v>8.0349882264759337E-2</v>
      </c>
      <c r="F14" s="382">
        <v>0.38302712355462687</v>
      </c>
      <c r="G14" s="355"/>
      <c r="H14" s="398" t="s">
        <v>126</v>
      </c>
      <c r="I14" s="381">
        <v>0.26727378094213095</v>
      </c>
      <c r="J14" s="381">
        <v>0.14497785900049201</v>
      </c>
      <c r="K14" s="381">
        <v>5.0051057184046129E-2</v>
      </c>
      <c r="L14" s="382">
        <v>0.15035180343424759</v>
      </c>
      <c r="M14" s="356"/>
      <c r="S14" s="356"/>
    </row>
    <row r="15" spans="2:24" ht="15.75" customHeight="1" x14ac:dyDescent="0.2">
      <c r="B15" s="399" t="s">
        <v>127</v>
      </c>
      <c r="C15" s="383">
        <v>4.3413076773734282E-3</v>
      </c>
      <c r="D15" s="383">
        <v>0.67893078660337403</v>
      </c>
      <c r="E15" s="383">
        <v>0.17673721352859234</v>
      </c>
      <c r="F15" s="384">
        <v>0.31565170999544295</v>
      </c>
      <c r="G15" s="355"/>
      <c r="H15" s="399" t="s">
        <v>127</v>
      </c>
      <c r="I15" s="383">
        <v>0.34257802798244885</v>
      </c>
      <c r="J15" s="383">
        <v>9.0279046882687841E-2</v>
      </c>
      <c r="K15" s="383">
        <v>0.12945999519461798</v>
      </c>
      <c r="L15" s="384">
        <v>0.18035856694360042</v>
      </c>
      <c r="M15" s="356"/>
      <c r="S15" s="356"/>
    </row>
    <row r="16" spans="2:24" ht="15.75" customHeight="1" x14ac:dyDescent="0.2">
      <c r="B16" s="398" t="s">
        <v>128</v>
      </c>
      <c r="C16" s="381">
        <v>1.8983109347024182E-3</v>
      </c>
      <c r="D16" s="381">
        <v>0.12801262096263011</v>
      </c>
      <c r="E16" s="381">
        <v>0.5695274326646349</v>
      </c>
      <c r="F16" s="382">
        <v>0.20035715211938662</v>
      </c>
      <c r="G16" s="355"/>
      <c r="H16" s="398" t="s">
        <v>128</v>
      </c>
      <c r="I16" s="381">
        <v>0.2852057289510721</v>
      </c>
      <c r="J16" s="381">
        <v>0.25894426091234973</v>
      </c>
      <c r="K16" s="381">
        <v>6.5818716962998555E-2</v>
      </c>
      <c r="L16" s="382">
        <v>0.20203712863790999</v>
      </c>
      <c r="M16" s="356"/>
      <c r="S16" s="356"/>
    </row>
    <row r="17" spans="2:19" ht="15.75" customHeight="1" x14ac:dyDescent="0.2">
      <c r="B17" s="399" t="s">
        <v>129</v>
      </c>
      <c r="C17" s="383">
        <v>3.1278986992255755E-4</v>
      </c>
      <c r="D17" s="383">
        <v>2.098798473088896E-3</v>
      </c>
      <c r="E17" s="383">
        <v>0.12067685388809142</v>
      </c>
      <c r="F17" s="384">
        <v>3.25493770214847E-2</v>
      </c>
      <c r="G17" s="355"/>
      <c r="H17" s="399" t="s">
        <v>129</v>
      </c>
      <c r="I17" s="383">
        <v>1.9703617849159697E-2</v>
      </c>
      <c r="J17" s="383">
        <v>0.2728192872706825</v>
      </c>
      <c r="K17" s="383">
        <v>0.14387614127823162</v>
      </c>
      <c r="L17" s="384">
        <v>0.15232028749962145</v>
      </c>
      <c r="M17" s="356"/>
      <c r="S17" s="356"/>
    </row>
    <row r="18" spans="2:19" ht="15.75" customHeight="1" x14ac:dyDescent="0.2">
      <c r="B18" s="398" t="s">
        <v>130</v>
      </c>
      <c r="C18" s="381">
        <v>9.7072718251828207E-5</v>
      </c>
      <c r="D18" s="381">
        <v>3.4745209621605888E-4</v>
      </c>
      <c r="E18" s="381">
        <v>3.0490952417991924E-2</v>
      </c>
      <c r="F18" s="382">
        <v>8.1581843038312351E-3</v>
      </c>
      <c r="G18" s="355"/>
      <c r="H18" s="398" t="s">
        <v>130</v>
      </c>
      <c r="I18" s="381">
        <v>2.4008609984270219E-3</v>
      </c>
      <c r="J18" s="381">
        <v>7.5673016096155205E-2</v>
      </c>
      <c r="K18" s="381">
        <v>0.2402390677558866</v>
      </c>
      <c r="L18" s="382">
        <v>0.10865022561855826</v>
      </c>
      <c r="M18" s="355"/>
      <c r="S18" s="355"/>
    </row>
    <row r="19" spans="2:19" ht="15.75" customHeight="1" x14ac:dyDescent="0.2">
      <c r="B19" s="399" t="s">
        <v>131</v>
      </c>
      <c r="C19" s="383">
        <v>8.0893931876523497E-5</v>
      </c>
      <c r="D19" s="383">
        <v>4.225768737762878E-5</v>
      </c>
      <c r="E19" s="383">
        <v>9.8996598759714036E-5</v>
      </c>
      <c r="F19" s="384">
        <v>7.0393052576200475E-5</v>
      </c>
      <c r="G19" s="355"/>
      <c r="H19" s="399" t="s">
        <v>131</v>
      </c>
      <c r="I19" s="383">
        <v>1.1143306565113005E-2</v>
      </c>
      <c r="J19" s="383">
        <v>0.1239193083573487</v>
      </c>
      <c r="K19" s="383">
        <v>0.34756427198462275</v>
      </c>
      <c r="L19" s="384">
        <v>0.16471164232139793</v>
      </c>
    </row>
    <row r="20" spans="2:19" x14ac:dyDescent="0.2">
      <c r="B20" s="360" t="s">
        <v>3</v>
      </c>
      <c r="C20" s="387">
        <v>0.99999999999999989</v>
      </c>
      <c r="D20" s="387">
        <v>0.99999999999999989</v>
      </c>
      <c r="E20" s="387">
        <v>1.0000000000000002</v>
      </c>
      <c r="F20" s="388">
        <v>1</v>
      </c>
      <c r="G20" s="355"/>
      <c r="H20" s="360" t="s">
        <v>3</v>
      </c>
      <c r="I20" s="387">
        <v>1</v>
      </c>
      <c r="J20" s="387">
        <v>0.99999999999999989</v>
      </c>
      <c r="K20" s="387">
        <v>1</v>
      </c>
      <c r="L20" s="388">
        <v>1.0000000000000002</v>
      </c>
    </row>
    <row r="23" spans="2:19" ht="15" customHeight="1" x14ac:dyDescent="0.2"/>
    <row r="24" spans="2:19" ht="15" customHeight="1" x14ac:dyDescent="0.2">
      <c r="H24" s="492"/>
      <c r="I24" s="492"/>
      <c r="J24" s="492"/>
      <c r="K24" s="492"/>
      <c r="L24" s="492"/>
    </row>
    <row r="25" spans="2:19" ht="15" customHeight="1" x14ac:dyDescent="0.2">
      <c r="B25" s="1175" t="s">
        <v>134</v>
      </c>
      <c r="C25" s="1176"/>
      <c r="D25" s="1176"/>
      <c r="E25" s="1176"/>
      <c r="F25" s="1177"/>
      <c r="H25" s="1184" t="s">
        <v>136</v>
      </c>
      <c r="I25" s="1184"/>
      <c r="J25" s="1184"/>
      <c r="K25" s="1184"/>
      <c r="L25" s="1184"/>
    </row>
    <row r="26" spans="2:19" ht="15" customHeight="1" x14ac:dyDescent="0.2">
      <c r="B26" s="357" t="s">
        <v>132</v>
      </c>
      <c r="C26" s="358" t="s">
        <v>51</v>
      </c>
      <c r="D26" s="358" t="s">
        <v>36</v>
      </c>
      <c r="E26" s="358" t="s">
        <v>35</v>
      </c>
      <c r="F26" s="359" t="s">
        <v>3</v>
      </c>
      <c r="H26" s="493" t="s">
        <v>132</v>
      </c>
      <c r="I26" s="494" t="s">
        <v>51</v>
      </c>
      <c r="J26" s="494" t="s">
        <v>36</v>
      </c>
      <c r="K26" s="494" t="s">
        <v>35</v>
      </c>
      <c r="L26" s="493" t="s">
        <v>3</v>
      </c>
    </row>
    <row r="27" spans="2:19" ht="15.75" customHeight="1" x14ac:dyDescent="0.2">
      <c r="B27" s="397" t="s">
        <v>123</v>
      </c>
      <c r="C27" s="383">
        <v>4.1200706297822246E-3</v>
      </c>
      <c r="D27" s="383">
        <v>6.0413354531001591E-3</v>
      </c>
      <c r="E27" s="383">
        <v>8.1604896293777634E-3</v>
      </c>
      <c r="F27" s="384">
        <v>6.0101223112610713E-3</v>
      </c>
      <c r="H27" s="495" t="s">
        <v>123</v>
      </c>
      <c r="I27" s="490">
        <v>2.1696751643330573E-2</v>
      </c>
      <c r="J27" s="490">
        <v>1.1960742902215001E-2</v>
      </c>
      <c r="K27" s="490">
        <v>2.5850950174646139E-3</v>
      </c>
      <c r="L27" s="490">
        <v>1.1473116702382272E-2</v>
      </c>
    </row>
    <row r="28" spans="2:19" ht="15.75" customHeight="1" x14ac:dyDescent="0.2">
      <c r="B28" s="398" t="s">
        <v>124</v>
      </c>
      <c r="C28" s="381">
        <v>1.1771630370806356E-3</v>
      </c>
      <c r="D28" s="381">
        <v>9.5389507154213036E-4</v>
      </c>
      <c r="E28" s="381">
        <v>3.4002040122407346E-4</v>
      </c>
      <c r="F28" s="382">
        <v>8.4352593842260647E-4</v>
      </c>
      <c r="H28" s="496" t="s">
        <v>124</v>
      </c>
      <c r="I28" s="491">
        <v>4.1526159907522044E-2</v>
      </c>
      <c r="J28" s="491">
        <v>1.7426048127443333E-2</v>
      </c>
      <c r="K28" s="491">
        <v>1.8549579022535165E-2</v>
      </c>
      <c r="L28" s="491">
        <v>2.4092829570375247E-2</v>
      </c>
    </row>
    <row r="29" spans="2:19" ht="15.75" customHeight="1" x14ac:dyDescent="0.2">
      <c r="B29" s="399" t="s">
        <v>125</v>
      </c>
      <c r="C29" s="383">
        <v>1.0005885815185403E-2</v>
      </c>
      <c r="D29" s="383">
        <v>3.8155802861685214E-3</v>
      </c>
      <c r="E29" s="383">
        <v>2.0401224073444408E-3</v>
      </c>
      <c r="F29" s="384">
        <v>5.482918599746942E-3</v>
      </c>
      <c r="H29" s="495" t="s">
        <v>125</v>
      </c>
      <c r="I29" s="490">
        <v>8.3414844353851311E-2</v>
      </c>
      <c r="J29" s="490">
        <v>4.5334448232611665E-2</v>
      </c>
      <c r="K29" s="490">
        <v>2.9305124245091366E-2</v>
      </c>
      <c r="L29" s="490">
        <v>5.0112155350364729E-2</v>
      </c>
    </row>
    <row r="30" spans="2:19" ht="15.75" customHeight="1" x14ac:dyDescent="0.2">
      <c r="B30" s="398" t="s">
        <v>126</v>
      </c>
      <c r="C30" s="381">
        <v>0.11153619776339023</v>
      </c>
      <c r="D30" s="381">
        <v>6.2321144674085852E-2</v>
      </c>
      <c r="E30" s="381">
        <v>1.0880652839170351E-2</v>
      </c>
      <c r="F30" s="382">
        <v>6.400253057781527E-2</v>
      </c>
      <c r="H30" s="496" t="s">
        <v>126</v>
      </c>
      <c r="I30" s="491">
        <v>0.68189497732511606</v>
      </c>
      <c r="J30" s="491">
        <v>0.12110306065712968</v>
      </c>
      <c r="K30" s="491">
        <v>9.1153660926316493E-2</v>
      </c>
      <c r="L30" s="491">
        <v>0.25812544942634419</v>
      </c>
    </row>
    <row r="31" spans="2:19" ht="15.75" customHeight="1" x14ac:dyDescent="0.2">
      <c r="B31" s="399" t="s">
        <v>127</v>
      </c>
      <c r="C31" s="383">
        <v>0.23160682754561507</v>
      </c>
      <c r="D31" s="383">
        <v>6.6772655007949128E-2</v>
      </c>
      <c r="E31" s="383">
        <v>4.6922815368922136E-2</v>
      </c>
      <c r="F31" s="384">
        <v>0.1196752425137073</v>
      </c>
      <c r="H31" s="495" t="s">
        <v>127</v>
      </c>
      <c r="I31" s="490">
        <v>0.10526891796685295</v>
      </c>
      <c r="J31" s="490">
        <v>0.48961462701877945</v>
      </c>
      <c r="K31" s="490">
        <v>0.10655352032371811</v>
      </c>
      <c r="L31" s="490">
        <v>0.26524293170866081</v>
      </c>
    </row>
    <row r="32" spans="2:19" ht="15.75" customHeight="1" x14ac:dyDescent="0.2">
      <c r="B32" s="398" t="s">
        <v>128</v>
      </c>
      <c r="C32" s="381">
        <v>0.57033549146556795</v>
      </c>
      <c r="D32" s="381">
        <v>0.1370429252782194</v>
      </c>
      <c r="E32" s="381">
        <v>5.3383202992179531E-2</v>
      </c>
      <c r="F32" s="382">
        <v>0.26634331505693798</v>
      </c>
      <c r="H32" s="496" t="s">
        <v>128</v>
      </c>
      <c r="I32" s="491">
        <v>5.922146145269739E-2</v>
      </c>
      <c r="J32" s="491">
        <v>0.21355206048041239</v>
      </c>
      <c r="K32" s="491">
        <v>0.38330814664740298</v>
      </c>
      <c r="L32" s="491">
        <v>0.22803490231573073</v>
      </c>
    </row>
    <row r="33" spans="2:12" ht="15.75" customHeight="1" x14ac:dyDescent="0.2">
      <c r="B33" s="399" t="s">
        <v>129</v>
      </c>
      <c r="C33" s="383">
        <v>6.1212477928193051E-2</v>
      </c>
      <c r="D33" s="383">
        <v>0.19332273449920509</v>
      </c>
      <c r="E33" s="383">
        <v>5.9843590615436926E-2</v>
      </c>
      <c r="F33" s="384">
        <v>0.10459721636440321</v>
      </c>
      <c r="H33" s="495" t="s">
        <v>129</v>
      </c>
      <c r="I33" s="490">
        <v>9.2341156111274509E-4</v>
      </c>
      <c r="J33" s="490">
        <v>8.0527048519669492E-2</v>
      </c>
      <c r="K33" s="490">
        <v>0.14948159711266476</v>
      </c>
      <c r="L33" s="490">
        <v>8.2000407837637693E-2</v>
      </c>
    </row>
    <row r="34" spans="2:12" ht="15.75" customHeight="1" x14ac:dyDescent="0.2">
      <c r="B34" s="398" t="s">
        <v>130</v>
      </c>
      <c r="C34" s="381">
        <v>4.4143613890523835E-3</v>
      </c>
      <c r="D34" s="381">
        <v>0.39745627980922099</v>
      </c>
      <c r="E34" s="381">
        <v>0.16456987419245156</v>
      </c>
      <c r="F34" s="382">
        <v>0.18441585828764234</v>
      </c>
      <c r="H34" s="496" t="s">
        <v>130</v>
      </c>
      <c r="I34" s="491">
        <v>7.7976976271742918E-4</v>
      </c>
      <c r="J34" s="491">
        <v>9.0987849609282401E-3</v>
      </c>
      <c r="K34" s="491">
        <v>0.13038400008856857</v>
      </c>
      <c r="L34" s="491">
        <v>4.6133949621319177E-2</v>
      </c>
    </row>
    <row r="35" spans="2:12" ht="15.75" customHeight="1" x14ac:dyDescent="0.2">
      <c r="B35" s="399" t="s">
        <v>131</v>
      </c>
      <c r="C35" s="383">
        <v>5.5915244261330191E-3</v>
      </c>
      <c r="D35" s="383">
        <v>0.13227344992050874</v>
      </c>
      <c r="E35" s="383">
        <v>0.65385923155389325</v>
      </c>
      <c r="F35" s="384">
        <v>0.24862927035006327</v>
      </c>
      <c r="H35" s="495" t="s">
        <v>131</v>
      </c>
      <c r="I35" s="490">
        <v>5.2737060267994554E-3</v>
      </c>
      <c r="J35" s="490">
        <v>1.1383179100810744E-2</v>
      </c>
      <c r="K35" s="490">
        <v>8.8679276616237937E-2</v>
      </c>
      <c r="L35" s="490">
        <v>3.4784257467185171E-2</v>
      </c>
    </row>
    <row r="36" spans="2:12" x14ac:dyDescent="0.2">
      <c r="B36" s="360" t="s">
        <v>3</v>
      </c>
      <c r="C36" s="387">
        <v>0.99999999999999989</v>
      </c>
      <c r="D36" s="387">
        <v>1</v>
      </c>
      <c r="E36" s="387">
        <v>1</v>
      </c>
      <c r="F36" s="388">
        <v>1</v>
      </c>
      <c r="H36" s="496" t="s">
        <v>3</v>
      </c>
      <c r="I36" s="497">
        <v>0.99999999999999989</v>
      </c>
      <c r="J36" s="497">
        <v>1</v>
      </c>
      <c r="K36" s="497">
        <v>1</v>
      </c>
      <c r="L36" s="498">
        <v>1.0000000000000002</v>
      </c>
    </row>
    <row r="37" spans="2:12" x14ac:dyDescent="0.2">
      <c r="H37" s="492"/>
      <c r="I37" s="492"/>
      <c r="J37" s="492"/>
      <c r="K37" s="492"/>
      <c r="L37" s="492"/>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69</v>
      </c>
      <c r="C1" s="361" t="s">
        <v>69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469</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147.45331512184049</v>
      </c>
      <c r="D11" s="370">
        <v>0.22709856865112349</v>
      </c>
      <c r="E11" s="376">
        <v>268.61642768956904</v>
      </c>
      <c r="F11" s="372">
        <v>0.13994129559756135</v>
      </c>
      <c r="G11" s="376">
        <v>395.61862959681088</v>
      </c>
      <c r="H11" s="372">
        <v>0.12061064738310541</v>
      </c>
      <c r="I11" s="366"/>
      <c r="J11" s="366"/>
      <c r="K11" s="366"/>
      <c r="L11" s="366"/>
      <c r="M11" s="366"/>
      <c r="N11" s="366"/>
      <c r="O11" s="366"/>
    </row>
    <row r="12" spans="1:18" ht="15" customHeight="1" x14ac:dyDescent="0.2">
      <c r="B12" s="368" t="s">
        <v>10</v>
      </c>
      <c r="C12" s="375">
        <v>115.42579992459449</v>
      </c>
      <c r="D12" s="370">
        <v>0.31490992330552525</v>
      </c>
      <c r="E12" s="377">
        <v>204.66938283378855</v>
      </c>
      <c r="F12" s="373">
        <v>0.31275505049664548</v>
      </c>
      <c r="G12" s="377">
        <v>330.50529792457121</v>
      </c>
      <c r="H12" s="373">
        <v>0.1582221783165621</v>
      </c>
      <c r="I12" s="366"/>
      <c r="J12" s="366"/>
      <c r="K12" s="366"/>
      <c r="L12" s="366"/>
      <c r="M12" s="366"/>
      <c r="N12" s="366"/>
      <c r="O12" s="366"/>
    </row>
    <row r="13" spans="1:18" ht="15" customHeight="1" x14ac:dyDescent="0.2">
      <c r="B13" s="368" t="s">
        <v>40</v>
      </c>
      <c r="C13" s="375">
        <v>102.21594151212851</v>
      </c>
      <c r="D13" s="370">
        <v>0.4102472776159673</v>
      </c>
      <c r="E13" s="377">
        <v>180.20492964700654</v>
      </c>
      <c r="F13" s="373">
        <v>0.40565049250914481</v>
      </c>
      <c r="G13" s="377">
        <v>256.07812083025215</v>
      </c>
      <c r="H13" s="373">
        <v>0.41376574910302638</v>
      </c>
      <c r="I13" s="366"/>
      <c r="J13" s="366"/>
      <c r="K13" s="366"/>
      <c r="L13" s="366"/>
      <c r="M13" s="366"/>
      <c r="N13" s="366"/>
      <c r="O13" s="366"/>
    </row>
    <row r="14" spans="1:18" ht="15" customHeight="1" x14ac:dyDescent="0.2">
      <c r="B14" s="368" t="s">
        <v>41</v>
      </c>
      <c r="C14" s="375">
        <v>145.61829371119123</v>
      </c>
      <c r="D14" s="370">
        <v>0.14992847471236356</v>
      </c>
      <c r="E14" s="377">
        <v>248.76002604955579</v>
      </c>
      <c r="F14" s="373">
        <v>0.20423783573064527</v>
      </c>
      <c r="G14" s="377">
        <v>347.1158336157709</v>
      </c>
      <c r="H14" s="373">
        <v>0.23461310782058334</v>
      </c>
      <c r="I14" s="366"/>
      <c r="J14" s="366"/>
      <c r="K14" s="366"/>
      <c r="L14" s="366"/>
      <c r="M14" s="366"/>
      <c r="N14" s="366"/>
      <c r="O14" s="366"/>
    </row>
    <row r="15" spans="1:18" ht="15" customHeight="1" x14ac:dyDescent="0.2">
      <c r="B15" s="368" t="s">
        <v>9</v>
      </c>
      <c r="C15" s="375">
        <v>151.37856795579793</v>
      </c>
      <c r="D15" s="370">
        <v>0.18434600114226443</v>
      </c>
      <c r="E15" s="377">
        <v>247.14628010624827</v>
      </c>
      <c r="F15" s="373">
        <v>0.24928862538357341</v>
      </c>
      <c r="G15" s="377">
        <v>356.07014141026366</v>
      </c>
      <c r="H15" s="373">
        <v>0.232598754471251</v>
      </c>
      <c r="I15" s="366"/>
      <c r="J15" s="366"/>
      <c r="K15" s="366"/>
      <c r="L15" s="366"/>
      <c r="M15" s="366"/>
      <c r="N15" s="366"/>
      <c r="O15" s="366"/>
    </row>
    <row r="16" spans="1:18" ht="15" customHeight="1" x14ac:dyDescent="0.2">
      <c r="B16" s="368" t="s">
        <v>8</v>
      </c>
      <c r="C16" s="375">
        <v>107.33310572687178</v>
      </c>
      <c r="D16" s="370">
        <v>0.59433445002752749</v>
      </c>
      <c r="E16" s="377">
        <v>175.13533910533999</v>
      </c>
      <c r="F16" s="373">
        <v>0.53534285685858185</v>
      </c>
      <c r="G16" s="377">
        <v>240.4616413214504</v>
      </c>
      <c r="H16" s="373">
        <v>0.5195786255909578</v>
      </c>
      <c r="I16" s="366"/>
      <c r="J16" s="366"/>
      <c r="K16" s="366"/>
      <c r="L16" s="366"/>
      <c r="M16" s="366"/>
      <c r="N16" s="366"/>
      <c r="O16" s="366"/>
    </row>
    <row r="17" spans="1:15" ht="15" customHeight="1" x14ac:dyDescent="0.2">
      <c r="B17" s="368" t="s">
        <v>7</v>
      </c>
      <c r="C17" s="375">
        <v>128.64403202460747</v>
      </c>
      <c r="D17" s="370">
        <v>0.28021764671752653</v>
      </c>
      <c r="E17" s="377">
        <v>212.96867884450901</v>
      </c>
      <c r="F17" s="373">
        <v>0.34527650356919498</v>
      </c>
      <c r="G17" s="377">
        <v>287.00480397568816</v>
      </c>
      <c r="H17" s="373">
        <v>0.37550619672307717</v>
      </c>
      <c r="I17" s="366"/>
      <c r="J17" s="366"/>
      <c r="K17" s="366"/>
      <c r="L17" s="366"/>
      <c r="M17" s="366"/>
      <c r="N17" s="366"/>
      <c r="O17" s="366"/>
    </row>
    <row r="18" spans="1:15" ht="15" customHeight="1" x14ac:dyDescent="0.2">
      <c r="B18" s="368" t="s">
        <v>43</v>
      </c>
      <c r="C18" s="375">
        <v>137.68313572401223</v>
      </c>
      <c r="D18" s="370">
        <v>0.23229252417577942</v>
      </c>
      <c r="E18" s="377">
        <v>237.96488311688606</v>
      </c>
      <c r="F18" s="373">
        <v>0.25197806329812861</v>
      </c>
      <c r="G18" s="377">
        <v>329.85089292630056</v>
      </c>
      <c r="H18" s="373">
        <v>0.26415730923478059</v>
      </c>
      <c r="I18" s="366"/>
      <c r="J18" s="366"/>
      <c r="K18" s="366"/>
      <c r="L18" s="366"/>
      <c r="M18" s="366"/>
      <c r="N18" s="366"/>
      <c r="O18" s="366"/>
    </row>
    <row r="19" spans="1:15" ht="15" customHeight="1" x14ac:dyDescent="0.2">
      <c r="B19" s="368" t="s">
        <v>44</v>
      </c>
      <c r="C19" s="375">
        <v>150.75082849301944</v>
      </c>
      <c r="D19" s="370">
        <v>0.1120410563632499</v>
      </c>
      <c r="E19" s="377">
        <v>253.00751905707864</v>
      </c>
      <c r="F19" s="373">
        <v>0.23333153421153272</v>
      </c>
      <c r="G19" s="377">
        <v>349.41628778711697</v>
      </c>
      <c r="H19" s="373">
        <v>0.28612894821659074</v>
      </c>
      <c r="I19" s="366"/>
      <c r="J19" s="366"/>
      <c r="K19" s="366"/>
      <c r="L19" s="366"/>
      <c r="M19" s="366"/>
      <c r="N19" s="366"/>
      <c r="O19" s="366"/>
    </row>
    <row r="20" spans="1:15" ht="15" customHeight="1" x14ac:dyDescent="0.2">
      <c r="B20" s="368" t="s">
        <v>6</v>
      </c>
      <c r="C20" s="375">
        <v>153.81776097832116</v>
      </c>
      <c r="D20" s="370">
        <v>0.13657078421011545</v>
      </c>
      <c r="E20" s="377">
        <v>265.2538907354716</v>
      </c>
      <c r="F20" s="373">
        <v>0.10446210043031114</v>
      </c>
      <c r="G20" s="377">
        <v>381.43172515707494</v>
      </c>
      <c r="H20" s="373">
        <v>9.1557649292721616E-2</v>
      </c>
      <c r="I20" s="366"/>
      <c r="J20" s="366"/>
      <c r="K20" s="366"/>
      <c r="L20" s="366"/>
      <c r="M20" s="366"/>
      <c r="N20" s="366"/>
      <c r="O20" s="366"/>
    </row>
    <row r="21" spans="1:15" ht="15" customHeight="1" x14ac:dyDescent="0.2">
      <c r="B21" s="368" t="s">
        <v>5</v>
      </c>
      <c r="C21" s="375">
        <v>126.6167266187053</v>
      </c>
      <c r="D21" s="370">
        <v>0.25841587897533036</v>
      </c>
      <c r="E21" s="377">
        <v>223.78567106283899</v>
      </c>
      <c r="F21" s="373">
        <v>0.25498548688645489</v>
      </c>
      <c r="G21" s="377">
        <v>315.14455043859937</v>
      </c>
      <c r="H21" s="373">
        <v>0.28165215931844512</v>
      </c>
      <c r="I21" s="366"/>
      <c r="J21" s="366"/>
      <c r="K21" s="366"/>
      <c r="L21" s="366"/>
      <c r="M21" s="366"/>
      <c r="N21" s="366"/>
      <c r="O21" s="366"/>
    </row>
    <row r="22" spans="1:15" ht="15" customHeight="1" x14ac:dyDescent="0.2">
      <c r="B22" s="368" t="s">
        <v>38</v>
      </c>
      <c r="C22" s="375">
        <v>100.18351932831918</v>
      </c>
      <c r="D22" s="370">
        <v>0.59954638026621443</v>
      </c>
      <c r="E22" s="377">
        <v>163.47714734034918</v>
      </c>
      <c r="F22" s="373">
        <v>0.62479875150147279</v>
      </c>
      <c r="G22" s="377">
        <v>206.28004103966882</v>
      </c>
      <c r="H22" s="373">
        <v>0.62286065037031613</v>
      </c>
      <c r="I22" s="366"/>
      <c r="J22" s="366"/>
      <c r="K22" s="366"/>
      <c r="L22" s="366"/>
      <c r="M22" s="366"/>
      <c r="N22" s="366"/>
      <c r="O22" s="366"/>
    </row>
    <row r="23" spans="1:15" ht="15" customHeight="1" x14ac:dyDescent="0.2">
      <c r="B23" s="368" t="s">
        <v>45</v>
      </c>
      <c r="C23" s="375">
        <v>154.11473514829967</v>
      </c>
      <c r="D23" s="370">
        <v>8.4234579798456749E-2</v>
      </c>
      <c r="E23" s="377">
        <v>236.14795608871788</v>
      </c>
      <c r="F23" s="373">
        <v>0.17171090383220078</v>
      </c>
      <c r="G23" s="377">
        <v>329.1829949028982</v>
      </c>
      <c r="H23" s="373">
        <v>0.22142661559154117</v>
      </c>
      <c r="I23" s="366"/>
      <c r="J23" s="366"/>
      <c r="K23" s="366"/>
      <c r="L23" s="366"/>
      <c r="M23" s="366"/>
      <c r="N23" s="366"/>
      <c r="O23" s="366"/>
    </row>
    <row r="24" spans="1:15" ht="15" customHeight="1" x14ac:dyDescent="0.2">
      <c r="B24" s="368" t="s">
        <v>46</v>
      </c>
      <c r="C24" s="375">
        <v>113.12218269794663</v>
      </c>
      <c r="D24" s="370">
        <v>0.36930846875431067</v>
      </c>
      <c r="E24" s="377">
        <v>190.59874978129506</v>
      </c>
      <c r="F24" s="373">
        <v>0.43738858920052753</v>
      </c>
      <c r="G24" s="377">
        <v>267.3569683257777</v>
      </c>
      <c r="H24" s="373">
        <v>0.44097035044536803</v>
      </c>
      <c r="I24" s="366"/>
      <c r="J24" s="366"/>
      <c r="K24" s="366"/>
      <c r="L24" s="366"/>
      <c r="M24" s="366"/>
      <c r="N24" s="366"/>
      <c r="O24" s="366"/>
    </row>
    <row r="25" spans="1:15" ht="15" customHeight="1" x14ac:dyDescent="0.2">
      <c r="B25" s="368" t="s">
        <v>47</v>
      </c>
      <c r="C25" s="375">
        <v>99.880960978453402</v>
      </c>
      <c r="D25" s="370">
        <v>0.46605368897204064</v>
      </c>
      <c r="E25" s="377">
        <v>234.78443012884378</v>
      </c>
      <c r="F25" s="373">
        <v>0.44446990121544583</v>
      </c>
      <c r="G25" s="377">
        <v>282.20883164005903</v>
      </c>
      <c r="H25" s="373">
        <v>0.44842740105238499</v>
      </c>
      <c r="I25" s="366"/>
      <c r="J25" s="366"/>
      <c r="K25" s="366"/>
      <c r="L25" s="366"/>
      <c r="M25" s="366"/>
      <c r="N25" s="366"/>
      <c r="O25" s="366"/>
    </row>
    <row r="26" spans="1:15" ht="15" customHeight="1" x14ac:dyDescent="0.2">
      <c r="B26" s="368" t="s">
        <v>48</v>
      </c>
      <c r="C26" s="375">
        <v>164.68333708385643</v>
      </c>
      <c r="D26" s="370">
        <v>0.21749010157772847</v>
      </c>
      <c r="E26" s="377">
        <v>279.92859551015658</v>
      </c>
      <c r="F26" s="373">
        <v>0.297905522494814</v>
      </c>
      <c r="G26" s="377">
        <v>368.36992657439998</v>
      </c>
      <c r="H26" s="373">
        <v>0.34627241051237373</v>
      </c>
      <c r="I26" s="366"/>
      <c r="J26" s="366"/>
      <c r="K26" s="366"/>
      <c r="L26" s="366"/>
      <c r="M26" s="366"/>
      <c r="N26" s="366"/>
      <c r="O26" s="366"/>
    </row>
    <row r="27" spans="1:15" ht="15" customHeight="1" x14ac:dyDescent="0.2">
      <c r="B27" s="368" t="s">
        <v>49</v>
      </c>
      <c r="C27" s="375">
        <v>182.76</v>
      </c>
      <c r="D27" s="370">
        <v>0.35103786487743527</v>
      </c>
      <c r="E27" s="377">
        <v>173.19827679782793</v>
      </c>
      <c r="F27" s="373">
        <v>0.40519640153562186</v>
      </c>
      <c r="G27" s="377">
        <v>239.87515444015483</v>
      </c>
      <c r="H27" s="373">
        <v>0.43838479865521868</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142.60124181373203</v>
      </c>
      <c r="D29" s="371">
        <v>0.24884556725404577</v>
      </c>
      <c r="E29" s="378">
        <v>244.21329305742523</v>
      </c>
      <c r="F29" s="374">
        <v>0.26902414380883322</v>
      </c>
      <c r="G29" s="378">
        <v>342.25091776013238</v>
      </c>
      <c r="H29" s="374">
        <v>0.28388285028714344</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68</v>
      </c>
      <c r="C1" s="361" t="s">
        <v>68</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468</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v>124.32666666666667</v>
      </c>
      <c r="F11" s="372">
        <v>0.32235398085576883</v>
      </c>
      <c r="G11" s="376">
        <v>691.10749999999985</v>
      </c>
      <c r="H11" s="372">
        <v>0.2339074510107762</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282.85714285714283</v>
      </c>
      <c r="D13" s="370">
        <v>0.20176751874179988</v>
      </c>
      <c r="E13" s="377">
        <v>369.30666666666667</v>
      </c>
      <c r="F13" s="373">
        <v>0.13322746211009656</v>
      </c>
      <c r="G13" s="377">
        <v>652.54874999999993</v>
      </c>
      <c r="H13" s="373">
        <v>0.15707558254032397</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306.81164229471312</v>
      </c>
      <c r="D17" s="370">
        <v>0.44433899074709426</v>
      </c>
      <c r="E17" s="377">
        <v>528.69128851540597</v>
      </c>
      <c r="F17" s="373">
        <v>0.47987290974235786</v>
      </c>
      <c r="G17" s="377">
        <v>692.87925795052922</v>
      </c>
      <c r="H17" s="373">
        <v>0.3801692727728746</v>
      </c>
      <c r="I17" s="366"/>
      <c r="J17" s="366"/>
      <c r="K17" s="366"/>
      <c r="L17" s="366"/>
      <c r="M17" s="366"/>
      <c r="N17" s="366"/>
      <c r="O17" s="366"/>
    </row>
    <row r="18" spans="1:15" ht="15" customHeight="1" x14ac:dyDescent="0.2">
      <c r="B18" s="368" t="s">
        <v>43</v>
      </c>
      <c r="C18" s="375">
        <v>390.77499999999998</v>
      </c>
      <c r="D18" s="370">
        <v>0.32665072592274247</v>
      </c>
      <c r="E18" s="377">
        <v>800</v>
      </c>
      <c r="F18" s="373">
        <v>0</v>
      </c>
      <c r="G18" s="377">
        <v>921.38692307692304</v>
      </c>
      <c r="H18" s="373">
        <v>0.46183917090294929</v>
      </c>
      <c r="I18" s="366"/>
      <c r="J18" s="366"/>
      <c r="K18" s="366"/>
      <c r="L18" s="366"/>
      <c r="M18" s="366"/>
      <c r="N18" s="366"/>
      <c r="O18" s="366"/>
    </row>
    <row r="19" spans="1:15" ht="15" customHeight="1" x14ac:dyDescent="0.2">
      <c r="B19" s="368" t="s">
        <v>44</v>
      </c>
      <c r="C19" s="375">
        <v>281.44444444444446</v>
      </c>
      <c r="D19" s="370">
        <v>9.8580270256698882E-2</v>
      </c>
      <c r="E19" s="377">
        <v>496.20090909090919</v>
      </c>
      <c r="F19" s="373">
        <v>0.31713527370648076</v>
      </c>
      <c r="G19" s="377">
        <v>805.3340579710142</v>
      </c>
      <c r="H19" s="373">
        <v>0.44586777573212444</v>
      </c>
      <c r="I19" s="366"/>
      <c r="J19" s="366"/>
      <c r="K19" s="366"/>
      <c r="L19" s="366"/>
      <c r="M19" s="366"/>
      <c r="N19" s="366"/>
      <c r="O19" s="366"/>
    </row>
    <row r="20" spans="1:15" ht="15" customHeight="1" x14ac:dyDescent="0.2">
      <c r="B20" s="368" t="s">
        <v>6</v>
      </c>
      <c r="C20" s="375">
        <v>299.5005263157895</v>
      </c>
      <c r="D20" s="370">
        <v>0.11225030915889085</v>
      </c>
      <c r="E20" s="377">
        <v>1277.9273809523806</v>
      </c>
      <c r="F20" s="373">
        <v>0.34707922219618886</v>
      </c>
      <c r="G20" s="440">
        <v>1484.445681818182</v>
      </c>
      <c r="H20" s="373">
        <v>0.22102698933943432</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v>225</v>
      </c>
      <c r="D22" s="370">
        <v>0.47140452079103168</v>
      </c>
      <c r="E22" s="377">
        <v>626.91920840909097</v>
      </c>
      <c r="F22" s="373">
        <v>0.84281128515729087</v>
      </c>
      <c r="G22" s="377">
        <v>742.45984374999989</v>
      </c>
      <c r="H22" s="373">
        <v>0.58409341243064594</v>
      </c>
      <c r="I22" s="366"/>
      <c r="J22" s="366"/>
      <c r="K22" s="366"/>
      <c r="L22" s="366"/>
      <c r="M22" s="366"/>
      <c r="N22" s="366"/>
      <c r="O22" s="366"/>
    </row>
    <row r="23" spans="1:15" ht="15" customHeight="1" x14ac:dyDescent="0.2">
      <c r="B23" s="368" t="s">
        <v>45</v>
      </c>
      <c r="C23" s="375" t="s">
        <v>375</v>
      </c>
      <c r="D23" s="370" t="s">
        <v>375</v>
      </c>
      <c r="E23" s="377">
        <v>364.47133333333329</v>
      </c>
      <c r="F23" s="373">
        <v>0.17366649080077864</v>
      </c>
      <c r="G23" s="377">
        <v>520.31159420289839</v>
      </c>
      <c r="H23" s="373">
        <v>0.32589594307022857</v>
      </c>
      <c r="I23" s="366"/>
      <c r="J23" s="366"/>
      <c r="K23" s="366"/>
      <c r="L23" s="366"/>
      <c r="M23" s="366"/>
      <c r="N23" s="366"/>
      <c r="O23" s="366"/>
    </row>
    <row r="24" spans="1:15" ht="15" customHeight="1" x14ac:dyDescent="0.2">
      <c r="B24" s="368" t="s">
        <v>46</v>
      </c>
      <c r="C24" s="375">
        <v>233.93</v>
      </c>
      <c r="D24" s="370">
        <v>0</v>
      </c>
      <c r="E24" s="377" t="s">
        <v>375</v>
      </c>
      <c r="F24" s="373" t="s">
        <v>375</v>
      </c>
      <c r="G24" s="377">
        <v>31.65</v>
      </c>
      <c r="H24" s="373">
        <v>0</v>
      </c>
      <c r="I24" s="366"/>
      <c r="J24" s="366"/>
      <c r="K24" s="366"/>
      <c r="L24" s="366"/>
      <c r="M24" s="366"/>
      <c r="N24" s="366"/>
      <c r="O24" s="366"/>
    </row>
    <row r="25" spans="1:15" ht="15" customHeight="1" x14ac:dyDescent="0.2">
      <c r="B25" s="368" t="s">
        <v>47</v>
      </c>
      <c r="C25" s="375">
        <v>547.3610000000001</v>
      </c>
      <c r="D25" s="370">
        <v>0.18938225782913076</v>
      </c>
      <c r="E25" s="377">
        <v>956.24142857142851</v>
      </c>
      <c r="F25" s="373">
        <v>0.51980246330853841</v>
      </c>
      <c r="G25" s="377">
        <v>1049.3154545454547</v>
      </c>
      <c r="H25" s="373">
        <v>0.27940773545837005</v>
      </c>
      <c r="I25" s="366"/>
      <c r="J25" s="366"/>
      <c r="K25" s="366"/>
      <c r="L25" s="366"/>
      <c r="M25" s="366"/>
      <c r="N25" s="366"/>
      <c r="O25" s="366"/>
    </row>
    <row r="26" spans="1:15" ht="15" customHeight="1" x14ac:dyDescent="0.2">
      <c r="B26" s="368" t="s">
        <v>48</v>
      </c>
      <c r="C26" s="375">
        <v>285.64926249999996</v>
      </c>
      <c r="D26" s="370">
        <v>0.20195602496509721</v>
      </c>
      <c r="E26" s="377">
        <v>463.92952714535954</v>
      </c>
      <c r="F26" s="373">
        <v>0.30357185048369756</v>
      </c>
      <c r="G26" s="377">
        <v>750.62260135135011</v>
      </c>
      <c r="H26" s="373">
        <v>0.31145940004395295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292.32179517363022</v>
      </c>
      <c r="D29" s="371">
        <v>0.29787114243150031</v>
      </c>
      <c r="E29" s="378">
        <v>493.73920037201918</v>
      </c>
      <c r="F29" s="374">
        <v>0.44036535281260603</v>
      </c>
      <c r="G29" s="378">
        <v>747.34547347840885</v>
      </c>
      <c r="H29" s="374">
        <v>0.36377617637030157</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203</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467</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149.42000000000002</v>
      </c>
      <c r="D12" s="370">
        <v>0.69489733469035331</v>
      </c>
      <c r="E12" s="377">
        <v>130</v>
      </c>
      <c r="F12" s="373">
        <v>0</v>
      </c>
      <c r="G12" s="377">
        <v>290</v>
      </c>
      <c r="H12" s="373">
        <v>0</v>
      </c>
      <c r="I12" s="366"/>
      <c r="J12" s="366"/>
      <c r="K12" s="366"/>
      <c r="L12" s="366"/>
      <c r="M12" s="366"/>
      <c r="N12" s="366"/>
      <c r="O12" s="366"/>
    </row>
    <row r="13" spans="1:18" ht="15" customHeight="1" x14ac:dyDescent="0.2">
      <c r="B13" s="368" t="s">
        <v>40</v>
      </c>
      <c r="C13" s="375">
        <v>153.44404255319151</v>
      </c>
      <c r="D13" s="370">
        <v>0.24690087990002149</v>
      </c>
      <c r="E13" s="377">
        <v>249.21984375</v>
      </c>
      <c r="F13" s="373">
        <v>0.34704701563053125</v>
      </c>
      <c r="G13" s="377">
        <v>373.31250000000034</v>
      </c>
      <c r="H13" s="373">
        <v>0.34306222075598447</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228.65598108173739</v>
      </c>
      <c r="D15" s="370">
        <v>0.45299128709180592</v>
      </c>
      <c r="E15" s="377">
        <v>325.36039430449517</v>
      </c>
      <c r="F15" s="373">
        <v>0.44066410494731606</v>
      </c>
      <c r="G15" s="377">
        <v>537.01686805220891</v>
      </c>
      <c r="H15" s="373">
        <v>0.42654878592307793</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238.24797518159784</v>
      </c>
      <c r="D17" s="370">
        <v>0.42240494752204805</v>
      </c>
      <c r="E17" s="377">
        <v>393.24428196721192</v>
      </c>
      <c r="F17" s="373">
        <v>0.51627806399546738</v>
      </c>
      <c r="G17" s="377">
        <v>569.25778247096298</v>
      </c>
      <c r="H17" s="373">
        <v>0.43950728309229287</v>
      </c>
      <c r="I17" s="366"/>
      <c r="J17" s="366"/>
      <c r="K17" s="366"/>
      <c r="L17" s="366"/>
      <c r="M17" s="366"/>
      <c r="N17" s="366"/>
      <c r="O17" s="366"/>
    </row>
    <row r="18" spans="1:15" ht="15" customHeight="1" x14ac:dyDescent="0.2">
      <c r="B18" s="368" t="s">
        <v>43</v>
      </c>
      <c r="C18" s="375">
        <v>167.25542976939207</v>
      </c>
      <c r="D18" s="370">
        <v>0.38435532080486901</v>
      </c>
      <c r="E18" s="377">
        <v>289.17669603524257</v>
      </c>
      <c r="F18" s="373">
        <v>0.42722680479075587</v>
      </c>
      <c r="G18" s="377">
        <v>428.1046</v>
      </c>
      <c r="H18" s="373">
        <v>0.53710567974843593</v>
      </c>
      <c r="I18" s="366"/>
      <c r="J18" s="366"/>
      <c r="K18" s="366"/>
      <c r="L18" s="366"/>
      <c r="M18" s="366"/>
      <c r="N18" s="366"/>
      <c r="O18" s="366"/>
    </row>
    <row r="19" spans="1:15" ht="15" customHeight="1" x14ac:dyDescent="0.2">
      <c r="B19" s="368" t="s">
        <v>44</v>
      </c>
      <c r="C19" s="375">
        <v>221.33215236588941</v>
      </c>
      <c r="D19" s="370">
        <v>0.14107965256614863</v>
      </c>
      <c r="E19" s="377">
        <v>289.84299738220409</v>
      </c>
      <c r="F19" s="373">
        <v>0.18414937955682639</v>
      </c>
      <c r="G19" s="377">
        <v>501.70719273743032</v>
      </c>
      <c r="H19" s="373">
        <v>0.18060744845695448</v>
      </c>
      <c r="I19" s="366"/>
      <c r="J19" s="366"/>
      <c r="K19" s="366"/>
      <c r="L19" s="366"/>
      <c r="M19" s="366"/>
      <c r="N19" s="366"/>
      <c r="O19" s="366"/>
    </row>
    <row r="20" spans="1:15" ht="15" customHeight="1" x14ac:dyDescent="0.2">
      <c r="B20" s="368" t="s">
        <v>6</v>
      </c>
      <c r="C20" s="375">
        <v>268.48476547173181</v>
      </c>
      <c r="D20" s="370">
        <v>0.15402852703399586</v>
      </c>
      <c r="E20" s="377">
        <v>408.62872757847515</v>
      </c>
      <c r="F20" s="373">
        <v>0.13243874227391533</v>
      </c>
      <c r="G20" s="440">
        <v>722.28808923884492</v>
      </c>
      <c r="H20" s="373">
        <v>0.16924064865870952</v>
      </c>
      <c r="I20" s="366"/>
      <c r="J20" s="366"/>
      <c r="K20" s="366"/>
      <c r="L20" s="366"/>
      <c r="M20" s="366"/>
      <c r="N20" s="366"/>
      <c r="O20" s="366"/>
    </row>
    <row r="21" spans="1:15" ht="15" customHeight="1" x14ac:dyDescent="0.2">
      <c r="B21" s="368" t="s">
        <v>5</v>
      </c>
      <c r="C21" s="375">
        <v>190.01267963842358</v>
      </c>
      <c r="D21" s="370">
        <v>0.32521740214038303</v>
      </c>
      <c r="E21" s="377">
        <v>346.84549952875574</v>
      </c>
      <c r="F21" s="373">
        <v>0.2867453835438229</v>
      </c>
      <c r="G21" s="377">
        <v>606.39681584518416</v>
      </c>
      <c r="H21" s="373">
        <v>0.26747849164540177</v>
      </c>
      <c r="I21" s="366"/>
      <c r="J21" s="366"/>
      <c r="K21" s="366"/>
      <c r="L21" s="366"/>
      <c r="M21" s="366"/>
      <c r="N21" s="366"/>
      <c r="O21" s="366"/>
    </row>
    <row r="22" spans="1:15" ht="15" customHeight="1" x14ac:dyDescent="0.2">
      <c r="B22" s="368" t="s">
        <v>38</v>
      </c>
      <c r="C22" s="375">
        <v>185.17598011363637</v>
      </c>
      <c r="D22" s="370">
        <v>0.38285711916441267</v>
      </c>
      <c r="E22" s="377">
        <v>239.79972049689431</v>
      </c>
      <c r="F22" s="373">
        <v>0.40445355536123212</v>
      </c>
      <c r="G22" s="377">
        <v>378.99895631067898</v>
      </c>
      <c r="H22" s="373">
        <v>0.43997539051595724</v>
      </c>
      <c r="I22" s="366"/>
      <c r="J22" s="366"/>
      <c r="K22" s="366"/>
      <c r="L22" s="366"/>
      <c r="M22" s="366"/>
      <c r="N22" s="366"/>
      <c r="O22" s="366"/>
    </row>
    <row r="23" spans="1:15" ht="15" customHeight="1" x14ac:dyDescent="0.2">
      <c r="B23" s="368" t="s">
        <v>45</v>
      </c>
      <c r="C23" s="375">
        <v>297.42349767441863</v>
      </c>
      <c r="D23" s="370">
        <v>6.1756843449529156E-2</v>
      </c>
      <c r="E23" s="377">
        <v>313.1537212121209</v>
      </c>
      <c r="F23" s="373">
        <v>0.14450100364472063</v>
      </c>
      <c r="G23" s="377">
        <v>457.3844433781145</v>
      </c>
      <c r="H23" s="373">
        <v>0.25068203892923696</v>
      </c>
      <c r="I23" s="366"/>
      <c r="J23" s="366"/>
      <c r="K23" s="366"/>
      <c r="L23" s="366"/>
      <c r="M23" s="366"/>
      <c r="N23" s="366"/>
      <c r="O23" s="366"/>
    </row>
    <row r="24" spans="1:15" ht="15" customHeight="1" x14ac:dyDescent="0.2">
      <c r="B24" s="368" t="s">
        <v>46</v>
      </c>
      <c r="C24" s="375">
        <v>122.60307692307691</v>
      </c>
      <c r="D24" s="370">
        <v>0.44285794602980905</v>
      </c>
      <c r="E24" s="377">
        <v>198.54545454545453</v>
      </c>
      <c r="F24" s="373">
        <v>0.18338263636860244</v>
      </c>
      <c r="G24" s="377">
        <v>444.185</v>
      </c>
      <c r="H24" s="373">
        <v>0.12556179440245135</v>
      </c>
      <c r="I24" s="366"/>
      <c r="J24" s="366"/>
      <c r="K24" s="366"/>
      <c r="L24" s="366"/>
      <c r="M24" s="366"/>
      <c r="N24" s="366"/>
      <c r="O24" s="366"/>
    </row>
    <row r="25" spans="1:15" ht="15" customHeight="1" x14ac:dyDescent="0.2">
      <c r="B25" s="368" t="s">
        <v>47</v>
      </c>
      <c r="C25" s="375">
        <v>244.54817596566519</v>
      </c>
      <c r="D25" s="370">
        <v>0.4439000413655621</v>
      </c>
      <c r="E25" s="377">
        <v>476.62894472361745</v>
      </c>
      <c r="F25" s="373">
        <v>0.27258499256885321</v>
      </c>
      <c r="G25" s="377">
        <v>556.69302729528488</v>
      </c>
      <c r="H25" s="373">
        <v>0.26508404872961405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227.51176474049657</v>
      </c>
      <c r="D29" s="371">
        <v>0.33554146446346389</v>
      </c>
      <c r="E29" s="378">
        <v>354.06255434486104</v>
      </c>
      <c r="F29" s="374">
        <v>0.36836812985429584</v>
      </c>
      <c r="G29" s="378">
        <v>574.53427557413909</v>
      </c>
      <c r="H29" s="374">
        <v>0.34826417245334207</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32" t="s">
        <v>380</v>
      </c>
      <c r="C3" s="1032"/>
      <c r="D3" s="1032"/>
      <c r="E3" s="1032"/>
      <c r="F3" s="1032"/>
      <c r="G3" s="1032"/>
      <c r="H3" s="1032"/>
      <c r="I3" s="1032"/>
      <c r="J3" s="1032"/>
      <c r="K3" s="1032"/>
      <c r="L3" s="1032"/>
      <c r="M3" s="1032"/>
      <c r="N3" s="1032"/>
      <c r="O3" s="1032"/>
      <c r="P3" s="1032"/>
      <c r="Q3" s="1032"/>
      <c r="R3" s="1032"/>
    </row>
    <row r="5" spans="1:21" x14ac:dyDescent="0.25">
      <c r="B5" s="869"/>
      <c r="C5" s="1028" t="s">
        <v>377</v>
      </c>
      <c r="D5" s="1028"/>
      <c r="E5" s="1028"/>
      <c r="F5" s="1028"/>
      <c r="G5" s="1028"/>
      <c r="H5" s="1028"/>
      <c r="I5" s="1028"/>
      <c r="J5" s="1028" t="s">
        <v>351</v>
      </c>
      <c r="K5" s="1028"/>
      <c r="L5" s="1028"/>
      <c r="M5" s="1028"/>
      <c r="N5" s="1028"/>
      <c r="O5" s="1028"/>
      <c r="P5" s="1028"/>
      <c r="Q5" s="1028"/>
      <c r="R5" s="1028"/>
      <c r="S5" s="1028"/>
    </row>
    <row r="6" spans="1:21" ht="21" customHeight="1" x14ac:dyDescent="0.25">
      <c r="B6" s="869"/>
      <c r="C6" s="1029"/>
      <c r="D6" s="1029"/>
      <c r="E6" s="1029"/>
      <c r="F6" s="1029"/>
      <c r="G6" s="1029"/>
      <c r="H6" s="1029"/>
      <c r="I6" s="1029"/>
      <c r="J6" s="1029">
        <v>43830</v>
      </c>
      <c r="K6" s="1030"/>
      <c r="L6" s="1031">
        <v>44196</v>
      </c>
      <c r="M6" s="1031"/>
      <c r="N6" s="1031">
        <v>44561</v>
      </c>
      <c r="O6" s="1031"/>
      <c r="P6" s="1031">
        <v>44926</v>
      </c>
      <c r="Q6" s="1031"/>
      <c r="R6" s="1031">
        <f>EVO_sol!R6</f>
        <v>45138</v>
      </c>
      <c r="S6" s="1031"/>
    </row>
    <row r="7" spans="1:21" x14ac:dyDescent="0.25">
      <c r="B7" s="938"/>
      <c r="C7" s="871">
        <v>43465</v>
      </c>
      <c r="D7" s="871">
        <v>43830</v>
      </c>
      <c r="E7" s="871">
        <v>44196</v>
      </c>
      <c r="F7" s="871">
        <v>44561</v>
      </c>
      <c r="G7" s="871">
        <f>[2]EVO!G7</f>
        <v>44926</v>
      </c>
      <c r="H7" s="871">
        <f>EVO!H7</f>
        <v>45138</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212243</v>
      </c>
      <c r="D8" s="917">
        <v>220375</v>
      </c>
      <c r="E8" s="917">
        <v>228555</v>
      </c>
      <c r="F8" s="917">
        <v>257227</v>
      </c>
      <c r="G8" s="917">
        <v>270632</v>
      </c>
      <c r="H8" s="917">
        <v>275501</v>
      </c>
      <c r="I8" s="882"/>
      <c r="J8" s="918">
        <v>3.8314573389935047E-2</v>
      </c>
      <c r="K8" s="917">
        <v>8132</v>
      </c>
      <c r="L8" s="919">
        <v>3.7118547929665402E-2</v>
      </c>
      <c r="M8" s="920">
        <v>8180</v>
      </c>
      <c r="N8" s="919">
        <v>0.12544901664807151</v>
      </c>
      <c r="O8" s="920">
        <v>28672</v>
      </c>
      <c r="P8" s="919">
        <v>5.2113502859342242E-2</v>
      </c>
      <c r="Q8" s="920">
        <f>G8-F8</f>
        <v>13405</v>
      </c>
      <c r="R8" s="921">
        <f>[1]Cuadro_CCAA2!N80</f>
        <v>4.7436735811180686E-2</v>
      </c>
      <c r="S8" s="920">
        <f>[1]Cuadro_CCAA2!O80</f>
        <v>12477</v>
      </c>
    </row>
    <row r="9" spans="1:21" x14ac:dyDescent="0.25">
      <c r="B9" s="939" t="s">
        <v>10</v>
      </c>
      <c r="C9" s="887">
        <v>29146</v>
      </c>
      <c r="D9" s="887">
        <v>32952</v>
      </c>
      <c r="E9" s="887">
        <v>31533</v>
      </c>
      <c r="F9" s="887">
        <v>35145</v>
      </c>
      <c r="G9" s="887">
        <v>37547</v>
      </c>
      <c r="H9" s="887">
        <v>39213</v>
      </c>
      <c r="I9" s="888"/>
      <c r="J9" s="889">
        <v>0.13058395663212785</v>
      </c>
      <c r="K9" s="887">
        <v>3806</v>
      </c>
      <c r="L9" s="892">
        <v>-4.3062636562272383E-2</v>
      </c>
      <c r="M9" s="890">
        <v>-1419</v>
      </c>
      <c r="N9" s="892">
        <v>0.11454666539815439</v>
      </c>
      <c r="O9" s="890">
        <v>3612</v>
      </c>
      <c r="P9" s="892">
        <v>6.8345426091904971E-2</v>
      </c>
      <c r="Q9" s="890">
        <f t="shared" ref="Q9:Q26" si="0">G9-F9</f>
        <v>2402</v>
      </c>
      <c r="R9" s="891">
        <f>[1]Cuadro_CCAA2!N81</f>
        <v>6.2913368752032905E-2</v>
      </c>
      <c r="S9" s="890">
        <f>[1]Cuadro_CCAA2!O81</f>
        <v>2321</v>
      </c>
    </row>
    <row r="10" spans="1:21" x14ac:dyDescent="0.25">
      <c r="B10" s="939" t="s">
        <v>40</v>
      </c>
      <c r="C10" s="887">
        <v>22049</v>
      </c>
      <c r="D10" s="887">
        <v>21083</v>
      </c>
      <c r="E10" s="887">
        <v>24199</v>
      </c>
      <c r="F10" s="887">
        <v>27700</v>
      </c>
      <c r="G10" s="887">
        <v>28977</v>
      </c>
      <c r="H10" s="887">
        <v>29908</v>
      </c>
      <c r="I10" s="888"/>
      <c r="J10" s="889">
        <v>-4.3811510726110003E-2</v>
      </c>
      <c r="K10" s="887">
        <v>-966</v>
      </c>
      <c r="L10" s="892">
        <v>0.14779680311151155</v>
      </c>
      <c r="M10" s="890">
        <v>3116</v>
      </c>
      <c r="N10" s="892">
        <v>0.14467539980990951</v>
      </c>
      <c r="O10" s="890">
        <v>3501</v>
      </c>
      <c r="P10" s="892">
        <v>4.6101083032491053E-2</v>
      </c>
      <c r="Q10" s="890">
        <f t="shared" si="0"/>
        <v>1277</v>
      </c>
      <c r="R10" s="891">
        <f>[1]Cuadro_CCAA2!N82</f>
        <v>5.0214200435423795E-2</v>
      </c>
      <c r="S10" s="890">
        <f>[1]Cuadro_CCAA2!O82</f>
        <v>1430</v>
      </c>
    </row>
    <row r="11" spans="1:21" x14ac:dyDescent="0.25">
      <c r="B11" s="939" t="s">
        <v>41</v>
      </c>
      <c r="C11" s="887">
        <v>17328</v>
      </c>
      <c r="D11" s="887">
        <v>20674</v>
      </c>
      <c r="E11" s="887">
        <v>23074</v>
      </c>
      <c r="F11" s="887">
        <v>24476</v>
      </c>
      <c r="G11" s="887">
        <v>26198</v>
      </c>
      <c r="H11" s="887">
        <v>27809</v>
      </c>
      <c r="I11" s="888"/>
      <c r="J11" s="889">
        <v>0.19309787626962138</v>
      </c>
      <c r="K11" s="887">
        <v>3346</v>
      </c>
      <c r="L11" s="892">
        <v>0.11608783979878101</v>
      </c>
      <c r="M11" s="890">
        <v>2400</v>
      </c>
      <c r="N11" s="892">
        <v>6.0761029730432625E-2</v>
      </c>
      <c r="O11" s="890">
        <v>1402</v>
      </c>
      <c r="P11" s="892">
        <v>7.0354633109985354E-2</v>
      </c>
      <c r="Q11" s="890">
        <f t="shared" si="0"/>
        <v>1722</v>
      </c>
      <c r="R11" s="891">
        <f>[1]Cuadro_CCAA2!N83</f>
        <v>0.10077979654039515</v>
      </c>
      <c r="S11" s="890">
        <f>[1]Cuadro_CCAA2!O83</f>
        <v>2546</v>
      </c>
    </row>
    <row r="12" spans="1:21" x14ac:dyDescent="0.25">
      <c r="B12" s="939" t="s">
        <v>9</v>
      </c>
      <c r="C12" s="887">
        <v>21638</v>
      </c>
      <c r="D12" s="887">
        <v>23390</v>
      </c>
      <c r="E12" s="887">
        <v>25070</v>
      </c>
      <c r="F12" s="887">
        <v>26787</v>
      </c>
      <c r="G12" s="887">
        <v>34697</v>
      </c>
      <c r="H12" s="887">
        <v>38957</v>
      </c>
      <c r="I12" s="888"/>
      <c r="J12" s="889">
        <v>8.0968666235326836E-2</v>
      </c>
      <c r="K12" s="887">
        <v>1752</v>
      </c>
      <c r="L12" s="892">
        <v>7.1825566481402259E-2</v>
      </c>
      <c r="M12" s="890">
        <v>1680</v>
      </c>
      <c r="N12" s="892">
        <v>6.8488232947746308E-2</v>
      </c>
      <c r="O12" s="890">
        <v>1717</v>
      </c>
      <c r="P12" s="892">
        <v>0.29529249262702062</v>
      </c>
      <c r="Q12" s="890">
        <f t="shared" si="0"/>
        <v>7910</v>
      </c>
      <c r="R12" s="891">
        <f>[1]Cuadro_CCAA2!N84</f>
        <v>0.26738889973322921</v>
      </c>
      <c r="S12" s="890">
        <f>[1]Cuadro_CCAA2!O84</f>
        <v>8219</v>
      </c>
      <c r="U12" s="922"/>
    </row>
    <row r="13" spans="1:21" x14ac:dyDescent="0.25">
      <c r="B13" s="939" t="s">
        <v>8</v>
      </c>
      <c r="C13" s="887">
        <v>15734</v>
      </c>
      <c r="D13" s="887">
        <v>17179</v>
      </c>
      <c r="E13" s="887">
        <v>17123</v>
      </c>
      <c r="F13" s="887">
        <v>17369</v>
      </c>
      <c r="G13" s="887">
        <v>17553</v>
      </c>
      <c r="H13" s="887">
        <v>17653</v>
      </c>
      <c r="I13" s="888"/>
      <c r="J13" s="889">
        <v>9.1839328841998302E-2</v>
      </c>
      <c r="K13" s="887">
        <v>1445</v>
      </c>
      <c r="L13" s="892">
        <v>-3.2597939344548577E-3</v>
      </c>
      <c r="M13" s="890">
        <v>-56</v>
      </c>
      <c r="N13" s="892">
        <v>1.4366641359574883E-2</v>
      </c>
      <c r="O13" s="890">
        <v>246</v>
      </c>
      <c r="P13" s="892">
        <v>1.0593586274396882E-2</v>
      </c>
      <c r="Q13" s="890">
        <f t="shared" si="0"/>
        <v>184</v>
      </c>
      <c r="R13" s="891">
        <f>[1]Cuadro_CCAA2!N85</f>
        <v>2.1349224716500803E-2</v>
      </c>
      <c r="S13" s="890">
        <f>[1]Cuadro_CCAA2!O85</f>
        <v>369</v>
      </c>
      <c r="U13" s="922"/>
    </row>
    <row r="14" spans="1:21" x14ac:dyDescent="0.25">
      <c r="B14" s="939" t="s">
        <v>7</v>
      </c>
      <c r="C14" s="887">
        <v>93374</v>
      </c>
      <c r="D14" s="887">
        <v>104776</v>
      </c>
      <c r="E14" s="887">
        <v>105589</v>
      </c>
      <c r="F14" s="887">
        <v>108712</v>
      </c>
      <c r="G14" s="887">
        <v>114173</v>
      </c>
      <c r="H14" s="887">
        <v>118742</v>
      </c>
      <c r="I14" s="888"/>
      <c r="J14" s="889">
        <v>0.12211108017221073</v>
      </c>
      <c r="K14" s="887">
        <v>11402</v>
      </c>
      <c r="L14" s="892">
        <v>7.7594105520348844E-3</v>
      </c>
      <c r="M14" s="890">
        <v>813</v>
      </c>
      <c r="N14" s="892">
        <v>2.9576944568089569E-2</v>
      </c>
      <c r="O14" s="890">
        <v>3123</v>
      </c>
      <c r="P14" s="892">
        <v>5.0233644859813076E-2</v>
      </c>
      <c r="Q14" s="890">
        <f t="shared" si="0"/>
        <v>5461</v>
      </c>
      <c r="R14" s="891">
        <f>[1]Cuadro_CCAA2!N86</f>
        <v>6.8400215943854592E-2</v>
      </c>
      <c r="S14" s="890">
        <f>[1]Cuadro_CCAA2!O86</f>
        <v>7602</v>
      </c>
      <c r="U14" s="922"/>
    </row>
    <row r="15" spans="1:21" x14ac:dyDescent="0.25">
      <c r="B15" s="939" t="s">
        <v>43</v>
      </c>
      <c r="C15" s="887">
        <v>57838</v>
      </c>
      <c r="D15" s="887">
        <v>62182</v>
      </c>
      <c r="E15" s="887">
        <v>59849</v>
      </c>
      <c r="F15" s="887">
        <v>63814</v>
      </c>
      <c r="G15" s="887">
        <v>67338</v>
      </c>
      <c r="H15" s="887">
        <v>69483</v>
      </c>
      <c r="I15" s="888"/>
      <c r="J15" s="889">
        <v>7.5106331477575283E-2</v>
      </c>
      <c r="K15" s="887">
        <v>4344</v>
      </c>
      <c r="L15" s="892">
        <v>-3.7518896143578506E-2</v>
      </c>
      <c r="M15" s="890">
        <v>-2333</v>
      </c>
      <c r="N15" s="892">
        <v>6.6250062657688513E-2</v>
      </c>
      <c r="O15" s="890">
        <v>3965</v>
      </c>
      <c r="P15" s="892">
        <v>5.5222991819976697E-2</v>
      </c>
      <c r="Q15" s="890">
        <f t="shared" si="0"/>
        <v>3524</v>
      </c>
      <c r="R15" s="891">
        <f>[1]Cuadro_CCAA2!N87</f>
        <v>8.1885276532137619E-2</v>
      </c>
      <c r="S15" s="890">
        <f>[1]Cuadro_CCAA2!O87</f>
        <v>5259</v>
      </c>
      <c r="U15" s="922"/>
    </row>
    <row r="16" spans="1:21" x14ac:dyDescent="0.25">
      <c r="B16" s="939" t="s">
        <v>44</v>
      </c>
      <c r="C16" s="887">
        <v>155037</v>
      </c>
      <c r="D16" s="887">
        <v>163730</v>
      </c>
      <c r="E16" s="887">
        <v>156934</v>
      </c>
      <c r="F16" s="887">
        <v>166875</v>
      </c>
      <c r="G16" s="887">
        <v>187874</v>
      </c>
      <c r="H16" s="887">
        <v>198202</v>
      </c>
      <c r="I16" s="888"/>
      <c r="J16" s="889">
        <v>5.6070486400020547E-2</v>
      </c>
      <c r="K16" s="887">
        <v>8693</v>
      </c>
      <c r="L16" s="892">
        <v>-4.1507359677517841E-2</v>
      </c>
      <c r="M16" s="890">
        <v>-6796</v>
      </c>
      <c r="N16" s="892">
        <v>6.3345100488103379E-2</v>
      </c>
      <c r="O16" s="890">
        <v>9941</v>
      </c>
      <c r="P16" s="892">
        <v>0.12583670411985026</v>
      </c>
      <c r="Q16" s="890">
        <f t="shared" si="0"/>
        <v>20999</v>
      </c>
      <c r="R16" s="891">
        <f>[1]Cuadro_CCAA2!N88</f>
        <v>0.10797318977902259</v>
      </c>
      <c r="S16" s="890">
        <f>[1]Cuadro_CCAA2!O88</f>
        <v>19315</v>
      </c>
      <c r="U16" s="922"/>
    </row>
    <row r="17" spans="2:23" x14ac:dyDescent="0.25">
      <c r="B17" s="939" t="s">
        <v>6</v>
      </c>
      <c r="C17" s="887">
        <v>74354</v>
      </c>
      <c r="D17" s="887">
        <v>88242</v>
      </c>
      <c r="E17" s="887">
        <v>102104</v>
      </c>
      <c r="F17" s="887">
        <v>117265</v>
      </c>
      <c r="G17" s="887">
        <v>133839</v>
      </c>
      <c r="H17" s="887">
        <v>139356</v>
      </c>
      <c r="I17" s="888"/>
      <c r="J17" s="889">
        <v>0.18678215025418932</v>
      </c>
      <c r="K17" s="887">
        <v>13888</v>
      </c>
      <c r="L17" s="892">
        <v>0.15709072777135602</v>
      </c>
      <c r="M17" s="890">
        <v>13862</v>
      </c>
      <c r="N17" s="892">
        <v>0.14848585755700072</v>
      </c>
      <c r="O17" s="890">
        <v>15161</v>
      </c>
      <c r="P17" s="892">
        <v>0.14133799513921463</v>
      </c>
      <c r="Q17" s="890">
        <f t="shared" si="0"/>
        <v>16574</v>
      </c>
      <c r="R17" s="891">
        <f>[1]Cuadro_CCAA2!N89</f>
        <v>9.5867573624818236E-2</v>
      </c>
      <c r="S17" s="890">
        <f>[1]Cuadro_CCAA2!O89</f>
        <v>12191</v>
      </c>
      <c r="U17" s="922"/>
    </row>
    <row r="18" spans="2:23" x14ac:dyDescent="0.25">
      <c r="B18" s="939" t="s">
        <v>5</v>
      </c>
      <c r="C18" s="887">
        <v>29189</v>
      </c>
      <c r="D18" s="887">
        <v>28237</v>
      </c>
      <c r="E18" s="887">
        <v>29065</v>
      </c>
      <c r="F18" s="887">
        <v>31070</v>
      </c>
      <c r="G18" s="887">
        <v>32795</v>
      </c>
      <c r="H18" s="887">
        <v>34481</v>
      </c>
      <c r="I18" s="888"/>
      <c r="J18" s="889">
        <v>-3.2615026208503206E-2</v>
      </c>
      <c r="K18" s="887">
        <v>-952</v>
      </c>
      <c r="L18" s="892">
        <v>2.9323228388284939E-2</v>
      </c>
      <c r="M18" s="890">
        <v>828</v>
      </c>
      <c r="N18" s="892">
        <v>6.8983313263375257E-2</v>
      </c>
      <c r="O18" s="890">
        <v>2005</v>
      </c>
      <c r="P18" s="892">
        <v>5.551979401351792E-2</v>
      </c>
      <c r="Q18" s="890">
        <f t="shared" si="0"/>
        <v>1725</v>
      </c>
      <c r="R18" s="891">
        <f>[1]Cuadro_CCAA2!N90</f>
        <v>0.10672101681859036</v>
      </c>
      <c r="S18" s="890">
        <f>[1]Cuadro_CCAA2!O90</f>
        <v>3325</v>
      </c>
      <c r="U18" s="922"/>
    </row>
    <row r="19" spans="2:23" x14ac:dyDescent="0.25">
      <c r="B19" s="939" t="s">
        <v>38</v>
      </c>
      <c r="C19" s="887">
        <v>60099</v>
      </c>
      <c r="D19" s="887">
        <v>61636</v>
      </c>
      <c r="E19" s="887">
        <v>62544</v>
      </c>
      <c r="F19" s="887">
        <v>65061</v>
      </c>
      <c r="G19" s="887">
        <v>68103</v>
      </c>
      <c r="H19" s="887">
        <v>72568</v>
      </c>
      <c r="I19" s="888"/>
      <c r="J19" s="889">
        <v>2.5574468793158056E-2</v>
      </c>
      <c r="K19" s="887">
        <v>1537</v>
      </c>
      <c r="L19" s="892">
        <v>1.4731650334220303E-2</v>
      </c>
      <c r="M19" s="890">
        <v>908</v>
      </c>
      <c r="N19" s="892">
        <v>4.0243668457405901E-2</v>
      </c>
      <c r="O19" s="890">
        <v>2517</v>
      </c>
      <c r="P19" s="892">
        <v>4.6756121178586296E-2</v>
      </c>
      <c r="Q19" s="890">
        <f t="shared" si="0"/>
        <v>3042</v>
      </c>
      <c r="R19" s="891">
        <f>[1]Cuadro_CCAA2!N91</f>
        <v>9.6309277416041006E-2</v>
      </c>
      <c r="S19" s="890">
        <f>[1]Cuadro_CCAA2!O91</f>
        <v>6375</v>
      </c>
      <c r="U19" s="922"/>
    </row>
    <row r="20" spans="2:23" x14ac:dyDescent="0.25">
      <c r="B20" s="939" t="s">
        <v>45</v>
      </c>
      <c r="C20" s="887">
        <v>141699</v>
      </c>
      <c r="D20" s="887">
        <v>143622</v>
      </c>
      <c r="E20" s="887">
        <v>133442</v>
      </c>
      <c r="F20" s="887">
        <v>152686</v>
      </c>
      <c r="G20" s="887">
        <v>163762</v>
      </c>
      <c r="H20" s="887">
        <v>168923</v>
      </c>
      <c r="I20" s="888"/>
      <c r="J20" s="889">
        <v>1.3571020261258004E-2</v>
      </c>
      <c r="K20" s="887">
        <v>1923</v>
      </c>
      <c r="L20" s="892">
        <v>-7.0880505772096147E-2</v>
      </c>
      <c r="M20" s="890">
        <v>-10180</v>
      </c>
      <c r="N20" s="892">
        <v>0.14421246683952571</v>
      </c>
      <c r="O20" s="890">
        <v>19244</v>
      </c>
      <c r="P20" s="892">
        <v>7.2541031921721677E-2</v>
      </c>
      <c r="Q20" s="890">
        <f t="shared" si="0"/>
        <v>11076</v>
      </c>
      <c r="R20" s="891">
        <f>[1]Cuadro_CCAA2!N92</f>
        <v>5.8249021143304658E-2</v>
      </c>
      <c r="S20" s="890">
        <f>[1]Cuadro_CCAA2!O92</f>
        <v>9298</v>
      </c>
      <c r="U20" s="922"/>
    </row>
    <row r="21" spans="2:23" x14ac:dyDescent="0.25">
      <c r="B21" s="939" t="s">
        <v>46</v>
      </c>
      <c r="C21" s="887">
        <v>34999</v>
      </c>
      <c r="D21" s="887">
        <v>35054</v>
      </c>
      <c r="E21" s="887">
        <v>35294</v>
      </c>
      <c r="F21" s="887">
        <v>37047</v>
      </c>
      <c r="G21" s="887">
        <v>37762</v>
      </c>
      <c r="H21" s="887">
        <v>39421</v>
      </c>
      <c r="I21" s="888"/>
      <c r="J21" s="889">
        <v>1.571473470670659E-3</v>
      </c>
      <c r="K21" s="887">
        <v>55</v>
      </c>
      <c r="L21" s="892">
        <v>6.8465795629599757E-3</v>
      </c>
      <c r="M21" s="890">
        <v>240</v>
      </c>
      <c r="N21" s="892">
        <v>4.9668498894996249E-2</v>
      </c>
      <c r="O21" s="890">
        <v>1753</v>
      </c>
      <c r="P21" s="892">
        <v>1.9299808351553427E-2</v>
      </c>
      <c r="Q21" s="890">
        <f t="shared" si="0"/>
        <v>715</v>
      </c>
      <c r="R21" s="891">
        <f>[1]Cuadro_CCAA2!N93</f>
        <v>5.5674575544962801E-2</v>
      </c>
      <c r="S21" s="890">
        <f>[1]Cuadro_CCAA2!O93</f>
        <v>2079</v>
      </c>
      <c r="U21" s="922"/>
    </row>
    <row r="22" spans="2:23" x14ac:dyDescent="0.25">
      <c r="B22" s="939" t="s">
        <v>47</v>
      </c>
      <c r="C22" s="887">
        <v>13668</v>
      </c>
      <c r="D22" s="887">
        <v>13801</v>
      </c>
      <c r="E22" s="887">
        <v>13661</v>
      </c>
      <c r="F22" s="887">
        <v>14164</v>
      </c>
      <c r="G22" s="887">
        <v>15245</v>
      </c>
      <c r="H22" s="887">
        <v>15589</v>
      </c>
      <c r="I22" s="888"/>
      <c r="J22" s="889">
        <v>9.7307579748318052E-3</v>
      </c>
      <c r="K22" s="887">
        <v>133</v>
      </c>
      <c r="L22" s="892">
        <v>-1.0144192449822453E-2</v>
      </c>
      <c r="M22" s="890">
        <v>-140</v>
      </c>
      <c r="N22" s="892">
        <v>3.6820144938145116E-2</v>
      </c>
      <c r="O22" s="890">
        <v>503</v>
      </c>
      <c r="P22" s="892">
        <v>7.6320248517367961E-2</v>
      </c>
      <c r="Q22" s="890">
        <f t="shared" si="0"/>
        <v>1081</v>
      </c>
      <c r="R22" s="891">
        <f>[1]Cuadro_CCAA2!N94</f>
        <v>7.1924637282541504E-2</v>
      </c>
      <c r="S22" s="890">
        <f>[1]Cuadro_CCAA2!O94</f>
        <v>1046</v>
      </c>
      <c r="U22" s="922"/>
    </row>
    <row r="23" spans="2:23" x14ac:dyDescent="0.25">
      <c r="B23" s="939" t="s">
        <v>48</v>
      </c>
      <c r="C23" s="887">
        <v>65017</v>
      </c>
      <c r="D23" s="887">
        <v>67062</v>
      </c>
      <c r="E23" s="887">
        <v>65757</v>
      </c>
      <c r="F23" s="887">
        <v>65741</v>
      </c>
      <c r="G23" s="887">
        <v>65206</v>
      </c>
      <c r="H23" s="887">
        <v>66909</v>
      </c>
      <c r="I23" s="888"/>
      <c r="J23" s="889">
        <v>3.1453312210652618E-2</v>
      </c>
      <c r="K23" s="887">
        <v>2045</v>
      </c>
      <c r="L23" s="892">
        <v>-1.9459604545047915E-2</v>
      </c>
      <c r="M23" s="890">
        <v>-1305</v>
      </c>
      <c r="N23" s="892">
        <v>-2.4332010280270211E-4</v>
      </c>
      <c r="O23" s="890">
        <v>-16</v>
      </c>
      <c r="P23" s="892">
        <v>-8.137996075508469E-3</v>
      </c>
      <c r="Q23" s="890">
        <f t="shared" si="0"/>
        <v>-535</v>
      </c>
      <c r="R23" s="891">
        <f>[1]Cuadro_CCAA2!N95</f>
        <v>2.1792248251427893E-2</v>
      </c>
      <c r="S23" s="890">
        <f>[1]Cuadro_CCAA2!O95</f>
        <v>1427</v>
      </c>
      <c r="U23" s="922"/>
    </row>
    <row r="24" spans="2:23" x14ac:dyDescent="0.25">
      <c r="B24" s="939" t="s">
        <v>49</v>
      </c>
      <c r="C24" s="887">
        <v>8100</v>
      </c>
      <c r="D24" s="887">
        <v>8282</v>
      </c>
      <c r="E24" s="887">
        <v>7638</v>
      </c>
      <c r="F24" s="887">
        <v>8004</v>
      </c>
      <c r="G24" s="887">
        <v>8548</v>
      </c>
      <c r="H24" s="887">
        <v>9016</v>
      </c>
      <c r="I24" s="888"/>
      <c r="J24" s="889">
        <v>2.246913580246912E-2</v>
      </c>
      <c r="K24" s="887">
        <v>182</v>
      </c>
      <c r="L24" s="892">
        <v>-7.7758995411736254E-2</v>
      </c>
      <c r="M24" s="890">
        <v>-644</v>
      </c>
      <c r="N24" s="892">
        <v>4.7918303220738423E-2</v>
      </c>
      <c r="O24" s="890">
        <v>366</v>
      </c>
      <c r="P24" s="892">
        <v>6.7966016991504175E-2</v>
      </c>
      <c r="Q24" s="890">
        <f t="shared" si="0"/>
        <v>544</v>
      </c>
      <c r="R24" s="891">
        <f>[1]Cuadro_CCAA2!N96</f>
        <v>7.333333333333325E-2</v>
      </c>
      <c r="S24" s="890">
        <f>[1]Cuadro_CCAA2!O96</f>
        <v>616</v>
      </c>
      <c r="U24" s="922"/>
    </row>
    <row r="25" spans="2:23" x14ac:dyDescent="0.25">
      <c r="B25" s="940" t="s">
        <v>4</v>
      </c>
      <c r="C25" s="903">
        <v>2763</v>
      </c>
      <c r="D25" s="903">
        <v>2906</v>
      </c>
      <c r="E25" s="903">
        <v>2799</v>
      </c>
      <c r="F25" s="903">
        <v>2999</v>
      </c>
      <c r="G25" s="903">
        <v>3188</v>
      </c>
      <c r="H25" s="903">
        <v>3299</v>
      </c>
      <c r="I25" s="904"/>
      <c r="J25" s="906">
        <v>5.1755338400289563E-2</v>
      </c>
      <c r="K25" s="903">
        <v>143</v>
      </c>
      <c r="L25" s="909">
        <v>-3.6820371644872729E-2</v>
      </c>
      <c r="M25" s="907">
        <v>-107</v>
      </c>
      <c r="N25" s="909">
        <v>7.1454090746695176E-2</v>
      </c>
      <c r="O25" s="907">
        <v>200</v>
      </c>
      <c r="P25" s="909">
        <v>6.302100700233404E-2</v>
      </c>
      <c r="Q25" s="907">
        <f t="shared" si="0"/>
        <v>189</v>
      </c>
      <c r="R25" s="908">
        <f>[1]Cuadro_CCAA2!P99</f>
        <v>7.4592833876221398E-2</v>
      </c>
      <c r="S25" s="907">
        <f>[1]Cuadro_CCAA2!O97+[1]Cuadro_CCAA2!O98</f>
        <v>229</v>
      </c>
      <c r="U25" s="922"/>
      <c r="V25" s="922"/>
      <c r="W25" s="930"/>
    </row>
    <row r="26" spans="2:23" x14ac:dyDescent="0.25">
      <c r="B26" s="872" t="s">
        <v>3</v>
      </c>
      <c r="C26" s="873">
        <v>1054275</v>
      </c>
      <c r="D26" s="873">
        <v>1115183</v>
      </c>
      <c r="E26" s="873">
        <v>1124230</v>
      </c>
      <c r="F26" s="873">
        <v>1222142</v>
      </c>
      <c r="G26" s="873">
        <v>1313437</v>
      </c>
      <c r="H26" s="873">
        <v>1365030</v>
      </c>
      <c r="I26" s="874"/>
      <c r="J26" s="875">
        <v>5.7772402836072212E-2</v>
      </c>
      <c r="K26" s="876">
        <v>60908</v>
      </c>
      <c r="L26" s="877">
        <v>8.1125698652149136E-3</v>
      </c>
      <c r="M26" s="873">
        <v>9047</v>
      </c>
      <c r="N26" s="878">
        <v>8.7092498865890322E-2</v>
      </c>
      <c r="O26" s="879">
        <v>97912</v>
      </c>
      <c r="P26" s="878">
        <v>7.4700812180581222E-2</v>
      </c>
      <c r="Q26" s="879">
        <f t="shared" si="0"/>
        <v>91295</v>
      </c>
      <c r="R26" s="878">
        <f>[1]Cuadro_CCAA2!N99</f>
        <v>7.5753444305567186E-2</v>
      </c>
      <c r="S26" s="879">
        <f t="shared" ref="S26" si="1">SUM(S8:S25)</f>
        <v>96124</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204</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466</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254.71111111111111</v>
      </c>
      <c r="D11" s="370">
        <v>0.17934866212709716</v>
      </c>
      <c r="E11" s="376">
        <v>352.34075642966059</v>
      </c>
      <c r="F11" s="372">
        <v>0.24224527780268748</v>
      </c>
      <c r="G11" s="376">
        <v>582.8214687698835</v>
      </c>
      <c r="H11" s="372">
        <v>0.18915768633766905</v>
      </c>
      <c r="I11" s="366"/>
      <c r="J11" s="366"/>
      <c r="K11" s="366"/>
      <c r="L11" s="366"/>
      <c r="M11" s="366"/>
      <c r="N11" s="366"/>
      <c r="O11" s="366"/>
    </row>
    <row r="12" spans="1:18" ht="15" customHeight="1" x14ac:dyDescent="0.2">
      <c r="B12" s="368" t="s">
        <v>10</v>
      </c>
      <c r="C12" s="375">
        <v>213.86875000000001</v>
      </c>
      <c r="D12" s="370">
        <v>0.47531282069664965</v>
      </c>
      <c r="E12" s="377">
        <v>311.79405154330249</v>
      </c>
      <c r="F12" s="373">
        <v>0.45870165842250304</v>
      </c>
      <c r="G12" s="377">
        <v>477.6693513853898</v>
      </c>
      <c r="H12" s="373">
        <v>0.41220801294013915</v>
      </c>
      <c r="I12" s="366"/>
      <c r="J12" s="366"/>
      <c r="K12" s="366"/>
      <c r="L12" s="366"/>
      <c r="M12" s="366"/>
      <c r="N12" s="366"/>
      <c r="O12" s="366"/>
    </row>
    <row r="13" spans="1:18" ht="15" customHeight="1" x14ac:dyDescent="0.2">
      <c r="B13" s="368" t="s">
        <v>40</v>
      </c>
      <c r="C13" s="375">
        <v>323.85928571428576</v>
      </c>
      <c r="D13" s="370">
        <v>0.48253305500928023</v>
      </c>
      <c r="E13" s="377">
        <v>390.6782309582336</v>
      </c>
      <c r="F13" s="373">
        <v>0.4992842356932532</v>
      </c>
      <c r="G13" s="377">
        <v>454.64030143180423</v>
      </c>
      <c r="H13" s="373">
        <v>0.45073223573891225</v>
      </c>
      <c r="I13" s="366"/>
      <c r="J13" s="366"/>
      <c r="K13" s="366"/>
      <c r="L13" s="366"/>
      <c r="M13" s="366"/>
      <c r="N13" s="366"/>
      <c r="O13" s="366"/>
    </row>
    <row r="14" spans="1:18" ht="15" customHeight="1" x14ac:dyDescent="0.2">
      <c r="B14" s="368" t="s">
        <v>41</v>
      </c>
      <c r="C14" s="375">
        <v>574.56333333333339</v>
      </c>
      <c r="D14" s="370">
        <v>0.25983571800792721</v>
      </c>
      <c r="E14" s="377">
        <v>379.103259874608</v>
      </c>
      <c r="F14" s="373">
        <v>0.39116042021392339</v>
      </c>
      <c r="G14" s="377">
        <v>538.74144174846617</v>
      </c>
      <c r="H14" s="373">
        <v>0.28921876639215782</v>
      </c>
      <c r="I14" s="366"/>
      <c r="J14" s="366"/>
      <c r="K14" s="366"/>
      <c r="L14" s="366"/>
      <c r="M14" s="366"/>
      <c r="N14" s="366"/>
      <c r="O14" s="366"/>
    </row>
    <row r="15" spans="1:18" ht="15" customHeight="1" x14ac:dyDescent="0.2">
      <c r="B15" s="368" t="s">
        <v>9</v>
      </c>
      <c r="C15" s="375">
        <v>358.66142857142859</v>
      </c>
      <c r="D15" s="370">
        <v>0.63452271465527443</v>
      </c>
      <c r="E15" s="377">
        <v>290.89544303797356</v>
      </c>
      <c r="F15" s="373">
        <v>0.55353190831326626</v>
      </c>
      <c r="G15" s="377">
        <v>494.85194196428534</v>
      </c>
      <c r="H15" s="373">
        <v>0.51808994224750582</v>
      </c>
      <c r="I15" s="366"/>
      <c r="J15" s="366"/>
      <c r="K15" s="366"/>
      <c r="L15" s="366"/>
      <c r="M15" s="366"/>
      <c r="N15" s="366"/>
      <c r="O15" s="366"/>
    </row>
    <row r="16" spans="1:18" ht="15" customHeight="1" x14ac:dyDescent="0.2">
      <c r="B16" s="368" t="s">
        <v>8</v>
      </c>
      <c r="C16" s="375">
        <v>470.66800000000012</v>
      </c>
      <c r="D16" s="370">
        <v>0.56494064177977688</v>
      </c>
      <c r="E16" s="377">
        <v>318.20781609195393</v>
      </c>
      <c r="F16" s="373">
        <v>0.51643975348794857</v>
      </c>
      <c r="G16" s="377">
        <v>472.68010869565188</v>
      </c>
      <c r="H16" s="373">
        <v>0.55917731760230116</v>
      </c>
      <c r="I16" s="366"/>
      <c r="J16" s="366"/>
      <c r="K16" s="366"/>
      <c r="L16" s="366"/>
      <c r="M16" s="366"/>
      <c r="N16" s="366"/>
      <c r="O16" s="366"/>
    </row>
    <row r="17" spans="1:15" ht="15" customHeight="1" x14ac:dyDescent="0.2">
      <c r="B17" s="368" t="s">
        <v>7</v>
      </c>
      <c r="C17" s="375">
        <v>207.72478991596637</v>
      </c>
      <c r="D17" s="370">
        <v>0.575457141684244</v>
      </c>
      <c r="E17" s="377">
        <v>421.38592418580242</v>
      </c>
      <c r="F17" s="373">
        <v>0.64152408297656272</v>
      </c>
      <c r="G17" s="377">
        <v>572.75935495526733</v>
      </c>
      <c r="H17" s="373">
        <v>0.54329719068200744</v>
      </c>
      <c r="I17" s="366"/>
      <c r="J17" s="366"/>
      <c r="K17" s="366"/>
      <c r="L17" s="366"/>
      <c r="M17" s="366"/>
      <c r="N17" s="366"/>
      <c r="O17" s="366"/>
    </row>
    <row r="18" spans="1:15" ht="15" customHeight="1" x14ac:dyDescent="0.2">
      <c r="B18" s="368" t="s">
        <v>43</v>
      </c>
      <c r="C18" s="375">
        <v>229.58111850144059</v>
      </c>
      <c r="D18" s="370">
        <v>0.4086946474606763</v>
      </c>
      <c r="E18" s="377">
        <v>384.66823563038258</v>
      </c>
      <c r="F18" s="373">
        <v>0.50220439217130519</v>
      </c>
      <c r="G18" s="377">
        <v>464.53459880187989</v>
      </c>
      <c r="H18" s="373">
        <v>0.5681358138903474</v>
      </c>
      <c r="I18" s="366"/>
      <c r="J18" s="366"/>
      <c r="K18" s="366"/>
      <c r="L18" s="366"/>
      <c r="M18" s="366"/>
      <c r="N18" s="366"/>
      <c r="O18" s="366"/>
    </row>
    <row r="19" spans="1:15" ht="15" customHeight="1" x14ac:dyDescent="0.2">
      <c r="B19" s="368" t="s">
        <v>44</v>
      </c>
      <c r="C19" s="375">
        <v>656.84249999999997</v>
      </c>
      <c r="D19" s="370">
        <v>0.40676490255442022</v>
      </c>
      <c r="E19" s="377">
        <v>616.19268724395715</v>
      </c>
      <c r="F19" s="373">
        <v>0.28687953972371849</v>
      </c>
      <c r="G19" s="377">
        <v>614.35261265360532</v>
      </c>
      <c r="H19" s="373">
        <v>0.29602419064205471</v>
      </c>
      <c r="I19" s="366"/>
      <c r="J19" s="366"/>
      <c r="K19" s="366"/>
      <c r="L19" s="366"/>
      <c r="M19" s="366"/>
      <c r="N19" s="366"/>
      <c r="O19" s="366"/>
    </row>
    <row r="20" spans="1:15" ht="15" customHeight="1" x14ac:dyDescent="0.2">
      <c r="B20" s="368" t="s">
        <v>6</v>
      </c>
      <c r="C20" s="375">
        <v>1410.7411637931034</v>
      </c>
      <c r="D20" s="370">
        <v>0.37120502923516757</v>
      </c>
      <c r="E20" s="377">
        <v>837.79508474578927</v>
      </c>
      <c r="F20" s="373">
        <v>0.59774846954561711</v>
      </c>
      <c r="G20" s="440">
        <v>870.65263225390413</v>
      </c>
      <c r="H20" s="373">
        <v>0.37505221336889633</v>
      </c>
      <c r="I20" s="366"/>
      <c r="J20" s="366"/>
      <c r="K20" s="366"/>
      <c r="L20" s="366"/>
      <c r="M20" s="366"/>
      <c r="N20" s="366"/>
      <c r="O20" s="366"/>
    </row>
    <row r="21" spans="1:15" ht="15" customHeight="1" x14ac:dyDescent="0.2">
      <c r="B21" s="368" t="s">
        <v>5</v>
      </c>
      <c r="C21" s="375">
        <v>443.46000000000004</v>
      </c>
      <c r="D21" s="370">
        <v>5.5298027266377531E-2</v>
      </c>
      <c r="E21" s="377">
        <v>333.95210196779823</v>
      </c>
      <c r="F21" s="373">
        <v>0.36292781382878841</v>
      </c>
      <c r="G21" s="377">
        <v>488.5621194879073</v>
      </c>
      <c r="H21" s="373">
        <v>0.43851046295383489</v>
      </c>
      <c r="I21" s="366"/>
      <c r="J21" s="366"/>
      <c r="K21" s="366"/>
      <c r="L21" s="366"/>
      <c r="M21" s="366"/>
      <c r="N21" s="366"/>
      <c r="O21" s="366"/>
    </row>
    <row r="22" spans="1:15" ht="15" customHeight="1" x14ac:dyDescent="0.2">
      <c r="B22" s="368" t="s">
        <v>38</v>
      </c>
      <c r="C22" s="375">
        <v>212.10326086956522</v>
      </c>
      <c r="D22" s="370">
        <v>0.43611246037847018</v>
      </c>
      <c r="E22" s="377">
        <v>361.26790807560525</v>
      </c>
      <c r="F22" s="373">
        <v>0.52628462997667491</v>
      </c>
      <c r="G22" s="377">
        <v>392.61565018960164</v>
      </c>
      <c r="H22" s="373">
        <v>0.5247805802684461</v>
      </c>
      <c r="I22" s="366"/>
      <c r="J22" s="366"/>
      <c r="K22" s="366"/>
      <c r="L22" s="366"/>
      <c r="M22" s="366"/>
      <c r="N22" s="366"/>
      <c r="O22" s="366"/>
    </row>
    <row r="23" spans="1:15" ht="15" customHeight="1" x14ac:dyDescent="0.2">
      <c r="B23" s="368" t="s">
        <v>45</v>
      </c>
      <c r="C23" s="375">
        <v>364.52</v>
      </c>
      <c r="D23" s="370">
        <v>0.25031564535364997</v>
      </c>
      <c r="E23" s="377">
        <v>379.90775127174089</v>
      </c>
      <c r="F23" s="373">
        <v>0.15744101497875718</v>
      </c>
      <c r="G23" s="377">
        <v>576.05281903222749</v>
      </c>
      <c r="H23" s="373">
        <v>0.24581266027564236</v>
      </c>
      <c r="I23" s="366"/>
      <c r="J23" s="366"/>
      <c r="K23" s="366"/>
      <c r="L23" s="366"/>
      <c r="M23" s="366"/>
      <c r="N23" s="366"/>
      <c r="O23" s="366"/>
    </row>
    <row r="24" spans="1:15" ht="15" customHeight="1" x14ac:dyDescent="0.2">
      <c r="B24" s="368" t="s">
        <v>46</v>
      </c>
      <c r="C24" s="375">
        <v>170.86</v>
      </c>
      <c r="D24" s="370">
        <v>0</v>
      </c>
      <c r="E24" s="377">
        <v>416.72304721029968</v>
      </c>
      <c r="F24" s="373">
        <v>0.1334012138591161</v>
      </c>
      <c r="G24" s="377">
        <v>694.57507326007874</v>
      </c>
      <c r="H24" s="373">
        <v>0.15799574588203122</v>
      </c>
      <c r="I24" s="366"/>
      <c r="J24" s="366"/>
      <c r="K24" s="366"/>
      <c r="L24" s="366"/>
      <c r="M24" s="366"/>
      <c r="N24" s="366"/>
      <c r="O24" s="366"/>
    </row>
    <row r="25" spans="1:15" ht="15" customHeight="1" x14ac:dyDescent="0.2">
      <c r="B25" s="368" t="s">
        <v>47</v>
      </c>
      <c r="C25" s="375">
        <v>1048.1414285714286</v>
      </c>
      <c r="D25" s="370">
        <v>0.55572626827977822</v>
      </c>
      <c r="E25" s="377">
        <v>664.70143129770975</v>
      </c>
      <c r="F25" s="373">
        <v>0.77491315303792041</v>
      </c>
      <c r="G25" s="377">
        <v>712.86584112149501</v>
      </c>
      <c r="H25" s="373">
        <v>0.58094245922105192</v>
      </c>
      <c r="I25" s="366"/>
      <c r="J25" s="366"/>
      <c r="K25" s="366"/>
      <c r="L25" s="366"/>
      <c r="M25" s="366"/>
      <c r="N25" s="366"/>
      <c r="O25" s="366"/>
    </row>
    <row r="26" spans="1:15" ht="15" customHeight="1" x14ac:dyDescent="0.2">
      <c r="B26" s="368" t="s">
        <v>48</v>
      </c>
      <c r="C26" s="375">
        <v>339.464</v>
      </c>
      <c r="D26" s="370">
        <v>0.3749958492375734</v>
      </c>
      <c r="E26" s="377">
        <v>641.07015479876338</v>
      </c>
      <c r="F26" s="373">
        <v>0.31738507504777769</v>
      </c>
      <c r="G26" s="377">
        <v>700.7655688622757</v>
      </c>
      <c r="H26" s="373">
        <v>0.32476773272087667</v>
      </c>
      <c r="I26" s="366"/>
      <c r="J26" s="366"/>
      <c r="K26" s="366"/>
      <c r="L26" s="366"/>
      <c r="M26" s="366"/>
      <c r="N26" s="366"/>
      <c r="O26" s="366"/>
    </row>
    <row r="27" spans="1:15" ht="15" customHeight="1" x14ac:dyDescent="0.2">
      <c r="B27" s="368" t="s">
        <v>49</v>
      </c>
      <c r="C27" s="375">
        <v>469.95083333333326</v>
      </c>
      <c r="D27" s="370">
        <v>0.32028302508705092</v>
      </c>
      <c r="E27" s="377">
        <v>401.38599067598932</v>
      </c>
      <c r="F27" s="373">
        <v>0.12869405057445535</v>
      </c>
      <c r="G27" s="377">
        <v>666.20931250000183</v>
      </c>
      <c r="H27" s="373">
        <v>9.8102895779521082E-2</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443.47641993230587</v>
      </c>
      <c r="D29" s="371">
        <v>1.1501592964634966</v>
      </c>
      <c r="E29" s="378">
        <v>461.07123246024599</v>
      </c>
      <c r="F29" s="374">
        <v>0.59409277046137332</v>
      </c>
      <c r="G29" s="378">
        <v>568.44660826922291</v>
      </c>
      <c r="H29" s="374">
        <v>0.4542455250482979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205</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465</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252.8948275862069</v>
      </c>
      <c r="D11" s="370">
        <v>0.31662488465115057</v>
      </c>
      <c r="E11" s="376">
        <v>334.90441558441546</v>
      </c>
      <c r="F11" s="372">
        <v>0.33117844576134087</v>
      </c>
      <c r="G11" s="376">
        <v>530.33818181818208</v>
      </c>
      <c r="H11" s="372">
        <v>0.24279233513960813</v>
      </c>
      <c r="I11" s="366"/>
      <c r="J11" s="366"/>
      <c r="K11" s="366"/>
      <c r="L11" s="366"/>
      <c r="M11" s="366"/>
      <c r="N11" s="366"/>
      <c r="O11" s="366"/>
    </row>
    <row r="12" spans="1:18" ht="15" customHeight="1" x14ac:dyDescent="0.2">
      <c r="B12" s="368" t="s">
        <v>10</v>
      </c>
      <c r="C12" s="375">
        <v>213.855012755102</v>
      </c>
      <c r="D12" s="370">
        <v>0.48343527445225698</v>
      </c>
      <c r="E12" s="377">
        <v>193.2848201438849</v>
      </c>
      <c r="F12" s="373">
        <v>0.53840185899257265</v>
      </c>
      <c r="G12" s="377">
        <v>327.70117647058822</v>
      </c>
      <c r="H12" s="373">
        <v>0.27163938712917512</v>
      </c>
      <c r="I12" s="366"/>
      <c r="J12" s="366"/>
      <c r="K12" s="366"/>
      <c r="L12" s="366"/>
      <c r="M12" s="366"/>
      <c r="N12" s="366"/>
      <c r="O12" s="366"/>
    </row>
    <row r="13" spans="1:18" ht="15" customHeight="1" x14ac:dyDescent="0.2">
      <c r="B13" s="368" t="s">
        <v>40</v>
      </c>
      <c r="C13" s="375">
        <v>184.6737</v>
      </c>
      <c r="D13" s="370">
        <v>0.32133656142844508</v>
      </c>
      <c r="E13" s="377">
        <v>279.92129770992329</v>
      </c>
      <c r="F13" s="373">
        <v>0.24496428642394544</v>
      </c>
      <c r="G13" s="377">
        <v>439.56659574468108</v>
      </c>
      <c r="H13" s="373">
        <v>0.25906905684188397</v>
      </c>
      <c r="I13" s="366"/>
      <c r="J13" s="366"/>
      <c r="K13" s="366"/>
      <c r="L13" s="366"/>
      <c r="M13" s="366"/>
      <c r="N13" s="366"/>
      <c r="O13" s="366"/>
    </row>
    <row r="14" spans="1:18" ht="15" customHeight="1" x14ac:dyDescent="0.2">
      <c r="B14" s="368" t="s">
        <v>41</v>
      </c>
      <c r="C14" s="375">
        <v>191.02874979166666</v>
      </c>
      <c r="D14" s="370">
        <v>0.66287905120187007</v>
      </c>
      <c r="E14" s="377">
        <v>235.92605647887325</v>
      </c>
      <c r="F14" s="373">
        <v>0.59690419582472298</v>
      </c>
      <c r="G14" s="377">
        <v>269.60599999999999</v>
      </c>
      <c r="H14" s="373">
        <v>0.65767067122965606</v>
      </c>
      <c r="I14" s="366"/>
      <c r="J14" s="366"/>
      <c r="K14" s="366"/>
      <c r="L14" s="366"/>
      <c r="M14" s="366"/>
      <c r="N14" s="366"/>
      <c r="O14" s="366"/>
    </row>
    <row r="15" spans="1:18" ht="15" customHeight="1" x14ac:dyDescent="0.2">
      <c r="B15" s="368" t="s">
        <v>9</v>
      </c>
      <c r="C15" s="375">
        <v>188.61819327731095</v>
      </c>
      <c r="D15" s="370">
        <v>0.68212925277431191</v>
      </c>
      <c r="E15" s="377">
        <v>237.36163822525629</v>
      </c>
      <c r="F15" s="373">
        <v>0.7743338512581639</v>
      </c>
      <c r="G15" s="377">
        <v>437.14398058252408</v>
      </c>
      <c r="H15" s="373">
        <v>0.65202074786127107</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240.83778148906265</v>
      </c>
      <c r="D17" s="370">
        <v>0.50816351788427594</v>
      </c>
      <c r="E17" s="377">
        <v>434.77659815005148</v>
      </c>
      <c r="F17" s="373">
        <v>0.60801989007790158</v>
      </c>
      <c r="G17" s="377">
        <v>567.79356904603173</v>
      </c>
      <c r="H17" s="373">
        <v>0.5263975709787323</v>
      </c>
      <c r="I17" s="366"/>
      <c r="J17" s="366"/>
      <c r="K17" s="366"/>
      <c r="L17" s="366"/>
      <c r="M17" s="366"/>
      <c r="N17" s="366"/>
      <c r="O17" s="366"/>
    </row>
    <row r="18" spans="1:15" ht="15" customHeight="1" x14ac:dyDescent="0.2">
      <c r="B18" s="368" t="s">
        <v>43</v>
      </c>
      <c r="C18" s="375">
        <v>169.21226923076921</v>
      </c>
      <c r="D18" s="370">
        <v>0.67842778677888926</v>
      </c>
      <c r="E18" s="377">
        <v>218.06596078431375</v>
      </c>
      <c r="F18" s="373">
        <v>0.73897271767044392</v>
      </c>
      <c r="G18" s="377">
        <v>239.7251913043479</v>
      </c>
      <c r="H18" s="373">
        <v>0.68125100774367608</v>
      </c>
      <c r="I18" s="366"/>
      <c r="J18" s="366"/>
      <c r="K18" s="366"/>
      <c r="L18" s="366"/>
      <c r="M18" s="366"/>
      <c r="N18" s="366"/>
      <c r="O18" s="366"/>
    </row>
    <row r="19" spans="1:15" ht="15" customHeight="1" x14ac:dyDescent="0.2">
      <c r="B19" s="368" t="s">
        <v>44</v>
      </c>
      <c r="C19" s="375">
        <v>172.56555555555556</v>
      </c>
      <c r="D19" s="370">
        <v>7.9967623570769281E-2</v>
      </c>
      <c r="E19" s="377">
        <v>393.38972717733355</v>
      </c>
      <c r="F19" s="373">
        <v>0.15409541893300899</v>
      </c>
      <c r="G19" s="377">
        <v>404.35043010752503</v>
      </c>
      <c r="H19" s="373">
        <v>0.10439063927297346</v>
      </c>
      <c r="I19" s="366"/>
      <c r="J19" s="366"/>
      <c r="K19" s="366"/>
      <c r="L19" s="366"/>
      <c r="M19" s="366"/>
      <c r="N19" s="366"/>
      <c r="O19" s="366"/>
    </row>
    <row r="20" spans="1:15" ht="15" customHeight="1" x14ac:dyDescent="0.2">
      <c r="B20" s="368" t="s">
        <v>6</v>
      </c>
      <c r="C20" s="375">
        <v>437.75433333333325</v>
      </c>
      <c r="D20" s="370">
        <v>0.76508742080119052</v>
      </c>
      <c r="E20" s="377">
        <v>546.34441860464858</v>
      </c>
      <c r="F20" s="373">
        <v>0.50819152157992031</v>
      </c>
      <c r="G20" s="440">
        <v>710.22945848375775</v>
      </c>
      <c r="H20" s="373">
        <v>0.32427736378700794</v>
      </c>
      <c r="I20" s="366"/>
      <c r="J20" s="366"/>
      <c r="K20" s="366"/>
      <c r="L20" s="366"/>
      <c r="M20" s="366"/>
      <c r="N20" s="366"/>
      <c r="O20" s="366"/>
    </row>
    <row r="21" spans="1:15" ht="15" customHeight="1" x14ac:dyDescent="0.2">
      <c r="B21" s="368" t="s">
        <v>5</v>
      </c>
      <c r="C21" s="375">
        <v>267.65559701492532</v>
      </c>
      <c r="D21" s="370">
        <v>0.23638727851094696</v>
      </c>
      <c r="E21" s="377">
        <v>339.77394265232965</v>
      </c>
      <c r="F21" s="373">
        <v>0.32434417103145829</v>
      </c>
      <c r="G21" s="377">
        <v>377.4874324324324</v>
      </c>
      <c r="H21" s="373">
        <v>0.37242242467160802</v>
      </c>
      <c r="I21" s="366"/>
      <c r="J21" s="366"/>
      <c r="K21" s="366"/>
      <c r="L21" s="366"/>
      <c r="M21" s="366"/>
      <c r="N21" s="366"/>
      <c r="O21" s="366"/>
    </row>
    <row r="22" spans="1:15" ht="15" customHeight="1" x14ac:dyDescent="0.2">
      <c r="B22" s="368" t="s">
        <v>38</v>
      </c>
      <c r="C22" s="375">
        <v>195.42020373514413</v>
      </c>
      <c r="D22" s="370">
        <v>0.43964929279703768</v>
      </c>
      <c r="E22" s="377">
        <v>225.42344086021629</v>
      </c>
      <c r="F22" s="373">
        <v>0.45050698424530833</v>
      </c>
      <c r="G22" s="377">
        <v>359.79120975609771</v>
      </c>
      <c r="H22" s="373">
        <v>0.44347390001871406</v>
      </c>
      <c r="I22" s="366"/>
      <c r="J22" s="366"/>
      <c r="K22" s="366"/>
      <c r="L22" s="366"/>
      <c r="M22" s="366"/>
      <c r="N22" s="366"/>
      <c r="O22" s="366"/>
    </row>
    <row r="23" spans="1:15" ht="15" customHeight="1" x14ac:dyDescent="0.2">
      <c r="B23" s="368" t="s">
        <v>45</v>
      </c>
      <c r="C23" s="375">
        <v>295.67880668257754</v>
      </c>
      <c r="D23" s="370">
        <v>9.0107548476914059E-2</v>
      </c>
      <c r="E23" s="377">
        <v>319.53840452261272</v>
      </c>
      <c r="F23" s="373">
        <v>0.17587635787701958</v>
      </c>
      <c r="G23" s="377">
        <v>445.03628681177747</v>
      </c>
      <c r="H23" s="373">
        <v>0.2368398161371503</v>
      </c>
      <c r="I23" s="366"/>
      <c r="J23" s="366"/>
      <c r="K23" s="366"/>
      <c r="L23" s="366"/>
      <c r="M23" s="366"/>
      <c r="N23" s="366"/>
      <c r="O23" s="366"/>
    </row>
    <row r="24" spans="1:15" ht="15" customHeight="1" x14ac:dyDescent="0.2">
      <c r="B24" s="368" t="s">
        <v>46</v>
      </c>
      <c r="C24" s="375">
        <v>298.65163636363638</v>
      </c>
      <c r="D24" s="370">
        <v>2.5071222838514377E-2</v>
      </c>
      <c r="E24" s="377">
        <v>424.39372093023258</v>
      </c>
      <c r="F24" s="373">
        <v>3.7721702089965205E-2</v>
      </c>
      <c r="G24" s="377">
        <v>715.06999999999982</v>
      </c>
      <c r="H24" s="373">
        <v>2.9627326016738968E-8</v>
      </c>
      <c r="I24" s="366"/>
      <c r="J24" s="366"/>
      <c r="K24" s="366"/>
      <c r="L24" s="366"/>
      <c r="M24" s="366"/>
      <c r="N24" s="366"/>
      <c r="O24" s="366"/>
    </row>
    <row r="25" spans="1:15" ht="15" customHeight="1" x14ac:dyDescent="0.2">
      <c r="B25" s="368" t="s">
        <v>47</v>
      </c>
      <c r="C25" s="375">
        <v>481.81113207547173</v>
      </c>
      <c r="D25" s="370">
        <v>0.61679661092892468</v>
      </c>
      <c r="E25" s="377">
        <v>485.48979591836729</v>
      </c>
      <c r="F25" s="373">
        <v>0.59178976440451159</v>
      </c>
      <c r="G25" s="377">
        <v>512.43586206896543</v>
      </c>
      <c r="H25" s="373">
        <v>0.59340462834604002</v>
      </c>
      <c r="I25" s="366"/>
      <c r="J25" s="366"/>
      <c r="K25" s="366"/>
      <c r="L25" s="366"/>
      <c r="M25" s="366"/>
      <c r="N25" s="366"/>
      <c r="O25" s="366"/>
    </row>
    <row r="26" spans="1:15" ht="15" customHeight="1" x14ac:dyDescent="0.2">
      <c r="B26" s="368" t="s">
        <v>48</v>
      </c>
      <c r="C26" s="375" t="s">
        <v>375</v>
      </c>
      <c r="D26" s="370" t="s">
        <v>375</v>
      </c>
      <c r="E26" s="377">
        <v>300</v>
      </c>
      <c r="F26" s="373">
        <v>0</v>
      </c>
      <c r="G26" s="377">
        <v>353.2</v>
      </c>
      <c r="H26" s="373">
        <v>0.45256915983824197</v>
      </c>
      <c r="I26" s="366"/>
      <c r="J26" s="366"/>
      <c r="K26" s="366"/>
      <c r="L26" s="366"/>
      <c r="M26" s="366"/>
      <c r="N26" s="366"/>
      <c r="O26" s="366"/>
    </row>
    <row r="27" spans="1:15" ht="15" customHeight="1" x14ac:dyDescent="0.2">
      <c r="B27" s="368" t="s">
        <v>49</v>
      </c>
      <c r="C27" s="375">
        <v>213.75</v>
      </c>
      <c r="D27" s="370">
        <v>0.23537557657892524</v>
      </c>
      <c r="E27" s="377">
        <v>327.72961538461544</v>
      </c>
      <c r="F27" s="373">
        <v>0.28662431366704122</v>
      </c>
      <c r="G27" s="377">
        <v>525.87541666666652</v>
      </c>
      <c r="H27" s="373">
        <v>0.27211896454927104</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236.43311362219481</v>
      </c>
      <c r="D29" s="371">
        <v>0.53170342916665114</v>
      </c>
      <c r="E29" s="378">
        <v>352.80347741688712</v>
      </c>
      <c r="F29" s="374">
        <v>0.5731389400674255</v>
      </c>
      <c r="G29" s="378">
        <v>469.15361611470735</v>
      </c>
      <c r="H29" s="374">
        <v>0.506369742755306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206</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464</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322.97275485436967</v>
      </c>
      <c r="D13" s="370">
        <v>0.54735785348639143</v>
      </c>
      <c r="E13" s="377" t="s">
        <v>375</v>
      </c>
      <c r="F13" s="373" t="s">
        <v>375</v>
      </c>
      <c r="G13" s="377" t="s">
        <v>375</v>
      </c>
      <c r="H13" s="373" t="s">
        <v>375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202.51597815292951</v>
      </c>
      <c r="D15" s="370">
        <v>0.65315671916294671</v>
      </c>
      <c r="E15" s="377">
        <v>297.16626029653997</v>
      </c>
      <c r="F15" s="373">
        <v>0.54727748777048624</v>
      </c>
      <c r="G15" s="377">
        <v>427.0189589041093</v>
      </c>
      <c r="H15" s="373">
        <v>0.65384084615389282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118.21723298284444</v>
      </c>
      <c r="D17" s="370">
        <v>1.0338502746993505</v>
      </c>
      <c r="E17" s="377">
        <v>164.71483140654962</v>
      </c>
      <c r="F17" s="373">
        <v>1.1159524792603757</v>
      </c>
      <c r="G17" s="377">
        <v>232.98300258398041</v>
      </c>
      <c r="H17" s="373">
        <v>0.96128774933928407</v>
      </c>
      <c r="I17" s="366"/>
      <c r="J17" s="366"/>
      <c r="K17" s="366"/>
      <c r="L17" s="366"/>
      <c r="M17" s="366"/>
      <c r="N17" s="366"/>
      <c r="O17" s="366"/>
    </row>
    <row r="18" spans="1:15" ht="15" customHeight="1" x14ac:dyDescent="0.2">
      <c r="B18" s="368" t="s">
        <v>43</v>
      </c>
      <c r="C18" s="375">
        <v>143.01945485519605</v>
      </c>
      <c r="D18" s="370">
        <v>0.56396261382866464</v>
      </c>
      <c r="E18" s="377">
        <v>179.69768992248029</v>
      </c>
      <c r="F18" s="373">
        <v>0.62015695340084132</v>
      </c>
      <c r="G18" s="377">
        <v>248.94650627615113</v>
      </c>
      <c r="H18" s="373">
        <v>0.83444962309915294</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v>251.60052478134111</v>
      </c>
      <c r="D20" s="370">
        <v>0.31848053528891163</v>
      </c>
      <c r="E20" s="377">
        <v>342.71934291581005</v>
      </c>
      <c r="F20" s="373">
        <v>0.32982094754596758</v>
      </c>
      <c r="G20" s="440">
        <v>450.86613861386195</v>
      </c>
      <c r="H20" s="373">
        <v>0.44411147880514551</v>
      </c>
      <c r="I20" s="366"/>
      <c r="J20" s="366"/>
      <c r="K20" s="366"/>
      <c r="L20" s="366"/>
      <c r="M20" s="366"/>
      <c r="N20" s="366"/>
      <c r="O20" s="366"/>
    </row>
    <row r="21" spans="1:15" ht="15" customHeight="1" x14ac:dyDescent="0.2">
      <c r="B21" s="368" t="s">
        <v>5</v>
      </c>
      <c r="C21" s="375">
        <v>273.51644329896908</v>
      </c>
      <c r="D21" s="370">
        <v>0.2264148509969392</v>
      </c>
      <c r="E21" s="377">
        <v>347.32455555555532</v>
      </c>
      <c r="F21" s="373">
        <v>0.31354267532682778</v>
      </c>
      <c r="G21" s="377">
        <v>374.83388601036273</v>
      </c>
      <c r="H21" s="373">
        <v>0.49339311108957984</v>
      </c>
      <c r="I21" s="366"/>
      <c r="J21" s="366"/>
      <c r="K21" s="366"/>
      <c r="L21" s="366"/>
      <c r="M21" s="366"/>
      <c r="N21" s="366"/>
      <c r="O21" s="366"/>
    </row>
    <row r="22" spans="1:15" ht="15" customHeight="1" x14ac:dyDescent="0.2">
      <c r="B22" s="368" t="s">
        <v>38</v>
      </c>
      <c r="C22" s="375">
        <v>229.34083278255119</v>
      </c>
      <c r="D22" s="370">
        <v>0.36435749157975345</v>
      </c>
      <c r="E22" s="377">
        <v>332.87068106312165</v>
      </c>
      <c r="F22" s="373">
        <v>0.38028392630703833</v>
      </c>
      <c r="G22" s="377">
        <v>540.83885714285918</v>
      </c>
      <c r="H22" s="373">
        <v>0.41298368959978532</v>
      </c>
      <c r="I22" s="366"/>
      <c r="J22" s="366"/>
      <c r="K22" s="366"/>
      <c r="L22" s="366"/>
      <c r="M22" s="366"/>
      <c r="N22" s="366"/>
      <c r="O22" s="366"/>
    </row>
    <row r="23" spans="1:15" ht="15" customHeight="1" x14ac:dyDescent="0.2">
      <c r="B23" s="368" t="s">
        <v>45</v>
      </c>
      <c r="C23" s="375">
        <v>291.28163100775197</v>
      </c>
      <c r="D23" s="370">
        <v>0.11346597060653314</v>
      </c>
      <c r="E23" s="377">
        <v>313.42184357541851</v>
      </c>
      <c r="F23" s="373">
        <v>0.21872039881697553</v>
      </c>
      <c r="G23" s="377">
        <v>432.45484555984319</v>
      </c>
      <c r="H23" s="373">
        <v>0.33856030271201687</v>
      </c>
      <c r="I23" s="366"/>
      <c r="J23" s="366"/>
      <c r="K23" s="366"/>
      <c r="L23" s="366"/>
      <c r="M23" s="366"/>
      <c r="N23" s="366"/>
      <c r="O23" s="366"/>
    </row>
    <row r="24" spans="1:15" ht="15" customHeight="1" x14ac:dyDescent="0.2">
      <c r="B24" s="368" t="s">
        <v>46</v>
      </c>
      <c r="C24" s="375">
        <v>295.83333333333331</v>
      </c>
      <c r="D24" s="370">
        <v>0.11951100527096579</v>
      </c>
      <c r="E24" s="377">
        <v>423.89850467289767</v>
      </c>
      <c r="F24" s="373">
        <v>4.4592891583539289E-2</v>
      </c>
      <c r="G24" s="377">
        <v>704.02709677419341</v>
      </c>
      <c r="H24" s="373">
        <v>0.11024636198852028</v>
      </c>
      <c r="I24" s="366"/>
      <c r="J24" s="366"/>
      <c r="K24" s="366"/>
      <c r="L24" s="366"/>
      <c r="M24" s="366"/>
      <c r="N24" s="366"/>
      <c r="O24" s="366"/>
    </row>
    <row r="25" spans="1:15" ht="15" customHeight="1" x14ac:dyDescent="0.2">
      <c r="B25" s="368" t="s">
        <v>47</v>
      </c>
      <c r="C25" s="375">
        <v>290.0875652173915</v>
      </c>
      <c r="D25" s="370">
        <v>0.1381295302568471</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233.66309280397223</v>
      </c>
      <c r="D29" s="371">
        <v>0.50766793067500726</v>
      </c>
      <c r="E29" s="378">
        <v>257.24183818873411</v>
      </c>
      <c r="F29" s="374">
        <v>0.62076014500779197</v>
      </c>
      <c r="G29" s="378">
        <v>343.87665969900314</v>
      </c>
      <c r="H29" s="374">
        <v>0.69327532172840511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207</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1" t="s">
        <v>463</v>
      </c>
      <c r="C6" s="1171"/>
      <c r="D6" s="1171"/>
      <c r="E6" s="1171"/>
      <c r="F6" s="1171"/>
      <c r="G6" s="1171"/>
      <c r="H6" s="1171"/>
      <c r="I6" s="1171"/>
      <c r="J6" s="389"/>
      <c r="K6" s="389"/>
      <c r="L6" s="389"/>
      <c r="M6" s="362"/>
      <c r="N6" s="362"/>
      <c r="O6" s="362"/>
      <c r="P6" s="362"/>
      <c r="Q6" s="362"/>
      <c r="R6" s="362"/>
    </row>
    <row r="7" spans="1:18" s="7" customFormat="1" ht="15.75" customHeight="1" x14ac:dyDescent="0.2">
      <c r="A7" s="364"/>
      <c r="B7" s="1172" t="str">
        <f>porsaad!B6</f>
        <v>Situación a 31 de julio de 2023</v>
      </c>
      <c r="C7" s="1172"/>
      <c r="D7" s="1172"/>
      <c r="E7" s="1172"/>
      <c r="F7" s="1172"/>
      <c r="G7" s="1172"/>
      <c r="H7" s="1172"/>
      <c r="I7" s="117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79" t="s">
        <v>15</v>
      </c>
      <c r="C9" s="1181" t="s">
        <v>51</v>
      </c>
      <c r="D9" s="1182"/>
      <c r="E9" s="1181" t="s">
        <v>36</v>
      </c>
      <c r="F9" s="1183"/>
      <c r="G9" s="1182" t="s">
        <v>35</v>
      </c>
      <c r="H9" s="1183"/>
      <c r="I9" s="366"/>
      <c r="J9" s="366"/>
      <c r="K9" s="366"/>
      <c r="L9" s="366"/>
      <c r="M9" s="366"/>
      <c r="N9" s="366"/>
      <c r="O9" s="366"/>
    </row>
    <row r="10" spans="1:18" ht="46.5" customHeight="1" x14ac:dyDescent="0.2">
      <c r="B10" s="118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15.361636363636382</v>
      </c>
      <c r="D13" s="370">
        <v>3.4152479720802272E-2</v>
      </c>
      <c r="E13" s="377">
        <v>15.155000000000003</v>
      </c>
      <c r="F13" s="373">
        <v>9.577464713880765E-2</v>
      </c>
      <c r="G13" s="377">
        <v>15.419999999999995</v>
      </c>
      <c r="H13" s="373">
        <v>3.3874768846240101E-8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t="s">
        <v>375</v>
      </c>
      <c r="D17" s="370" t="s">
        <v>375</v>
      </c>
      <c r="E17" s="377" t="s">
        <v>375</v>
      </c>
      <c r="F17" s="373" t="s">
        <v>375</v>
      </c>
      <c r="G17" s="377" t="s">
        <v>375</v>
      </c>
      <c r="H17" s="373" t="s">
        <v>375</v>
      </c>
      <c r="I17" s="366"/>
      <c r="J17" s="366"/>
      <c r="K17" s="366"/>
      <c r="L17" s="366"/>
      <c r="M17" s="366"/>
      <c r="N17" s="366"/>
      <c r="O17" s="366"/>
    </row>
    <row r="18" spans="1:15" ht="15" customHeight="1" x14ac:dyDescent="0.2">
      <c r="B18" s="368" t="s">
        <v>43</v>
      </c>
      <c r="C18" s="375" t="s">
        <v>375</v>
      </c>
      <c r="D18" s="370" t="s">
        <v>375</v>
      </c>
      <c r="E18" s="377" t="s">
        <v>375</v>
      </c>
      <c r="F18" s="373" t="s">
        <v>375</v>
      </c>
      <c r="G18" s="377" t="s">
        <v>375</v>
      </c>
      <c r="H18" s="373" t="s">
        <v>375</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t="s">
        <v>375</v>
      </c>
      <c r="D20" s="370" t="s">
        <v>375</v>
      </c>
      <c r="E20" s="377" t="s">
        <v>375</v>
      </c>
      <c r="F20" s="373" t="s">
        <v>375</v>
      </c>
      <c r="G20" s="440" t="s">
        <v>375</v>
      </c>
      <c r="H20" s="373" t="s">
        <v>375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t="s">
        <v>375</v>
      </c>
      <c r="D22" s="370" t="s">
        <v>375</v>
      </c>
      <c r="E22" s="377" t="s">
        <v>375</v>
      </c>
      <c r="F22" s="373" t="s">
        <v>375</v>
      </c>
      <c r="G22" s="377" t="s">
        <v>375</v>
      </c>
      <c r="H22" s="373" t="s">
        <v>375</v>
      </c>
      <c r="I22" s="366"/>
      <c r="J22" s="366"/>
      <c r="K22" s="366"/>
      <c r="L22" s="366"/>
      <c r="M22" s="366"/>
      <c r="N22" s="366"/>
      <c r="O22" s="366"/>
    </row>
    <row r="23" spans="1:15" ht="15" customHeight="1" x14ac:dyDescent="0.2">
      <c r="B23" s="368" t="s">
        <v>45</v>
      </c>
      <c r="C23" s="375" t="s">
        <v>375</v>
      </c>
      <c r="D23" s="370" t="s">
        <v>375</v>
      </c>
      <c r="E23" s="377" t="s">
        <v>375</v>
      </c>
      <c r="F23" s="373" t="s">
        <v>375</v>
      </c>
      <c r="G23" s="377" t="s">
        <v>375</v>
      </c>
      <c r="H23" s="373" t="s">
        <v>375</v>
      </c>
      <c r="I23" s="366"/>
      <c r="J23" s="366"/>
      <c r="K23" s="366"/>
      <c r="L23" s="366"/>
      <c r="M23" s="366"/>
      <c r="N23" s="366"/>
      <c r="O23" s="366"/>
    </row>
    <row r="24" spans="1:15" ht="15" customHeight="1" x14ac:dyDescent="0.2">
      <c r="B24" s="368" t="s">
        <v>46</v>
      </c>
      <c r="C24" s="375" t="s">
        <v>375</v>
      </c>
      <c r="D24" s="370" t="s">
        <v>375</v>
      </c>
      <c r="E24" s="377" t="s">
        <v>375</v>
      </c>
      <c r="F24" s="373" t="s">
        <v>375</v>
      </c>
      <c r="G24" s="377" t="s">
        <v>375</v>
      </c>
      <c r="H24" s="373" t="s">
        <v>375</v>
      </c>
      <c r="I24" s="366"/>
      <c r="J24" s="366"/>
      <c r="K24" s="366"/>
      <c r="L24" s="366"/>
      <c r="M24" s="366"/>
      <c r="N24" s="366"/>
      <c r="O24" s="366"/>
    </row>
    <row r="25" spans="1:15" ht="15" customHeight="1" x14ac:dyDescent="0.2">
      <c r="B25" s="368" t="s">
        <v>47</v>
      </c>
      <c r="C25" s="375" t="s">
        <v>375</v>
      </c>
      <c r="D25" s="370" t="s">
        <v>375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v>16.790000000000003</v>
      </c>
      <c r="D27" s="370">
        <v>6.499059015892561E-2</v>
      </c>
      <c r="E27" s="377">
        <v>17</v>
      </c>
      <c r="F27" s="373">
        <v>0</v>
      </c>
      <c r="G27" s="377">
        <v>17</v>
      </c>
      <c r="H27" s="373">
        <v>0</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15.643138686131401</v>
      </c>
      <c r="D29" s="371">
        <v>5.6220272921499642E-2</v>
      </c>
      <c r="E29" s="378">
        <v>15.660185185185187</v>
      </c>
      <c r="F29" s="374">
        <v>0.1653297849517382</v>
      </c>
      <c r="G29" s="378">
        <v>15.900869565217388</v>
      </c>
      <c r="H29" s="374">
        <v>4.6748745897731543E-2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8" t="s">
        <v>300</v>
      </c>
      <c r="C32" s="1178"/>
      <c r="D32" s="1178"/>
      <c r="E32" s="1178"/>
      <c r="F32" s="1178"/>
      <c r="G32" s="1178"/>
      <c r="H32" s="117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10.7109375" style="261" customWidth="1"/>
    <col min="8" max="8" width="0.7109375" style="261" customWidth="1"/>
    <col min="9" max="9" width="11.7109375" style="261" customWidth="1"/>
    <col min="10" max="10" width="11.140625" style="261" customWidth="1"/>
    <col min="11" max="16" width="11.42578125" style="261"/>
    <col min="17" max="17" width="7.5703125" style="261" customWidth="1"/>
    <col min="18" max="18" width="2.28515625" style="261" customWidth="1"/>
    <col min="19" max="16384" width="11.42578125" style="261"/>
  </cols>
  <sheetData>
    <row r="1" spans="1:258" s="2" customFormat="1" ht="9" customHeight="1" x14ac:dyDescent="0.2">
      <c r="A1" s="201"/>
      <c r="B1" s="202"/>
      <c r="C1" s="202"/>
      <c r="D1" s="202"/>
      <c r="E1" s="203"/>
      <c r="F1" s="201"/>
      <c r="G1" s="201"/>
      <c r="H1" s="203"/>
      <c r="I1" s="201"/>
      <c r="J1" s="264"/>
      <c r="K1" s="264"/>
      <c r="L1" s="264"/>
      <c r="M1" s="264"/>
      <c r="N1" s="201"/>
      <c r="O1" s="201"/>
      <c r="P1" s="201"/>
      <c r="Q1" s="264"/>
      <c r="R1" s="264"/>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row>
    <row r="2" spans="1:258" s="44" customFormat="1" ht="49.5" customHeight="1" x14ac:dyDescent="0.2">
      <c r="A2" s="205"/>
      <c r="B2" s="265"/>
      <c r="C2" s="265"/>
      <c r="D2" s="265"/>
      <c r="E2" s="265"/>
      <c r="F2" s="265"/>
      <c r="G2" s="265"/>
      <c r="H2" s="265"/>
      <c r="I2" s="205"/>
      <c r="J2" s="264"/>
      <c r="K2" s="264"/>
      <c r="L2" s="264"/>
      <c r="M2" s="264"/>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row>
    <row r="3" spans="1:258" s="7" customFormat="1" ht="6.95" customHeight="1" x14ac:dyDescent="0.2">
      <c r="A3" s="208"/>
      <c r="B3" s="1035"/>
      <c r="C3" s="1035"/>
      <c r="D3" s="1035"/>
      <c r="E3" s="1035"/>
      <c r="F3" s="1035"/>
      <c r="G3" s="1035"/>
      <c r="H3" s="1035"/>
      <c r="I3" s="208"/>
      <c r="J3" s="264"/>
      <c r="K3" s="264"/>
      <c r="L3" s="264"/>
      <c r="M3" s="264"/>
      <c r="N3" s="208"/>
      <c r="O3" s="208"/>
      <c r="P3" s="208"/>
      <c r="Q3" s="205"/>
      <c r="R3" s="205"/>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row>
    <row r="4" spans="1:258" s="7" customFormat="1" ht="21.75" customHeight="1" x14ac:dyDescent="0.2">
      <c r="A4" s="1111" t="s">
        <v>345</v>
      </c>
      <c r="B4" s="1111"/>
      <c r="C4" s="1111"/>
      <c r="D4" s="1111"/>
      <c r="E4" s="1111"/>
      <c r="F4" s="1111"/>
      <c r="G4" s="1111"/>
      <c r="H4" s="1111"/>
      <c r="I4" s="1111"/>
      <c r="J4" s="1111"/>
      <c r="K4" s="1111"/>
      <c r="L4" s="1111"/>
      <c r="M4" s="1111"/>
      <c r="N4" s="1111"/>
      <c r="O4" s="1111"/>
      <c r="P4" s="1111"/>
      <c r="Q4" s="266"/>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row>
    <row r="5" spans="1:258" s="7" customFormat="1" ht="17.25" customHeight="1" x14ac:dyDescent="0.2">
      <c r="A5" s="208"/>
      <c r="B5" s="1036" t="str">
        <f>porsaad!B6</f>
        <v>Situación a 31 de julio de 2023</v>
      </c>
      <c r="C5" s="1036"/>
      <c r="D5" s="1036"/>
      <c r="E5" s="1036"/>
      <c r="F5" s="1036"/>
      <c r="G5" s="1036"/>
      <c r="H5" s="1036"/>
      <c r="I5" s="1036"/>
      <c r="J5" s="1036"/>
      <c r="K5" s="1036"/>
      <c r="L5" s="1036"/>
      <c r="M5" s="1036"/>
      <c r="N5" s="1036"/>
      <c r="O5" s="1036"/>
      <c r="P5" s="1036"/>
      <c r="Q5" s="91"/>
      <c r="R5" s="91"/>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row>
    <row r="6" spans="1:258" s="7" customFormat="1" ht="6.95" customHeight="1" x14ac:dyDescent="0.2">
      <c r="A6" s="208"/>
      <c r="B6" s="208"/>
      <c r="C6" s="208"/>
      <c r="D6" s="208"/>
      <c r="E6" s="208"/>
      <c r="F6" s="208"/>
      <c r="G6" s="208"/>
      <c r="H6" s="208"/>
      <c r="I6" s="208"/>
      <c r="J6" s="208"/>
      <c r="K6" s="267"/>
      <c r="L6" s="267"/>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row>
    <row r="7" spans="1:258" s="7" customFormat="1" ht="4.5" customHeight="1" x14ac:dyDescent="0.2">
      <c r="A7" s="208"/>
      <c r="B7" s="208"/>
      <c r="C7" s="208"/>
      <c r="D7" s="208"/>
      <c r="E7" s="208"/>
      <c r="F7" s="208"/>
      <c r="G7" s="208"/>
      <c r="H7" s="208"/>
      <c r="I7" s="208"/>
      <c r="J7" s="208"/>
      <c r="K7" s="268"/>
      <c r="L7" s="268"/>
      <c r="M7" s="213"/>
      <c r="N7" s="213"/>
      <c r="O7" s="213"/>
      <c r="P7" s="213"/>
      <c r="Q7" s="211"/>
      <c r="R7" s="211"/>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row>
    <row r="8" spans="1:258" s="7" customFormat="1" ht="27" customHeight="1" x14ac:dyDescent="0.2">
      <c r="A8" s="208"/>
      <c r="B8" s="1188" t="s">
        <v>490</v>
      </c>
      <c r="C8" s="1189"/>
      <c r="D8" s="1189"/>
      <c r="E8" s="1189"/>
      <c r="F8" s="1189"/>
      <c r="G8" s="1189"/>
      <c r="H8" s="1189"/>
      <c r="I8" s="1189"/>
      <c r="J8" s="1190"/>
      <c r="K8" s="268"/>
      <c r="L8" s="268"/>
      <c r="M8" s="213"/>
      <c r="N8" s="213"/>
      <c r="O8" s="213"/>
      <c r="P8" s="213"/>
      <c r="Q8" s="211"/>
      <c r="R8" s="211"/>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row>
    <row r="9" spans="1:258" s="7" customFormat="1" ht="16.5" customHeight="1" x14ac:dyDescent="0.2">
      <c r="A9" s="208"/>
      <c r="B9" s="1037" t="s">
        <v>15</v>
      </c>
      <c r="C9" s="499"/>
      <c r="D9" s="500"/>
      <c r="E9" s="500"/>
      <c r="F9" s="500"/>
      <c r="G9" s="500"/>
      <c r="H9" s="500"/>
      <c r="I9" s="1044" t="s">
        <v>175</v>
      </c>
      <c r="J9" s="1045"/>
      <c r="K9" s="269"/>
      <c r="L9" s="269"/>
      <c r="M9" s="219"/>
      <c r="N9" s="219"/>
      <c r="O9" s="219"/>
      <c r="P9" s="219"/>
      <c r="Q9" s="216"/>
      <c r="R9" s="216"/>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c r="IX9" s="208"/>
    </row>
    <row r="10" spans="1:258" s="7" customFormat="1" ht="65.25" customHeight="1" x14ac:dyDescent="0.2">
      <c r="A10" s="208"/>
      <c r="B10" s="1038"/>
      <c r="C10" s="1046" t="s">
        <v>174</v>
      </c>
      <c r="D10" s="1045"/>
      <c r="E10" s="211"/>
      <c r="F10" s="1046" t="s">
        <v>173</v>
      </c>
      <c r="G10" s="1045"/>
      <c r="H10" s="501"/>
      <c r="I10" s="1077"/>
      <c r="J10" s="1076"/>
      <c r="K10" s="505"/>
      <c r="L10" s="505"/>
      <c r="M10" s="435"/>
      <c r="N10" s="435"/>
      <c r="O10" s="435"/>
      <c r="P10" s="435"/>
      <c r="Q10" s="506"/>
      <c r="R10" s="506"/>
      <c r="S10" s="507"/>
      <c r="T10" s="507"/>
      <c r="U10" s="507"/>
      <c r="V10" s="507"/>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row>
    <row r="11" spans="1:258" s="124" customFormat="1" ht="30.75" customHeight="1" x14ac:dyDescent="0.2">
      <c r="A11" s="270"/>
      <c r="B11" s="1039"/>
      <c r="C11" s="217" t="s">
        <v>167</v>
      </c>
      <c r="D11" s="218" t="s">
        <v>166</v>
      </c>
      <c r="E11" s="216"/>
      <c r="F11" s="217" t="s">
        <v>168</v>
      </c>
      <c r="G11" s="218" t="s">
        <v>166</v>
      </c>
      <c r="H11" s="216"/>
      <c r="I11" s="217" t="s">
        <v>168</v>
      </c>
      <c r="J11" s="218" t="s">
        <v>166</v>
      </c>
      <c r="K11" s="508"/>
      <c r="L11" s="508"/>
      <c r="M11" s="231"/>
      <c r="N11" s="231"/>
      <c r="O11" s="231"/>
      <c r="P11" s="231"/>
      <c r="Q11" s="231"/>
      <c r="R11" s="231"/>
      <c r="S11" s="509"/>
      <c r="T11" s="509"/>
      <c r="U11" s="509"/>
      <c r="V11" s="509"/>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s="39" customFormat="1" ht="7.5" customHeight="1" x14ac:dyDescent="0.2">
      <c r="A12" s="216"/>
      <c r="B12" s="219"/>
      <c r="C12" s="221"/>
      <c r="D12" s="221"/>
      <c r="E12" s="219"/>
      <c r="F12" s="219"/>
      <c r="G12" s="219"/>
      <c r="H12" s="219"/>
      <c r="I12" s="219"/>
      <c r="J12" s="219"/>
      <c r="K12" s="273"/>
      <c r="L12" s="274"/>
      <c r="M12" s="231"/>
      <c r="N12" s="231"/>
      <c r="O12" s="231"/>
      <c r="P12" s="231"/>
      <c r="Q12" s="510"/>
      <c r="R12" s="510"/>
      <c r="S12" s="506"/>
      <c r="T12" s="506"/>
      <c r="U12" s="506"/>
      <c r="V12" s="50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row>
    <row r="13" spans="1:258" s="27" customFormat="1" ht="18" customHeight="1" x14ac:dyDescent="0.2">
      <c r="A13" s="222"/>
      <c r="B13" s="225" t="s">
        <v>11</v>
      </c>
      <c r="C13" s="404">
        <v>56108</v>
      </c>
      <c r="D13" s="980">
        <v>347.73</v>
      </c>
      <c r="E13" s="276"/>
      <c r="F13" s="227">
        <v>33081</v>
      </c>
      <c r="G13" s="980">
        <v>191.8</v>
      </c>
      <c r="H13" s="276"/>
      <c r="I13" s="277">
        <v>33081</v>
      </c>
      <c r="J13" s="980">
        <v>532.13</v>
      </c>
      <c r="K13" s="511"/>
      <c r="L13" s="511">
        <f>_xlfn.RANK.EQ(J13,J$13:J$33,0)</f>
        <v>2</v>
      </c>
      <c r="M13" s="511">
        <v>1</v>
      </c>
      <c r="N13" s="511">
        <f>MATCH(M13,L$13:L$33,0)</f>
        <v>5</v>
      </c>
      <c r="O13" s="512" t="str">
        <f t="shared" ref="O13:O32" si="0">INDEX(B$13:B$33,N13,1)</f>
        <v>Canarias</v>
      </c>
      <c r="P13" s="515">
        <f>INDEX(J$13:J$33,N13,1)</f>
        <v>782.31</v>
      </c>
      <c r="Q13" s="510"/>
      <c r="R13" s="510"/>
      <c r="S13" s="513"/>
      <c r="T13" s="513"/>
      <c r="U13" s="513"/>
      <c r="V13" s="513"/>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c r="IW13" s="222"/>
      <c r="IX13" s="222"/>
    </row>
    <row r="14" spans="1:258" s="125" customFormat="1" ht="18" customHeight="1" x14ac:dyDescent="0.2">
      <c r="A14" s="281"/>
      <c r="B14" s="233" t="s">
        <v>10</v>
      </c>
      <c r="C14" s="405">
        <v>7879</v>
      </c>
      <c r="D14" s="981">
        <v>153.22</v>
      </c>
      <c r="E14" s="276"/>
      <c r="F14" s="234">
        <v>6575</v>
      </c>
      <c r="G14" s="981">
        <v>42.47</v>
      </c>
      <c r="H14" s="276"/>
      <c r="I14" s="282">
        <v>6575</v>
      </c>
      <c r="J14" s="981">
        <v>195.81</v>
      </c>
      <c r="K14" s="511"/>
      <c r="L14" s="511">
        <f t="shared" ref="L14:L33" si="1">_xlfn.RANK.EQ(J14,J$13:J$33,0)</f>
        <v>14</v>
      </c>
      <c r="M14" s="511">
        <v>2</v>
      </c>
      <c r="N14" s="511">
        <f t="shared" ref="N14:N32" si="2">MATCH(M14,L$13:L$33,0)</f>
        <v>1</v>
      </c>
      <c r="O14" s="512" t="str">
        <f t="shared" si="0"/>
        <v>Andalucía</v>
      </c>
      <c r="P14" s="515">
        <f t="shared" ref="P14:P32" si="3">INDEX(J$13:J$33,N14,1)</f>
        <v>532.13</v>
      </c>
      <c r="Q14" s="510"/>
      <c r="R14" s="510"/>
      <c r="S14" s="513"/>
      <c r="T14" s="513"/>
      <c r="U14" s="513"/>
      <c r="V14" s="513"/>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row>
    <row r="15" spans="1:258" s="125" customFormat="1" ht="18" customHeight="1" x14ac:dyDescent="0.2">
      <c r="A15" s="281"/>
      <c r="B15" s="233" t="s">
        <v>40</v>
      </c>
      <c r="C15" s="405">
        <v>7554</v>
      </c>
      <c r="D15" s="981">
        <v>164.11</v>
      </c>
      <c r="E15" s="276"/>
      <c r="F15" s="234">
        <v>5561</v>
      </c>
      <c r="G15" s="981">
        <v>140.72999999999999</v>
      </c>
      <c r="H15" s="276"/>
      <c r="I15" s="282">
        <v>5561</v>
      </c>
      <c r="J15" s="981">
        <v>285.95999999999998</v>
      </c>
      <c r="K15" s="511"/>
      <c r="L15" s="511">
        <f t="shared" si="1"/>
        <v>8</v>
      </c>
      <c r="M15" s="511">
        <v>3</v>
      </c>
      <c r="N15" s="511">
        <f>MATCH(M15,L$13:L$33,0)</f>
        <v>14</v>
      </c>
      <c r="O15" s="512" t="str">
        <f t="shared" si="0"/>
        <v>Murcia, Región de</v>
      </c>
      <c r="P15" s="515">
        <f t="shared" si="3"/>
        <v>498.05</v>
      </c>
      <c r="Q15" s="510"/>
      <c r="R15" s="510"/>
      <c r="S15" s="513"/>
      <c r="T15" s="513"/>
      <c r="U15" s="513"/>
      <c r="V15" s="513"/>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row>
    <row r="16" spans="1:258" s="125" customFormat="1" ht="18" customHeight="1" x14ac:dyDescent="0.2">
      <c r="A16" s="281"/>
      <c r="B16" s="233" t="s">
        <v>41</v>
      </c>
      <c r="C16" s="405">
        <v>8296</v>
      </c>
      <c r="D16" s="981">
        <v>128.97</v>
      </c>
      <c r="E16" s="276"/>
      <c r="F16" s="234">
        <v>6176</v>
      </c>
      <c r="G16" s="981">
        <v>89.46</v>
      </c>
      <c r="H16" s="276"/>
      <c r="I16" s="282">
        <v>6176</v>
      </c>
      <c r="J16" s="981">
        <v>219.45</v>
      </c>
      <c r="K16" s="511"/>
      <c r="L16" s="511">
        <f t="shared" si="1"/>
        <v>13</v>
      </c>
      <c r="M16" s="511">
        <v>4</v>
      </c>
      <c r="N16" s="511">
        <f t="shared" si="2"/>
        <v>12</v>
      </c>
      <c r="O16" s="512" t="str">
        <f t="shared" si="0"/>
        <v>Galicia</v>
      </c>
      <c r="P16" s="515">
        <f t="shared" si="3"/>
        <v>370.47</v>
      </c>
      <c r="Q16" s="510"/>
      <c r="R16" s="510"/>
      <c r="S16" s="513"/>
      <c r="T16" s="513"/>
      <c r="U16" s="513"/>
      <c r="V16" s="513"/>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row>
    <row r="17" spans="1:258" s="125" customFormat="1" ht="18" customHeight="1" x14ac:dyDescent="0.2">
      <c r="A17" s="281"/>
      <c r="B17" s="233" t="s">
        <v>9</v>
      </c>
      <c r="C17" s="405">
        <v>10098</v>
      </c>
      <c r="D17" s="981">
        <v>457.48</v>
      </c>
      <c r="E17" s="276"/>
      <c r="F17" s="234">
        <v>10708</v>
      </c>
      <c r="G17" s="981">
        <v>216.96</v>
      </c>
      <c r="H17" s="276"/>
      <c r="I17" s="282">
        <v>10708</v>
      </c>
      <c r="J17" s="981">
        <v>782.31</v>
      </c>
      <c r="K17" s="511"/>
      <c r="L17" s="511">
        <f t="shared" si="1"/>
        <v>1</v>
      </c>
      <c r="M17" s="511">
        <v>5</v>
      </c>
      <c r="N17" s="511">
        <f t="shared" si="2"/>
        <v>11</v>
      </c>
      <c r="O17" s="512" t="str">
        <f t="shared" si="0"/>
        <v>Extremadura</v>
      </c>
      <c r="P17" s="515">
        <f t="shared" si="3"/>
        <v>337.53</v>
      </c>
      <c r="Q17" s="510"/>
      <c r="R17" s="510"/>
      <c r="S17" s="513"/>
      <c r="T17" s="513"/>
      <c r="U17" s="513"/>
      <c r="V17" s="513"/>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c r="IW17" s="281"/>
      <c r="IX17" s="281"/>
    </row>
    <row r="18" spans="1:258" s="125" customFormat="1" ht="18" customHeight="1" x14ac:dyDescent="0.2">
      <c r="A18" s="281"/>
      <c r="B18" s="233" t="s">
        <v>8</v>
      </c>
      <c r="C18" s="406">
        <v>3069</v>
      </c>
      <c r="D18" s="981">
        <v>105.87</v>
      </c>
      <c r="E18" s="276"/>
      <c r="F18" s="238">
        <v>2254</v>
      </c>
      <c r="G18" s="981">
        <v>84.05</v>
      </c>
      <c r="H18" s="276"/>
      <c r="I18" s="282">
        <v>2254</v>
      </c>
      <c r="J18" s="981">
        <v>180.55</v>
      </c>
      <c r="K18" s="511"/>
      <c r="L18" s="511">
        <f t="shared" si="1"/>
        <v>16</v>
      </c>
      <c r="M18" s="511">
        <v>6</v>
      </c>
      <c r="N18" s="511">
        <f t="shared" si="2"/>
        <v>21</v>
      </c>
      <c r="O18" s="512" t="str">
        <f t="shared" si="0"/>
        <v>TOTAL</v>
      </c>
      <c r="P18" s="516">
        <f t="shared" si="3"/>
        <v>326.08999999999997</v>
      </c>
      <c r="Q18" s="510"/>
      <c r="R18" s="510"/>
      <c r="S18" s="513"/>
      <c r="T18" s="513"/>
      <c r="U18" s="513"/>
      <c r="V18" s="513"/>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c r="IW18" s="281"/>
      <c r="IX18" s="281"/>
    </row>
    <row r="19" spans="1:258" s="128" customFormat="1" ht="18" customHeight="1" x14ac:dyDescent="0.2">
      <c r="A19" s="284"/>
      <c r="B19" s="285" t="s">
        <v>170</v>
      </c>
      <c r="C19" s="405">
        <v>19408</v>
      </c>
      <c r="D19" s="981">
        <v>123.87</v>
      </c>
      <c r="E19" s="276"/>
      <c r="F19" s="286">
        <v>17571</v>
      </c>
      <c r="G19" s="981">
        <v>0.01</v>
      </c>
      <c r="H19" s="276"/>
      <c r="I19" s="288">
        <v>17571</v>
      </c>
      <c r="J19" s="981">
        <v>125.44</v>
      </c>
      <c r="K19" s="511"/>
      <c r="L19" s="511">
        <f t="shared" si="1"/>
        <v>19</v>
      </c>
      <c r="M19" s="511">
        <v>7</v>
      </c>
      <c r="N19" s="511">
        <f t="shared" si="2"/>
        <v>13</v>
      </c>
      <c r="O19" s="512" t="str">
        <f t="shared" si="0"/>
        <v>Madrid, Comunidad de*</v>
      </c>
      <c r="P19" s="515">
        <f t="shared" si="3"/>
        <v>288.42</v>
      </c>
      <c r="Q19" s="510"/>
      <c r="R19" s="510"/>
      <c r="S19" s="513"/>
      <c r="T19" s="513"/>
      <c r="U19" s="513"/>
      <c r="V19" s="513"/>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row>
    <row r="20" spans="1:258" s="128" customFormat="1" ht="18" customHeight="1" x14ac:dyDescent="0.2">
      <c r="A20" s="284"/>
      <c r="B20" s="285" t="s">
        <v>43</v>
      </c>
      <c r="C20" s="405">
        <v>15681</v>
      </c>
      <c r="D20" s="981">
        <v>126.1</v>
      </c>
      <c r="E20" s="276"/>
      <c r="F20" s="286">
        <v>13176</v>
      </c>
      <c r="G20" s="981">
        <v>66.400000000000006</v>
      </c>
      <c r="H20" s="276"/>
      <c r="I20" s="288">
        <v>13176</v>
      </c>
      <c r="J20" s="981">
        <v>185.11</v>
      </c>
      <c r="K20" s="511"/>
      <c r="L20" s="511">
        <f t="shared" si="1"/>
        <v>15</v>
      </c>
      <c r="M20" s="511">
        <v>8</v>
      </c>
      <c r="N20" s="511">
        <f t="shared" si="2"/>
        <v>3</v>
      </c>
      <c r="O20" s="512" t="str">
        <f t="shared" si="0"/>
        <v>Asturias, Principado de</v>
      </c>
      <c r="P20" s="515">
        <f t="shared" si="3"/>
        <v>285.95999999999998</v>
      </c>
      <c r="Q20" s="510"/>
      <c r="R20" s="510"/>
      <c r="S20" s="513"/>
      <c r="T20" s="513"/>
      <c r="U20" s="513"/>
      <c r="V20" s="513"/>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row>
    <row r="21" spans="1:258" s="128" customFormat="1" ht="18" customHeight="1" x14ac:dyDescent="0.2">
      <c r="A21" s="284"/>
      <c r="B21" s="285" t="s">
        <v>44</v>
      </c>
      <c r="C21" s="405">
        <v>57733</v>
      </c>
      <c r="D21" s="981">
        <v>174.19</v>
      </c>
      <c r="E21" s="276"/>
      <c r="F21" s="286">
        <v>20855</v>
      </c>
      <c r="G21" s="981">
        <v>117.64</v>
      </c>
      <c r="H21" s="276"/>
      <c r="I21" s="288">
        <v>20855</v>
      </c>
      <c r="J21" s="981">
        <v>279.95</v>
      </c>
      <c r="K21" s="511"/>
      <c r="L21" s="511">
        <f t="shared" si="1"/>
        <v>9</v>
      </c>
      <c r="M21" s="511">
        <v>9</v>
      </c>
      <c r="N21" s="511">
        <f>MATCH(M21,L$13:L$33,0)</f>
        <v>9</v>
      </c>
      <c r="O21" s="512" t="str">
        <f t="shared" si="0"/>
        <v>Cataluña</v>
      </c>
      <c r="P21" s="515">
        <f t="shared" si="3"/>
        <v>279.95</v>
      </c>
      <c r="Q21" s="510"/>
      <c r="R21" s="510"/>
      <c r="S21" s="513"/>
      <c r="T21" s="513"/>
      <c r="U21" s="513"/>
      <c r="V21" s="513"/>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row>
    <row r="22" spans="1:258" s="128" customFormat="1" ht="18" customHeight="1" x14ac:dyDescent="0.2">
      <c r="A22" s="284"/>
      <c r="B22" s="285" t="s">
        <v>6</v>
      </c>
      <c r="C22" s="405">
        <v>43689</v>
      </c>
      <c r="D22" s="981">
        <v>208.77</v>
      </c>
      <c r="E22" s="276"/>
      <c r="F22" s="286">
        <v>29713</v>
      </c>
      <c r="G22" s="981">
        <v>56.61</v>
      </c>
      <c r="H22" s="276"/>
      <c r="I22" s="288">
        <v>29713</v>
      </c>
      <c r="J22" s="981">
        <v>276.64999999999998</v>
      </c>
      <c r="K22" s="511"/>
      <c r="L22" s="511">
        <f t="shared" si="1"/>
        <v>10</v>
      </c>
      <c r="M22" s="511">
        <v>10</v>
      </c>
      <c r="N22" s="511">
        <f t="shared" si="2"/>
        <v>10</v>
      </c>
      <c r="O22" s="512" t="str">
        <f t="shared" si="0"/>
        <v>Comunitat Valenciana</v>
      </c>
      <c r="P22" s="515">
        <f t="shared" si="3"/>
        <v>276.64999999999998</v>
      </c>
      <c r="Q22" s="510"/>
      <c r="R22" s="510"/>
      <c r="S22" s="513"/>
      <c r="T22" s="513"/>
      <c r="U22" s="513"/>
      <c r="V22" s="513"/>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row>
    <row r="23" spans="1:258" s="125" customFormat="1" ht="18" customHeight="1" x14ac:dyDescent="0.2">
      <c r="A23" s="281"/>
      <c r="B23" s="233" t="s">
        <v>5</v>
      </c>
      <c r="C23" s="405">
        <v>8933</v>
      </c>
      <c r="D23" s="981">
        <v>145.54</v>
      </c>
      <c r="E23" s="276"/>
      <c r="F23" s="234">
        <v>5780</v>
      </c>
      <c r="G23" s="981">
        <v>169.08</v>
      </c>
      <c r="H23" s="276"/>
      <c r="I23" s="282">
        <v>5780</v>
      </c>
      <c r="J23" s="981">
        <v>337.53</v>
      </c>
      <c r="K23" s="511"/>
      <c r="L23" s="511">
        <f t="shared" si="1"/>
        <v>5</v>
      </c>
      <c r="M23" s="511">
        <v>11</v>
      </c>
      <c r="N23" s="511">
        <f t="shared" si="2"/>
        <v>19</v>
      </c>
      <c r="O23" s="512" t="str">
        <f t="shared" si="0"/>
        <v>Melilla</v>
      </c>
      <c r="P23" s="515">
        <f t="shared" si="3"/>
        <v>256.61</v>
      </c>
      <c r="Q23" s="510"/>
      <c r="R23" s="510"/>
      <c r="S23" s="513"/>
      <c r="T23" s="513"/>
      <c r="U23" s="513"/>
      <c r="V23" s="513"/>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row>
    <row r="24" spans="1:258" s="125" customFormat="1" ht="18" customHeight="1" x14ac:dyDescent="0.2">
      <c r="A24" s="281"/>
      <c r="B24" s="233" t="s">
        <v>38</v>
      </c>
      <c r="C24" s="405">
        <v>8210</v>
      </c>
      <c r="D24" s="981">
        <v>277</v>
      </c>
      <c r="E24" s="276"/>
      <c r="F24" s="234">
        <v>10826</v>
      </c>
      <c r="G24" s="981">
        <v>86.83</v>
      </c>
      <c r="H24" s="276"/>
      <c r="I24" s="282">
        <v>10826</v>
      </c>
      <c r="J24" s="981">
        <v>370.47</v>
      </c>
      <c r="K24" s="511"/>
      <c r="L24" s="511">
        <f t="shared" si="1"/>
        <v>4</v>
      </c>
      <c r="M24" s="511">
        <v>12</v>
      </c>
      <c r="N24" s="511">
        <f t="shared" si="2"/>
        <v>17</v>
      </c>
      <c r="O24" s="512" t="str">
        <f t="shared" si="0"/>
        <v>Rioja, La</v>
      </c>
      <c r="P24" s="515">
        <f t="shared" si="3"/>
        <v>224.36</v>
      </c>
      <c r="Q24" s="510"/>
      <c r="R24" s="510"/>
      <c r="S24" s="513"/>
      <c r="T24" s="513"/>
      <c r="U24" s="513"/>
      <c r="V24" s="513"/>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row>
    <row r="25" spans="1:258" s="125" customFormat="1" ht="18" customHeight="1" x14ac:dyDescent="0.2">
      <c r="A25" s="281"/>
      <c r="B25" s="233" t="s">
        <v>171</v>
      </c>
      <c r="C25" s="405">
        <v>35855</v>
      </c>
      <c r="D25" s="981">
        <v>156.08000000000001</v>
      </c>
      <c r="E25" s="276"/>
      <c r="F25" s="234">
        <v>26364</v>
      </c>
      <c r="G25" s="981">
        <v>59.41</v>
      </c>
      <c r="H25" s="276"/>
      <c r="I25" s="282">
        <v>26364</v>
      </c>
      <c r="J25" s="981">
        <v>288.42</v>
      </c>
      <c r="K25" s="511"/>
      <c r="L25" s="511">
        <f t="shared" si="1"/>
        <v>7</v>
      </c>
      <c r="M25" s="511">
        <v>13</v>
      </c>
      <c r="N25" s="511">
        <f t="shared" si="2"/>
        <v>4</v>
      </c>
      <c r="O25" s="512" t="str">
        <f t="shared" si="0"/>
        <v>Balears, Illes</v>
      </c>
      <c r="P25" s="515">
        <f t="shared" si="3"/>
        <v>219.45</v>
      </c>
      <c r="Q25" s="510"/>
      <c r="R25" s="510"/>
      <c r="S25" s="513"/>
      <c r="T25" s="513"/>
      <c r="U25" s="513"/>
      <c r="V25" s="513"/>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row>
    <row r="26" spans="1:258" s="125" customFormat="1" ht="18" customHeight="1" x14ac:dyDescent="0.2">
      <c r="A26" s="281"/>
      <c r="B26" s="233" t="s">
        <v>46</v>
      </c>
      <c r="C26" s="405">
        <v>8423</v>
      </c>
      <c r="D26" s="981">
        <v>254.16</v>
      </c>
      <c r="E26" s="276"/>
      <c r="F26" s="234">
        <v>4698</v>
      </c>
      <c r="G26" s="981">
        <v>243.37</v>
      </c>
      <c r="H26" s="276"/>
      <c r="I26" s="282">
        <v>4698</v>
      </c>
      <c r="J26" s="981">
        <v>498.05</v>
      </c>
      <c r="K26" s="511"/>
      <c r="L26" s="511">
        <f t="shared" si="1"/>
        <v>3</v>
      </c>
      <c r="M26" s="511">
        <v>14</v>
      </c>
      <c r="N26" s="511">
        <f t="shared" si="2"/>
        <v>2</v>
      </c>
      <c r="O26" s="512" t="str">
        <f t="shared" si="0"/>
        <v>Aragón</v>
      </c>
      <c r="P26" s="515">
        <f t="shared" si="3"/>
        <v>195.81</v>
      </c>
      <c r="Q26" s="510"/>
      <c r="R26" s="510"/>
      <c r="S26" s="513"/>
      <c r="T26" s="513"/>
      <c r="U26" s="513"/>
      <c r="V26" s="513"/>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row>
    <row r="27" spans="1:258" s="125" customFormat="1" ht="18" customHeight="1" x14ac:dyDescent="0.2">
      <c r="A27" s="281"/>
      <c r="B27" s="233" t="s">
        <v>47</v>
      </c>
      <c r="C27" s="406">
        <v>2893</v>
      </c>
      <c r="D27" s="981">
        <v>99.83</v>
      </c>
      <c r="E27" s="276"/>
      <c r="F27" s="238">
        <v>2541</v>
      </c>
      <c r="G27" s="981">
        <v>90.83</v>
      </c>
      <c r="H27" s="276"/>
      <c r="I27" s="282">
        <v>2541</v>
      </c>
      <c r="J27" s="981">
        <v>176.42</v>
      </c>
      <c r="K27" s="511"/>
      <c r="L27" s="511">
        <f t="shared" si="1"/>
        <v>17</v>
      </c>
      <c r="M27" s="511">
        <v>15</v>
      </c>
      <c r="N27" s="511">
        <f t="shared" si="2"/>
        <v>8</v>
      </c>
      <c r="O27" s="512" t="str">
        <f t="shared" si="0"/>
        <v>Castilla - La Mancha</v>
      </c>
      <c r="P27" s="516">
        <f t="shared" si="3"/>
        <v>185.11</v>
      </c>
      <c r="Q27" s="510"/>
      <c r="R27" s="510"/>
      <c r="S27" s="513"/>
      <c r="T27" s="513"/>
      <c r="U27" s="513"/>
      <c r="V27" s="513"/>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row>
    <row r="28" spans="1:258" s="125" customFormat="1" ht="18" customHeight="1" x14ac:dyDescent="0.2">
      <c r="A28" s="281"/>
      <c r="B28" s="233" t="s">
        <v>172</v>
      </c>
      <c r="C28" s="406">
        <v>17257</v>
      </c>
      <c r="D28" s="981">
        <v>91.21</v>
      </c>
      <c r="E28" s="276"/>
      <c r="F28" s="238">
        <v>8690</v>
      </c>
      <c r="G28" s="981">
        <v>50.56</v>
      </c>
      <c r="H28" s="276"/>
      <c r="I28" s="282">
        <v>8690</v>
      </c>
      <c r="J28" s="981">
        <v>146.33000000000001</v>
      </c>
      <c r="K28" s="511"/>
      <c r="L28" s="511">
        <f t="shared" si="1"/>
        <v>18</v>
      </c>
      <c r="M28" s="511">
        <v>16</v>
      </c>
      <c r="N28" s="511">
        <f t="shared" si="2"/>
        <v>6</v>
      </c>
      <c r="O28" s="512" t="str">
        <f t="shared" si="0"/>
        <v>Cantabria</v>
      </c>
      <c r="P28" s="515">
        <f t="shared" si="3"/>
        <v>180.55</v>
      </c>
      <c r="Q28" s="510"/>
      <c r="R28" s="510"/>
      <c r="S28" s="513"/>
      <c r="T28" s="513"/>
      <c r="U28" s="513"/>
      <c r="V28" s="513"/>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row>
    <row r="29" spans="1:258" s="125" customFormat="1" ht="18" customHeight="1" x14ac:dyDescent="0.2">
      <c r="A29" s="281"/>
      <c r="B29" s="233" t="s">
        <v>49</v>
      </c>
      <c r="C29" s="406">
        <v>2693</v>
      </c>
      <c r="D29" s="982">
        <v>50.61</v>
      </c>
      <c r="E29" s="276"/>
      <c r="F29" s="238">
        <v>1525</v>
      </c>
      <c r="G29" s="982">
        <v>177.51</v>
      </c>
      <c r="H29" s="276"/>
      <c r="I29" s="282">
        <v>1525</v>
      </c>
      <c r="J29" s="982">
        <v>224.36</v>
      </c>
      <c r="K29" s="511"/>
      <c r="L29" s="511">
        <f t="shared" si="1"/>
        <v>12</v>
      </c>
      <c r="M29" s="511">
        <v>17</v>
      </c>
      <c r="N29" s="511">
        <f t="shared" si="2"/>
        <v>15</v>
      </c>
      <c r="O29" s="512" t="str">
        <f t="shared" si="0"/>
        <v>Navarra, Comunidad Foral de</v>
      </c>
      <c r="P29" s="515">
        <f t="shared" si="3"/>
        <v>176.42</v>
      </c>
      <c r="Q29" s="510"/>
      <c r="R29" s="510"/>
      <c r="S29" s="513"/>
      <c r="T29" s="513"/>
      <c r="U29" s="513"/>
      <c r="V29" s="513"/>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row>
    <row r="30" spans="1:258" s="125" customFormat="1" ht="18" customHeight="1" x14ac:dyDescent="0.2">
      <c r="A30" s="281"/>
      <c r="B30" s="233" t="s">
        <v>42</v>
      </c>
      <c r="C30" s="238">
        <v>423</v>
      </c>
      <c r="D30" s="983">
        <v>38.19</v>
      </c>
      <c r="E30" s="276"/>
      <c r="F30" s="238">
        <v>264</v>
      </c>
      <c r="G30" s="983">
        <v>33.33</v>
      </c>
      <c r="H30" s="276"/>
      <c r="I30" s="282">
        <v>264</v>
      </c>
      <c r="J30" s="983">
        <v>71.69</v>
      </c>
      <c r="K30" s="511"/>
      <c r="L30" s="511">
        <f t="shared" si="1"/>
        <v>20</v>
      </c>
      <c r="M30" s="511">
        <v>18</v>
      </c>
      <c r="N30" s="511">
        <f t="shared" si="2"/>
        <v>16</v>
      </c>
      <c r="O30" s="512" t="str">
        <f t="shared" si="0"/>
        <v>País Vasco*</v>
      </c>
      <c r="P30" s="515">
        <f t="shared" si="3"/>
        <v>146.33000000000001</v>
      </c>
      <c r="Q30" s="231"/>
      <c r="R30" s="231"/>
      <c r="S30" s="513"/>
      <c r="T30" s="513"/>
      <c r="U30" s="513"/>
      <c r="V30" s="513"/>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row>
    <row r="31" spans="1:258" s="125" customFormat="1" ht="18" customHeight="1" x14ac:dyDescent="0.2">
      <c r="A31" s="281"/>
      <c r="B31" s="502" t="s">
        <v>50</v>
      </c>
      <c r="C31" s="503">
        <v>473</v>
      </c>
      <c r="D31" s="984">
        <v>132.25</v>
      </c>
      <c r="E31" s="232"/>
      <c r="F31" s="503">
        <v>254</v>
      </c>
      <c r="G31" s="984">
        <v>109.84</v>
      </c>
      <c r="H31" s="232"/>
      <c r="I31" s="503">
        <v>254</v>
      </c>
      <c r="J31" s="984">
        <v>256.61</v>
      </c>
      <c r="K31" s="511"/>
      <c r="L31" s="511">
        <f t="shared" si="1"/>
        <v>11</v>
      </c>
      <c r="M31" s="511">
        <v>19</v>
      </c>
      <c r="N31" s="511">
        <f t="shared" si="2"/>
        <v>7</v>
      </c>
      <c r="O31" s="512" t="str">
        <f t="shared" si="0"/>
        <v>Castilla y León*</v>
      </c>
      <c r="P31" s="515">
        <f t="shared" si="3"/>
        <v>125.44</v>
      </c>
      <c r="Q31" s="430"/>
      <c r="R31" s="430"/>
      <c r="S31" s="513"/>
      <c r="T31" s="513"/>
      <c r="U31" s="513"/>
      <c r="V31" s="513"/>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c r="IW31" s="281"/>
      <c r="IX31" s="281"/>
    </row>
    <row r="32" spans="1:258" s="125" customFormat="1" ht="5.25" customHeight="1" x14ac:dyDescent="0.2">
      <c r="A32" s="281"/>
      <c r="B32" s="293"/>
      <c r="C32" s="221"/>
      <c r="D32" s="249"/>
      <c r="E32" s="293"/>
      <c r="F32" s="293"/>
      <c r="G32" s="294"/>
      <c r="H32" s="293"/>
      <c r="I32" s="256"/>
      <c r="J32" s="294"/>
      <c r="K32" s="514"/>
      <c r="L32" s="511"/>
      <c r="M32" s="511">
        <v>20</v>
      </c>
      <c r="N32" s="511">
        <f t="shared" si="2"/>
        <v>18</v>
      </c>
      <c r="O32" s="512" t="str">
        <f t="shared" si="0"/>
        <v>Ceuta</v>
      </c>
      <c r="P32" s="515">
        <f t="shared" si="3"/>
        <v>71.69</v>
      </c>
      <c r="Q32" s="439"/>
      <c r="R32" s="439"/>
      <c r="S32" s="513"/>
      <c r="T32" s="513"/>
      <c r="U32" s="513"/>
      <c r="V32" s="513"/>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c r="IW32" s="281"/>
      <c r="IX32" s="281"/>
    </row>
    <row r="33" spans="1:258" s="27" customFormat="1" ht="15.75" customHeight="1" x14ac:dyDescent="0.2">
      <c r="A33" s="222"/>
      <c r="B33" s="298" t="s">
        <v>3</v>
      </c>
      <c r="C33" s="253">
        <f>SUM(C13:C31)</f>
        <v>314675</v>
      </c>
      <c r="D33" s="504">
        <v>206.31</v>
      </c>
      <c r="E33" s="299"/>
      <c r="F33" s="253">
        <f>SUM(F13:F31)</f>
        <v>206612</v>
      </c>
      <c r="G33" s="504">
        <v>102.06</v>
      </c>
      <c r="H33" s="211"/>
      <c r="I33" s="253">
        <f>SUM(I13:I31)</f>
        <v>206612</v>
      </c>
      <c r="J33" s="504">
        <v>326.08999999999997</v>
      </c>
      <c r="K33" s="439"/>
      <c r="L33" s="511">
        <f t="shared" si="1"/>
        <v>6</v>
      </c>
      <c r="M33" s="439"/>
      <c r="N33" s="439"/>
      <c r="O33" s="439"/>
      <c r="P33" s="439"/>
      <c r="Q33" s="439"/>
      <c r="R33" s="439"/>
      <c r="S33" s="513"/>
      <c r="T33" s="513"/>
      <c r="U33" s="513"/>
      <c r="V33" s="513"/>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row>
    <row r="34" spans="1:258" s="27" customFormat="1" ht="9.75" customHeight="1" x14ac:dyDescent="0.2">
      <c r="A34" s="222"/>
      <c r="B34" s="300"/>
      <c r="C34" s="300"/>
      <c r="D34" s="300"/>
      <c r="E34" s="299"/>
      <c r="F34" s="301"/>
      <c r="G34" s="302"/>
      <c r="H34" s="211"/>
      <c r="I34" s="301"/>
      <c r="J34" s="302"/>
      <c r="K34" s="297"/>
      <c r="L34" s="297"/>
      <c r="M34" s="297"/>
      <c r="N34" s="297"/>
      <c r="O34" s="297"/>
      <c r="P34" s="297"/>
      <c r="Q34" s="261"/>
      <c r="R34" s="261"/>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c r="IW34" s="222"/>
      <c r="IX34" s="222"/>
    </row>
    <row r="35" spans="1:258" s="20" customFormat="1" ht="18.75" customHeight="1" x14ac:dyDescent="0.2">
      <c r="A35" s="251"/>
      <c r="B35" s="1058" t="s">
        <v>192</v>
      </c>
      <c r="C35" s="1058"/>
      <c r="D35" s="1058"/>
      <c r="E35" s="1058"/>
      <c r="F35" s="1058"/>
      <c r="G35" s="1058"/>
      <c r="H35" s="1058"/>
      <c r="I35" s="1058"/>
      <c r="J35" s="1058"/>
      <c r="K35" s="1058"/>
      <c r="L35" s="1058"/>
      <c r="M35" s="1058"/>
      <c r="N35" s="1058"/>
      <c r="O35" s="251"/>
      <c r="P35" s="261"/>
      <c r="Q35" s="264"/>
      <c r="R35" s="264"/>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row>
    <row r="36" spans="1:258" ht="24" customHeight="1" x14ac:dyDescent="0.2">
      <c r="B36" s="1065" t="s">
        <v>193</v>
      </c>
      <c r="C36" s="1065"/>
      <c r="D36" s="1065"/>
      <c r="E36" s="1065"/>
      <c r="F36" s="1065"/>
      <c r="G36" s="1065"/>
      <c r="H36" s="1065"/>
      <c r="I36" s="1065"/>
      <c r="J36" s="1065"/>
      <c r="K36" s="1065"/>
      <c r="L36" s="1065"/>
      <c r="M36" s="1065"/>
      <c r="N36" s="1065"/>
      <c r="O36" s="1065"/>
      <c r="P36" s="1187"/>
    </row>
    <row r="37" spans="1:258" ht="26.25" customHeight="1" x14ac:dyDescent="0.2">
      <c r="B37" s="1185" t="s">
        <v>169</v>
      </c>
      <c r="C37" s="1185"/>
      <c r="D37" s="1185"/>
      <c r="E37" s="1185"/>
      <c r="F37" s="1185"/>
      <c r="G37" s="1185"/>
      <c r="H37" s="1185"/>
      <c r="I37" s="1185"/>
      <c r="J37" s="1185"/>
      <c r="K37" s="1185"/>
      <c r="L37" s="1185"/>
      <c r="M37" s="1185"/>
      <c r="N37" s="1185"/>
      <c r="O37" s="1185"/>
      <c r="P37" s="1186"/>
      <c r="Q37" s="231"/>
    </row>
    <row r="38" spans="1:258" x14ac:dyDescent="0.15">
      <c r="K38" s="304"/>
      <c r="L38" s="305"/>
      <c r="M38" s="305"/>
      <c r="N38" s="305"/>
      <c r="O38" s="306"/>
      <c r="P38" s="307"/>
      <c r="Q38" s="231"/>
    </row>
    <row r="39" spans="1:258" x14ac:dyDescent="0.15">
      <c r="K39" s="304"/>
      <c r="L39" s="305"/>
      <c r="M39" s="305"/>
      <c r="N39" s="305"/>
      <c r="O39" s="306"/>
      <c r="P39" s="308"/>
      <c r="Q39" s="231"/>
    </row>
    <row r="40" spans="1:258" x14ac:dyDescent="0.15">
      <c r="K40" s="304"/>
      <c r="L40" s="305"/>
      <c r="M40" s="305"/>
      <c r="N40" s="305"/>
      <c r="O40" s="306"/>
      <c r="P40" s="307"/>
      <c r="Q40" s="231"/>
    </row>
    <row r="41" spans="1:258" x14ac:dyDescent="0.15">
      <c r="K41" s="304"/>
      <c r="L41" s="305"/>
      <c r="M41" s="305"/>
      <c r="N41" s="305"/>
      <c r="O41" s="306"/>
      <c r="P41" s="307"/>
      <c r="Q41" s="231"/>
    </row>
    <row r="42" spans="1:258" x14ac:dyDescent="0.15">
      <c r="K42" s="304"/>
      <c r="L42" s="305"/>
      <c r="M42" s="305"/>
      <c r="N42" s="305"/>
      <c r="O42" s="306"/>
      <c r="P42" s="307"/>
      <c r="Q42" s="231"/>
    </row>
    <row r="43" spans="1:258" x14ac:dyDescent="0.15">
      <c r="K43" s="304"/>
      <c r="L43" s="305"/>
      <c r="M43" s="305"/>
      <c r="N43" s="305"/>
      <c r="O43" s="306"/>
      <c r="P43" s="307"/>
      <c r="Q43" s="231"/>
    </row>
    <row r="44" spans="1:258" x14ac:dyDescent="0.15">
      <c r="K44" s="304"/>
      <c r="L44" s="305"/>
      <c r="M44" s="305"/>
      <c r="N44" s="305"/>
      <c r="O44" s="306"/>
      <c r="P44" s="307"/>
      <c r="Q44" s="231"/>
    </row>
    <row r="45" spans="1:258" x14ac:dyDescent="0.15">
      <c r="K45" s="304"/>
      <c r="L45" s="305"/>
      <c r="M45" s="305"/>
      <c r="N45" s="305"/>
      <c r="O45" s="306"/>
      <c r="P45" s="307"/>
      <c r="Q45" s="231"/>
    </row>
    <row r="46" spans="1:258" x14ac:dyDescent="0.15">
      <c r="K46" s="304"/>
      <c r="L46" s="305"/>
      <c r="M46" s="305"/>
      <c r="N46" s="305"/>
      <c r="O46" s="306"/>
      <c r="P46" s="308"/>
      <c r="Q46" s="231"/>
    </row>
    <row r="47" spans="1:258" x14ac:dyDescent="0.15">
      <c r="K47" s="304"/>
      <c r="L47" s="305"/>
      <c r="M47" s="305"/>
      <c r="N47" s="305"/>
      <c r="O47" s="306"/>
      <c r="P47" s="307"/>
      <c r="Q47" s="231"/>
    </row>
    <row r="48" spans="1:258" x14ac:dyDescent="0.15">
      <c r="K48" s="304"/>
      <c r="L48" s="305"/>
      <c r="M48" s="305"/>
      <c r="N48" s="305"/>
      <c r="O48" s="306"/>
      <c r="P48" s="307"/>
      <c r="Q48" s="231"/>
    </row>
    <row r="49" spans="11:17" x14ac:dyDescent="0.15">
      <c r="K49" s="304"/>
      <c r="L49" s="305"/>
      <c r="M49" s="305"/>
      <c r="N49" s="305"/>
      <c r="O49" s="306"/>
      <c r="P49" s="307"/>
      <c r="Q49" s="231"/>
    </row>
    <row r="50" spans="11:17" x14ac:dyDescent="0.15">
      <c r="K50" s="304"/>
      <c r="L50" s="305"/>
      <c r="M50" s="305"/>
      <c r="N50" s="305"/>
      <c r="O50" s="306"/>
      <c r="P50" s="307"/>
      <c r="Q50" s="231"/>
    </row>
    <row r="51" spans="11:17" x14ac:dyDescent="0.15">
      <c r="K51" s="304"/>
      <c r="L51" s="305"/>
      <c r="M51" s="305"/>
      <c r="N51" s="305"/>
      <c r="O51" s="306"/>
      <c r="P51" s="307"/>
      <c r="Q51" s="231"/>
    </row>
    <row r="52" spans="11:17" x14ac:dyDescent="0.15">
      <c r="K52" s="304"/>
      <c r="L52" s="305"/>
      <c r="M52" s="305"/>
      <c r="N52" s="305"/>
      <c r="O52" s="306"/>
      <c r="P52" s="308"/>
      <c r="Q52" s="231"/>
    </row>
    <row r="53" spans="11:17" x14ac:dyDescent="0.15">
      <c r="K53" s="304"/>
      <c r="L53" s="305"/>
      <c r="M53" s="305"/>
      <c r="N53" s="305"/>
      <c r="O53" s="306"/>
      <c r="P53" s="307"/>
      <c r="Q53" s="231"/>
    </row>
    <row r="54" spans="11:17" x14ac:dyDescent="0.15">
      <c r="K54" s="304"/>
      <c r="L54" s="305"/>
      <c r="M54" s="305"/>
      <c r="N54" s="305"/>
      <c r="O54" s="306"/>
      <c r="P54" s="307"/>
      <c r="Q54" s="231"/>
    </row>
    <row r="55" spans="11:17" x14ac:dyDescent="0.15">
      <c r="K55" s="304"/>
      <c r="L55" s="309"/>
      <c r="M55" s="309"/>
      <c r="N55" s="305"/>
      <c r="O55" s="306"/>
      <c r="P55" s="307"/>
      <c r="Q55" s="231"/>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D13:D31 G13:G31 J13:J31">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7"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10.28515625" style="452" customWidth="1"/>
    <col min="5" max="5" width="15" style="452" customWidth="1"/>
    <col min="6" max="6" width="10" style="452" customWidth="1"/>
    <col min="7" max="7" width="15.42578125" style="452" customWidth="1"/>
    <col min="8" max="8" width="9.7109375" style="452" customWidth="1"/>
    <col min="9" max="9" width="14.5703125" style="452" customWidth="1"/>
    <col min="10" max="16384" width="11.42578125" style="452"/>
  </cols>
  <sheetData>
    <row r="1" spans="1:17" s="445" customFormat="1" x14ac:dyDescent="0.2">
      <c r="A1" s="445" t="s">
        <v>102</v>
      </c>
      <c r="B1" s="445" t="s">
        <v>59</v>
      </c>
      <c r="H1" s="445" t="s">
        <v>102</v>
      </c>
      <c r="I1" s="445" t="s">
        <v>70</v>
      </c>
      <c r="P1" s="445" t="s">
        <v>87</v>
      </c>
    </row>
    <row r="2" spans="1:17" s="445" customFormat="1" x14ac:dyDescent="0.2"/>
    <row r="3" spans="1:17" s="445" customFormat="1" x14ac:dyDescent="0.2"/>
    <row r="4" spans="1:17" s="445" customFormat="1" x14ac:dyDescent="0.2"/>
    <row r="5" spans="1:17" s="445" customFormat="1" ht="16.5" customHeight="1" x14ac:dyDescent="0.2"/>
    <row r="6" spans="1:17" s="449" customFormat="1" ht="38.25" customHeight="1" x14ac:dyDescent="0.2">
      <c r="A6" s="446"/>
      <c r="B6" s="1192" t="s">
        <v>470</v>
      </c>
      <c r="C6" s="1192"/>
      <c r="D6" s="1192"/>
      <c r="E6" s="1192"/>
      <c r="F6" s="1192"/>
      <c r="G6" s="1192"/>
      <c r="H6" s="1192"/>
      <c r="I6" s="1192"/>
      <c r="J6" s="447"/>
      <c r="K6" s="447"/>
      <c r="L6" s="448"/>
      <c r="M6" s="448"/>
      <c r="N6" s="448"/>
      <c r="O6" s="448"/>
      <c r="P6" s="448"/>
      <c r="Q6" s="448"/>
    </row>
    <row r="7" spans="1:17" s="449" customFormat="1" ht="15.75" customHeight="1" x14ac:dyDescent="0.2">
      <c r="A7" s="446"/>
      <c r="B7" s="1193" t="str">
        <f>porsaad!B6</f>
        <v>Situación a 31 de julio de 2023</v>
      </c>
      <c r="C7" s="1193"/>
      <c r="D7" s="1193"/>
      <c r="E7" s="1193"/>
      <c r="F7" s="1193"/>
      <c r="G7" s="1193"/>
      <c r="H7" s="1193"/>
      <c r="I7" s="1193"/>
      <c r="J7" s="450"/>
      <c r="K7" s="450"/>
      <c r="L7" s="451"/>
      <c r="M7" s="451"/>
      <c r="N7" s="451"/>
      <c r="O7" s="451"/>
      <c r="P7" s="451"/>
      <c r="Q7" s="451"/>
    </row>
    <row r="8" spans="1:17" ht="8.25" customHeight="1" x14ac:dyDescent="0.2">
      <c r="H8" s="453"/>
    </row>
    <row r="9" spans="1:17" ht="15" customHeight="1" x14ac:dyDescent="0.2">
      <c r="B9" s="1194" t="s">
        <v>15</v>
      </c>
      <c r="C9" s="1197" t="s">
        <v>194</v>
      </c>
      <c r="D9" s="454"/>
      <c r="E9" s="454"/>
      <c r="F9" s="454"/>
      <c r="G9" s="454"/>
      <c r="H9" s="454"/>
      <c r="I9" s="455"/>
    </row>
    <row r="10" spans="1:17" ht="15.75" customHeight="1" x14ac:dyDescent="0.2">
      <c r="B10" s="1195"/>
      <c r="C10" s="1198"/>
      <c r="D10" s="1200" t="s">
        <v>141</v>
      </c>
      <c r="E10" s="1201"/>
      <c r="F10" s="1204" t="s">
        <v>142</v>
      </c>
      <c r="G10" s="1205"/>
      <c r="H10" s="1205"/>
      <c r="I10" s="1206"/>
    </row>
    <row r="11" spans="1:17" ht="40.5" customHeight="1" x14ac:dyDescent="0.2">
      <c r="B11" s="1195"/>
      <c r="C11" s="1198"/>
      <c r="D11" s="1202"/>
      <c r="E11" s="1203"/>
      <c r="F11" s="1204" t="s">
        <v>197</v>
      </c>
      <c r="G11" s="1206"/>
      <c r="H11" s="1204" t="s">
        <v>479</v>
      </c>
      <c r="I11" s="1206"/>
    </row>
    <row r="12" spans="1:17" ht="52.5" customHeight="1" x14ac:dyDescent="0.2">
      <c r="B12" s="1196"/>
      <c r="C12" s="1199"/>
      <c r="D12" s="795" t="s">
        <v>12</v>
      </c>
      <c r="E12" s="796" t="s">
        <v>195</v>
      </c>
      <c r="F12" s="794" t="s">
        <v>12</v>
      </c>
      <c r="G12" s="796" t="s">
        <v>195</v>
      </c>
      <c r="H12" s="794" t="s">
        <v>12</v>
      </c>
      <c r="I12" s="796" t="s">
        <v>195</v>
      </c>
    </row>
    <row r="13" spans="1:17" ht="12.75" customHeight="1" x14ac:dyDescent="0.2">
      <c r="B13" s="618" t="s">
        <v>11</v>
      </c>
      <c r="C13" s="335">
        <f>'31dictsaad'!D10-'31dictsaad'!H10</f>
        <v>44409</v>
      </c>
      <c r="D13" s="335">
        <v>0</v>
      </c>
      <c r="E13" s="623">
        <v>0</v>
      </c>
      <c r="F13" s="335">
        <v>14736</v>
      </c>
      <c r="G13" s="623">
        <v>33.182463014253862</v>
      </c>
      <c r="H13" s="335">
        <v>29673</v>
      </c>
      <c r="I13" s="623">
        <f>H13/C13*100</f>
        <v>66.817536985746131</v>
      </c>
    </row>
    <row r="14" spans="1:17" x14ac:dyDescent="0.2">
      <c r="B14" s="619" t="s">
        <v>10</v>
      </c>
      <c r="C14" s="341">
        <f>'31dictsaad'!D11-'31dictsaad'!H11</f>
        <v>4743</v>
      </c>
      <c r="D14" s="341">
        <v>0</v>
      </c>
      <c r="E14" s="624">
        <v>0</v>
      </c>
      <c r="F14" s="341">
        <v>3884</v>
      </c>
      <c r="G14" s="624">
        <v>81.889099725911876</v>
      </c>
      <c r="H14" s="341">
        <v>859</v>
      </c>
      <c r="I14" s="624">
        <f t="shared" ref="I14:I31" si="0">H14/C14*100</f>
        <v>18.110900274088131</v>
      </c>
    </row>
    <row r="15" spans="1:17" x14ac:dyDescent="0.2">
      <c r="B15" s="619" t="s">
        <v>40</v>
      </c>
      <c r="C15" s="341">
        <f>'31dictsaad'!D12-'31dictsaad'!H12</f>
        <v>4141</v>
      </c>
      <c r="D15" s="341">
        <v>0</v>
      </c>
      <c r="E15" s="624">
        <v>0</v>
      </c>
      <c r="F15" s="341">
        <v>3688</v>
      </c>
      <c r="G15" s="624">
        <v>89.06061337841102</v>
      </c>
      <c r="H15" s="341">
        <v>453</v>
      </c>
      <c r="I15" s="624">
        <f t="shared" si="0"/>
        <v>10.939386621588989</v>
      </c>
    </row>
    <row r="16" spans="1:17" x14ac:dyDescent="0.2">
      <c r="B16" s="619" t="s">
        <v>41</v>
      </c>
      <c r="C16" s="341">
        <f>'31dictsaad'!D13-'31dictsaad'!H13</f>
        <v>3796</v>
      </c>
      <c r="D16" s="341">
        <v>0</v>
      </c>
      <c r="E16" s="624">
        <v>0</v>
      </c>
      <c r="F16" s="341">
        <v>2868</v>
      </c>
      <c r="G16" s="624">
        <v>75.553213909378286</v>
      </c>
      <c r="H16" s="341">
        <v>928</v>
      </c>
      <c r="I16" s="624">
        <f t="shared" si="0"/>
        <v>24.446786090621707</v>
      </c>
    </row>
    <row r="17" spans="2:9" x14ac:dyDescent="0.2">
      <c r="B17" s="619" t="s">
        <v>9</v>
      </c>
      <c r="C17" s="341">
        <f>'31dictsaad'!D14-'31dictsaad'!H14</f>
        <v>9123</v>
      </c>
      <c r="D17" s="341">
        <v>0</v>
      </c>
      <c r="E17" s="624">
        <v>0</v>
      </c>
      <c r="F17" s="341">
        <v>1567</v>
      </c>
      <c r="G17" s="624">
        <v>17.176367422996822</v>
      </c>
      <c r="H17" s="341">
        <v>7556</v>
      </c>
      <c r="I17" s="624">
        <f t="shared" si="0"/>
        <v>82.823632577003181</v>
      </c>
    </row>
    <row r="18" spans="2:9" x14ac:dyDescent="0.2">
      <c r="B18" s="619" t="s">
        <v>8</v>
      </c>
      <c r="C18" s="341">
        <f>'31dictsaad'!D15-'31dictsaad'!H15</f>
        <v>722</v>
      </c>
      <c r="D18" s="341">
        <v>0</v>
      </c>
      <c r="E18" s="624">
        <v>0</v>
      </c>
      <c r="F18" s="341">
        <v>163</v>
      </c>
      <c r="G18" s="624">
        <v>22.576177285318561</v>
      </c>
      <c r="H18" s="341">
        <v>559</v>
      </c>
      <c r="I18" s="624">
        <f t="shared" si="0"/>
        <v>77.423822714681449</v>
      </c>
    </row>
    <row r="19" spans="2:9" x14ac:dyDescent="0.2">
      <c r="B19" s="619" t="s">
        <v>7</v>
      </c>
      <c r="C19" s="341">
        <f>'31dictsaad'!D16-'31dictsaad'!H16</f>
        <v>8911</v>
      </c>
      <c r="D19" s="341">
        <v>0</v>
      </c>
      <c r="E19" s="624">
        <v>0</v>
      </c>
      <c r="F19" s="341">
        <v>5387</v>
      </c>
      <c r="G19" s="624">
        <v>60.453372236561556</v>
      </c>
      <c r="H19" s="341">
        <v>3524</v>
      </c>
      <c r="I19" s="624">
        <f t="shared" si="0"/>
        <v>39.546627763438444</v>
      </c>
    </row>
    <row r="20" spans="2:9" x14ac:dyDescent="0.2">
      <c r="B20" s="619" t="s">
        <v>43</v>
      </c>
      <c r="C20" s="341">
        <f>'31dictsaad'!D17-'31dictsaad'!H17</f>
        <v>4271</v>
      </c>
      <c r="D20" s="341">
        <v>0</v>
      </c>
      <c r="E20" s="624">
        <v>0</v>
      </c>
      <c r="F20" s="341">
        <v>3947</v>
      </c>
      <c r="G20" s="624">
        <v>92.413954577382356</v>
      </c>
      <c r="H20" s="341">
        <v>324</v>
      </c>
      <c r="I20" s="624">
        <f t="shared" si="0"/>
        <v>7.5860454226176541</v>
      </c>
    </row>
    <row r="21" spans="2:9" x14ac:dyDescent="0.2">
      <c r="B21" s="619" t="s">
        <v>44</v>
      </c>
      <c r="C21" s="341">
        <f>'31dictsaad'!D18-'31dictsaad'!H18</f>
        <v>27104</v>
      </c>
      <c r="D21" s="341">
        <v>0</v>
      </c>
      <c r="E21" s="624">
        <v>0</v>
      </c>
      <c r="F21" s="341">
        <v>23345</v>
      </c>
      <c r="G21" s="624">
        <v>86.131198347107443</v>
      </c>
      <c r="H21" s="341">
        <v>3759</v>
      </c>
      <c r="I21" s="624">
        <f t="shared" si="0"/>
        <v>13.868801652892563</v>
      </c>
    </row>
    <row r="22" spans="2:9" x14ac:dyDescent="0.2">
      <c r="B22" s="619" t="s">
        <v>6</v>
      </c>
      <c r="C22" s="341">
        <f>'31dictsaad'!D19-'31dictsaad'!H19</f>
        <v>17730</v>
      </c>
      <c r="D22" s="341">
        <v>144</v>
      </c>
      <c r="E22" s="624">
        <v>0.81218274111675126</v>
      </c>
      <c r="F22" s="341">
        <v>12037</v>
      </c>
      <c r="G22" s="624">
        <v>67.890580936266218</v>
      </c>
      <c r="H22" s="341">
        <v>5549</v>
      </c>
      <c r="I22" s="624">
        <f t="shared" si="0"/>
        <v>31.297236322617035</v>
      </c>
    </row>
    <row r="23" spans="2:9" x14ac:dyDescent="0.2">
      <c r="B23" s="619" t="s">
        <v>5</v>
      </c>
      <c r="C23" s="341">
        <f>'31dictsaad'!D20-'31dictsaad'!H20</f>
        <v>2892</v>
      </c>
      <c r="D23" s="341">
        <v>0</v>
      </c>
      <c r="E23" s="624">
        <v>0</v>
      </c>
      <c r="F23" s="341">
        <v>2496</v>
      </c>
      <c r="G23" s="624">
        <v>86.30705394190872</v>
      </c>
      <c r="H23" s="341">
        <v>396</v>
      </c>
      <c r="I23" s="624">
        <f t="shared" si="0"/>
        <v>13.692946058091287</v>
      </c>
    </row>
    <row r="24" spans="2:9" x14ac:dyDescent="0.2">
      <c r="B24" s="619" t="s">
        <v>38</v>
      </c>
      <c r="C24" s="341">
        <f>'31dictsaad'!D21-'31dictsaad'!H21</f>
        <v>419</v>
      </c>
      <c r="D24" s="341">
        <v>0</v>
      </c>
      <c r="E24" s="624">
        <v>0</v>
      </c>
      <c r="F24" s="341">
        <v>3</v>
      </c>
      <c r="G24" s="624">
        <v>0.71599045346062051</v>
      </c>
      <c r="H24" s="341">
        <v>416</v>
      </c>
      <c r="I24" s="624">
        <f t="shared" si="0"/>
        <v>99.28400954653938</v>
      </c>
    </row>
    <row r="25" spans="2:9" x14ac:dyDescent="0.2">
      <c r="B25" s="619" t="s">
        <v>45</v>
      </c>
      <c r="C25" s="341">
        <f>'31dictsaad'!D22-'31dictsaad'!H22</f>
        <v>97</v>
      </c>
      <c r="D25" s="341">
        <v>1</v>
      </c>
      <c r="E25" s="624">
        <v>1.0309278350515463</v>
      </c>
      <c r="F25" s="341">
        <v>33</v>
      </c>
      <c r="G25" s="624">
        <v>34.020618556701031</v>
      </c>
      <c r="H25" s="341">
        <v>63</v>
      </c>
      <c r="I25" s="624">
        <f t="shared" si="0"/>
        <v>64.948453608247419</v>
      </c>
    </row>
    <row r="26" spans="2:9" x14ac:dyDescent="0.2">
      <c r="B26" s="619" t="s">
        <v>46</v>
      </c>
      <c r="C26" s="341">
        <f>'31dictsaad'!D23-'31dictsaad'!H23</f>
        <v>8539</v>
      </c>
      <c r="D26" s="341">
        <v>0</v>
      </c>
      <c r="E26" s="624">
        <v>0</v>
      </c>
      <c r="F26" s="341">
        <v>5833</v>
      </c>
      <c r="G26" s="624">
        <v>68.310106569855961</v>
      </c>
      <c r="H26" s="341">
        <v>2706</v>
      </c>
      <c r="I26" s="624">
        <f t="shared" si="0"/>
        <v>31.689893430144046</v>
      </c>
    </row>
    <row r="27" spans="2:9" x14ac:dyDescent="0.2">
      <c r="B27" s="619" t="s">
        <v>47</v>
      </c>
      <c r="C27" s="341">
        <f>'31dictsaad'!D24-'31dictsaad'!H24</f>
        <v>73</v>
      </c>
      <c r="D27" s="341">
        <v>0</v>
      </c>
      <c r="E27" s="624">
        <v>0</v>
      </c>
      <c r="F27" s="341">
        <v>7</v>
      </c>
      <c r="G27" s="624">
        <v>9.5890410958904102</v>
      </c>
      <c r="H27" s="341">
        <v>66</v>
      </c>
      <c r="I27" s="624">
        <f t="shared" si="0"/>
        <v>90.410958904109577</v>
      </c>
    </row>
    <row r="28" spans="2:9" x14ac:dyDescent="0.2">
      <c r="B28" s="619" t="s">
        <v>48</v>
      </c>
      <c r="C28" s="341">
        <f>'31dictsaad'!D25-'31dictsaad'!H25</f>
        <v>454</v>
      </c>
      <c r="D28" s="341">
        <v>0</v>
      </c>
      <c r="E28" s="624">
        <v>0</v>
      </c>
      <c r="F28" s="341">
        <v>72</v>
      </c>
      <c r="G28" s="624">
        <v>15.859030837004406</v>
      </c>
      <c r="H28" s="341">
        <v>382</v>
      </c>
      <c r="I28" s="624">
        <f t="shared" si="0"/>
        <v>84.140969162995589</v>
      </c>
    </row>
    <row r="29" spans="2:9" x14ac:dyDescent="0.2">
      <c r="B29" s="619" t="s">
        <v>49</v>
      </c>
      <c r="C29" s="341">
        <f>'31dictsaad'!D26-'31dictsaad'!H26</f>
        <v>89</v>
      </c>
      <c r="D29" s="341">
        <v>0</v>
      </c>
      <c r="E29" s="624">
        <v>0</v>
      </c>
      <c r="F29" s="341">
        <v>68</v>
      </c>
      <c r="G29" s="624">
        <v>76.404494382022463</v>
      </c>
      <c r="H29" s="341">
        <v>21</v>
      </c>
      <c r="I29" s="624">
        <f t="shared" si="0"/>
        <v>23.595505617977526</v>
      </c>
    </row>
    <row r="30" spans="2:9" x14ac:dyDescent="0.2">
      <c r="B30" s="619" t="s">
        <v>4</v>
      </c>
      <c r="C30" s="341">
        <f>'31dictsaad'!D27-'31dictsaad'!H27</f>
        <v>170</v>
      </c>
      <c r="D30" s="341">
        <v>0</v>
      </c>
      <c r="E30" s="624">
        <v>0</v>
      </c>
      <c r="F30" s="341">
        <v>134</v>
      </c>
      <c r="G30" s="624">
        <v>78.82352941176471</v>
      </c>
      <c r="H30" s="341">
        <v>36</v>
      </c>
      <c r="I30" s="624">
        <f t="shared" si="0"/>
        <v>21.176470588235293</v>
      </c>
    </row>
    <row r="31" spans="2:9" x14ac:dyDescent="0.2">
      <c r="B31" s="456" t="s">
        <v>3</v>
      </c>
      <c r="C31" s="333">
        <f>SUM(C13:C30)</f>
        <v>137683</v>
      </c>
      <c r="D31" s="333">
        <f>SUM(D13:D30)</f>
        <v>145</v>
      </c>
      <c r="E31" s="625">
        <f t="shared" ref="E31" si="1">D31/C31*100</f>
        <v>0.10531438158668827</v>
      </c>
      <c r="F31" s="333">
        <f>SUM(F13:F30)</f>
        <v>80268</v>
      </c>
      <c r="G31" s="625">
        <f t="shared" ref="G31" si="2">F31/C31*100</f>
        <v>58.299136422070987</v>
      </c>
      <c r="H31" s="333">
        <f>SUM(H13:H30)</f>
        <v>57270</v>
      </c>
      <c r="I31" s="625">
        <f t="shared" si="0"/>
        <v>41.595549196342326</v>
      </c>
    </row>
    <row r="33" spans="2:9" x14ac:dyDescent="0.2">
      <c r="B33" s="849" t="s">
        <v>293</v>
      </c>
    </row>
    <row r="34" spans="2:9" x14ac:dyDescent="0.2">
      <c r="B34" s="849" t="s">
        <v>480</v>
      </c>
    </row>
    <row r="35" spans="2:9" x14ac:dyDescent="0.2">
      <c r="B35" s="1191" t="s">
        <v>481</v>
      </c>
      <c r="C35" s="1191"/>
      <c r="D35" s="1191"/>
      <c r="E35" s="1191"/>
      <c r="F35" s="1191"/>
      <c r="G35" s="1191"/>
      <c r="H35" s="1191"/>
      <c r="I35" s="1191"/>
    </row>
    <row r="36" spans="2:9" x14ac:dyDescent="0.2">
      <c r="B36" s="849" t="s">
        <v>482</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6"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9.5703125" style="452" customWidth="1"/>
    <col min="5" max="5" width="14.85546875" style="452" customWidth="1"/>
    <col min="6" max="6" width="9" style="452" customWidth="1"/>
    <col min="7" max="7" width="16.28515625" style="452" customWidth="1"/>
    <col min="8" max="8" width="10.85546875" style="452" customWidth="1"/>
    <col min="9" max="9" width="16.42578125" style="452" customWidth="1"/>
    <col min="10" max="16384" width="11.42578125" style="452"/>
  </cols>
  <sheetData>
    <row r="1" spans="1:18" s="445" customFormat="1" x14ac:dyDescent="0.2">
      <c r="A1" s="445" t="s">
        <v>102</v>
      </c>
      <c r="B1" s="445" t="s">
        <v>59</v>
      </c>
      <c r="I1" s="445" t="s">
        <v>102</v>
      </c>
      <c r="J1" s="445" t="s">
        <v>70</v>
      </c>
      <c r="Q1" s="445" t="s">
        <v>87</v>
      </c>
    </row>
    <row r="2" spans="1:18" s="445" customFormat="1" x14ac:dyDescent="0.2"/>
    <row r="3" spans="1:18" s="445" customFormat="1" x14ac:dyDescent="0.2"/>
    <row r="4" spans="1:18" s="445" customFormat="1" x14ac:dyDescent="0.2"/>
    <row r="5" spans="1:18" s="445" customFormat="1" ht="16.5" customHeight="1" x14ac:dyDescent="0.2"/>
    <row r="6" spans="1:18" s="449" customFormat="1" ht="38.25" customHeight="1" x14ac:dyDescent="0.2">
      <c r="A6" s="446"/>
      <c r="B6" s="1192" t="s">
        <v>471</v>
      </c>
      <c r="C6" s="1192"/>
      <c r="D6" s="1192"/>
      <c r="E6" s="1192"/>
      <c r="F6" s="1192"/>
      <c r="G6" s="1192"/>
      <c r="H6" s="1192"/>
      <c r="I6" s="1192"/>
      <c r="J6" s="447"/>
      <c r="K6" s="447"/>
      <c r="L6" s="447"/>
      <c r="M6" s="448"/>
      <c r="N6" s="448"/>
      <c r="O6" s="448"/>
      <c r="P6" s="448"/>
      <c r="Q6" s="448"/>
      <c r="R6" s="448"/>
    </row>
    <row r="7" spans="1:18" s="449" customFormat="1" ht="15.75" customHeight="1" x14ac:dyDescent="0.2">
      <c r="A7" s="446"/>
      <c r="B7" s="1193" t="str">
        <f>porsaad!B6</f>
        <v>Situación a 31 de julio de 2023</v>
      </c>
      <c r="C7" s="1193"/>
      <c r="D7" s="1193"/>
      <c r="E7" s="1193"/>
      <c r="F7" s="1193"/>
      <c r="G7" s="1193"/>
      <c r="H7" s="1193"/>
      <c r="I7" s="1193"/>
      <c r="J7" s="450"/>
      <c r="K7" s="450"/>
      <c r="L7" s="450"/>
      <c r="M7" s="451"/>
      <c r="N7" s="451"/>
      <c r="O7" s="451"/>
      <c r="P7" s="451"/>
      <c r="Q7" s="451"/>
      <c r="R7" s="451"/>
    </row>
    <row r="8" spans="1:18" ht="8.25" customHeight="1" x14ac:dyDescent="0.2">
      <c r="I8" s="453"/>
    </row>
    <row r="9" spans="1:18" ht="15" customHeight="1" x14ac:dyDescent="0.2">
      <c r="B9" s="1194" t="s">
        <v>15</v>
      </c>
      <c r="C9" s="1197" t="s">
        <v>289</v>
      </c>
      <c r="D9" s="454"/>
      <c r="E9" s="454"/>
      <c r="F9" s="454"/>
      <c r="G9" s="454"/>
      <c r="H9" s="454"/>
      <c r="I9" s="455"/>
    </row>
    <row r="10" spans="1:18" ht="15.75" customHeight="1" x14ac:dyDescent="0.2">
      <c r="B10" s="1195"/>
      <c r="C10" s="1198"/>
      <c r="D10" s="1200" t="s">
        <v>141</v>
      </c>
      <c r="E10" s="1201"/>
      <c r="F10" s="1204" t="s">
        <v>142</v>
      </c>
      <c r="G10" s="1205"/>
      <c r="H10" s="1205"/>
      <c r="I10" s="1206"/>
    </row>
    <row r="11" spans="1:18" ht="40.5" customHeight="1" x14ac:dyDescent="0.2">
      <c r="B11" s="1195"/>
      <c r="C11" s="1198"/>
      <c r="D11" s="1202"/>
      <c r="E11" s="1203"/>
      <c r="F11" s="1204" t="s">
        <v>290</v>
      </c>
      <c r="G11" s="1206"/>
      <c r="H11" s="1204" t="s">
        <v>291</v>
      </c>
      <c r="I11" s="1206"/>
    </row>
    <row r="12" spans="1:18" ht="52.5" customHeight="1" x14ac:dyDescent="0.2">
      <c r="B12" s="1196"/>
      <c r="C12" s="1199"/>
      <c r="D12" s="795" t="s">
        <v>12</v>
      </c>
      <c r="E12" s="848" t="s">
        <v>292</v>
      </c>
      <c r="F12" s="794" t="s">
        <v>12</v>
      </c>
      <c r="G12" s="848" t="s">
        <v>292</v>
      </c>
      <c r="H12" s="794" t="s">
        <v>12</v>
      </c>
      <c r="I12" s="848" t="s">
        <v>292</v>
      </c>
    </row>
    <row r="13" spans="1:18" ht="12.75" customHeight="1" x14ac:dyDescent="0.2">
      <c r="B13" s="618" t="s">
        <v>11</v>
      </c>
      <c r="C13" s="335">
        <f>D13+F13+H13</f>
        <v>42242</v>
      </c>
      <c r="D13" s="335">
        <v>21</v>
      </c>
      <c r="E13" s="623">
        <v>4.9713555229392546E-2</v>
      </c>
      <c r="F13" s="335">
        <v>2118</v>
      </c>
      <c r="G13" s="623">
        <v>5.0139671417073055</v>
      </c>
      <c r="H13" s="335">
        <v>40103</v>
      </c>
      <c r="I13" s="623">
        <f>H13/C13*100</f>
        <v>94.9363193030633</v>
      </c>
    </row>
    <row r="14" spans="1:18" x14ac:dyDescent="0.2">
      <c r="B14" s="619" t="s">
        <v>10</v>
      </c>
      <c r="C14" s="341">
        <f t="shared" ref="C14:C30" si="0">D14+F14+H14</f>
        <v>854</v>
      </c>
      <c r="D14" s="341">
        <v>1</v>
      </c>
      <c r="E14" s="624">
        <v>0.117096018735363</v>
      </c>
      <c r="F14" s="341">
        <v>363</v>
      </c>
      <c r="G14" s="624">
        <v>42.505854800936767</v>
      </c>
      <c r="H14" s="341">
        <v>490</v>
      </c>
      <c r="I14" s="624">
        <f t="shared" ref="I14:I31" si="1">H14/C14*100</f>
        <v>57.377049180327866</v>
      </c>
    </row>
    <row r="15" spans="1:18" x14ac:dyDescent="0.2">
      <c r="B15" s="619" t="s">
        <v>40</v>
      </c>
      <c r="C15" s="341">
        <f t="shared" si="0"/>
        <v>3395</v>
      </c>
      <c r="D15" s="341">
        <v>4</v>
      </c>
      <c r="E15" s="624">
        <v>0.11782032400589101</v>
      </c>
      <c r="F15" s="341">
        <v>756</v>
      </c>
      <c r="G15" s="624">
        <v>22.268041237113405</v>
      </c>
      <c r="H15" s="341">
        <v>2635</v>
      </c>
      <c r="I15" s="624">
        <f t="shared" si="1"/>
        <v>77.614138438880715</v>
      </c>
    </row>
    <row r="16" spans="1:18" x14ac:dyDescent="0.2">
      <c r="B16" s="619" t="s">
        <v>41</v>
      </c>
      <c r="C16" s="341">
        <f t="shared" si="0"/>
        <v>3896</v>
      </c>
      <c r="D16" s="341">
        <v>3</v>
      </c>
      <c r="E16" s="624">
        <v>7.7002053388090352E-2</v>
      </c>
      <c r="F16" s="341">
        <v>1245</v>
      </c>
      <c r="G16" s="624">
        <v>31.955852156057496</v>
      </c>
      <c r="H16" s="341">
        <v>2648</v>
      </c>
      <c r="I16" s="624">
        <f t="shared" si="1"/>
        <v>67.967145790554412</v>
      </c>
    </row>
    <row r="17" spans="2:9" x14ac:dyDescent="0.2">
      <c r="B17" s="619" t="s">
        <v>9</v>
      </c>
      <c r="C17" s="341">
        <f t="shared" si="0"/>
        <v>5549</v>
      </c>
      <c r="D17" s="341">
        <v>3</v>
      </c>
      <c r="E17" s="624">
        <v>5.4063795278428542E-2</v>
      </c>
      <c r="F17" s="341">
        <v>88</v>
      </c>
      <c r="G17" s="624">
        <v>1.5858713281672372</v>
      </c>
      <c r="H17" s="341">
        <v>5458</v>
      </c>
      <c r="I17" s="624">
        <f t="shared" si="1"/>
        <v>98.360064876554333</v>
      </c>
    </row>
    <row r="18" spans="2:9" x14ac:dyDescent="0.2">
      <c r="B18" s="619" t="s">
        <v>8</v>
      </c>
      <c r="C18" s="341">
        <f t="shared" si="0"/>
        <v>1065</v>
      </c>
      <c r="D18" s="341">
        <v>34</v>
      </c>
      <c r="E18" s="624">
        <v>3.1924882629107985</v>
      </c>
      <c r="F18" s="341">
        <v>338</v>
      </c>
      <c r="G18" s="624">
        <v>31.737089201877932</v>
      </c>
      <c r="H18" s="341">
        <v>693</v>
      </c>
      <c r="I18" s="624">
        <f t="shared" si="1"/>
        <v>65.070422535211264</v>
      </c>
    </row>
    <row r="19" spans="2:9" x14ac:dyDescent="0.2">
      <c r="B19" s="619" t="s">
        <v>7</v>
      </c>
      <c r="C19" s="341">
        <f t="shared" si="0"/>
        <v>163</v>
      </c>
      <c r="D19" s="341">
        <v>13</v>
      </c>
      <c r="E19" s="624">
        <v>7.9754601226993866</v>
      </c>
      <c r="F19" s="341">
        <v>102</v>
      </c>
      <c r="G19" s="624">
        <v>62.576687116564422</v>
      </c>
      <c r="H19" s="341">
        <v>48</v>
      </c>
      <c r="I19" s="624">
        <f t="shared" si="1"/>
        <v>29.447852760736197</v>
      </c>
    </row>
    <row r="20" spans="2:9" x14ac:dyDescent="0.2">
      <c r="B20" s="619" t="s">
        <v>43</v>
      </c>
      <c r="C20" s="341">
        <f t="shared" si="0"/>
        <v>4666</v>
      </c>
      <c r="D20" s="341">
        <v>26</v>
      </c>
      <c r="E20" s="624">
        <v>0.55722246035147882</v>
      </c>
      <c r="F20" s="341">
        <v>2011</v>
      </c>
      <c r="G20" s="624">
        <v>43.099014144877842</v>
      </c>
      <c r="H20" s="341">
        <v>2629</v>
      </c>
      <c r="I20" s="624">
        <f t="shared" si="1"/>
        <v>56.343763394770683</v>
      </c>
    </row>
    <row r="21" spans="2:9" x14ac:dyDescent="0.2">
      <c r="B21" s="619" t="s">
        <v>44</v>
      </c>
      <c r="C21" s="341">
        <f t="shared" si="0"/>
        <v>70419</v>
      </c>
      <c r="D21" s="341">
        <v>8</v>
      </c>
      <c r="E21" s="624">
        <v>1.1360570300629091E-2</v>
      </c>
      <c r="F21" s="341">
        <v>7217</v>
      </c>
      <c r="G21" s="624">
        <v>10.248654482455018</v>
      </c>
      <c r="H21" s="341">
        <v>63194</v>
      </c>
      <c r="I21" s="624">
        <f t="shared" si="1"/>
        <v>89.739984947244352</v>
      </c>
    </row>
    <row r="22" spans="2:9" x14ac:dyDescent="0.2">
      <c r="B22" s="619" t="s">
        <v>6</v>
      </c>
      <c r="C22" s="341">
        <f t="shared" si="0"/>
        <v>16649</v>
      </c>
      <c r="D22" s="341">
        <v>1210</v>
      </c>
      <c r="E22" s="624">
        <v>7.2677037659919508</v>
      </c>
      <c r="F22" s="341">
        <v>5074</v>
      </c>
      <c r="G22" s="624">
        <v>30.476304883176162</v>
      </c>
      <c r="H22" s="341">
        <v>10365</v>
      </c>
      <c r="I22" s="624">
        <f t="shared" si="1"/>
        <v>62.255991350831884</v>
      </c>
    </row>
    <row r="23" spans="2:9" x14ac:dyDescent="0.2">
      <c r="B23" s="619" t="s">
        <v>5</v>
      </c>
      <c r="C23" s="341">
        <f t="shared" si="0"/>
        <v>5500</v>
      </c>
      <c r="D23" s="341">
        <v>22</v>
      </c>
      <c r="E23" s="624">
        <v>0.4</v>
      </c>
      <c r="F23" s="341">
        <v>1932</v>
      </c>
      <c r="G23" s="624">
        <v>35.127272727272732</v>
      </c>
      <c r="H23" s="341">
        <v>3546</v>
      </c>
      <c r="I23" s="624">
        <f t="shared" si="1"/>
        <v>64.472727272727269</v>
      </c>
    </row>
    <row r="24" spans="2:9" x14ac:dyDescent="0.2">
      <c r="B24" s="619" t="s">
        <v>38</v>
      </c>
      <c r="C24" s="341">
        <f t="shared" si="0"/>
        <v>2093</v>
      </c>
      <c r="D24" s="341">
        <v>31</v>
      </c>
      <c r="E24" s="624">
        <v>1.4811275680840899</v>
      </c>
      <c r="F24" s="341">
        <v>16</v>
      </c>
      <c r="G24" s="624">
        <v>0.76445293836598183</v>
      </c>
      <c r="H24" s="341">
        <v>2046</v>
      </c>
      <c r="I24" s="624">
        <f t="shared" si="1"/>
        <v>97.754419493549932</v>
      </c>
    </row>
    <row r="25" spans="2:9" x14ac:dyDescent="0.2">
      <c r="B25" s="619" t="s">
        <v>45</v>
      </c>
      <c r="C25" s="341">
        <f t="shared" si="0"/>
        <v>13322</v>
      </c>
      <c r="D25" s="341">
        <v>784</v>
      </c>
      <c r="E25" s="624">
        <v>5.885002251914127</v>
      </c>
      <c r="F25" s="341">
        <v>1501</v>
      </c>
      <c r="G25" s="624">
        <v>11.267077015463144</v>
      </c>
      <c r="H25" s="341">
        <v>11037</v>
      </c>
      <c r="I25" s="624">
        <f t="shared" si="1"/>
        <v>82.847920732622725</v>
      </c>
    </row>
    <row r="26" spans="2:9" x14ac:dyDescent="0.2">
      <c r="B26" s="619" t="s">
        <v>46</v>
      </c>
      <c r="C26" s="341">
        <f t="shared" si="0"/>
        <v>6163</v>
      </c>
      <c r="D26" s="341">
        <v>1</v>
      </c>
      <c r="E26" s="624">
        <v>1.6225864027259451E-2</v>
      </c>
      <c r="F26" s="341">
        <v>101</v>
      </c>
      <c r="G26" s="624">
        <v>1.6388122667532046</v>
      </c>
      <c r="H26" s="341">
        <v>6061</v>
      </c>
      <c r="I26" s="624">
        <f t="shared" si="1"/>
        <v>98.344961869219532</v>
      </c>
    </row>
    <row r="27" spans="2:9" x14ac:dyDescent="0.2">
      <c r="B27" s="619" t="s">
        <v>47</v>
      </c>
      <c r="C27" s="341">
        <f t="shared" si="0"/>
        <v>705</v>
      </c>
      <c r="D27" s="341">
        <v>189</v>
      </c>
      <c r="E27" s="624">
        <v>26.808510638297872</v>
      </c>
      <c r="F27" s="341">
        <v>21</v>
      </c>
      <c r="G27" s="624">
        <v>2.9787234042553195</v>
      </c>
      <c r="H27" s="341">
        <v>495</v>
      </c>
      <c r="I27" s="624">
        <f t="shared" si="1"/>
        <v>70.212765957446805</v>
      </c>
    </row>
    <row r="28" spans="2:9" x14ac:dyDescent="0.2">
      <c r="B28" s="619" t="s">
        <v>48</v>
      </c>
      <c r="C28" s="341">
        <f t="shared" si="0"/>
        <v>14112</v>
      </c>
      <c r="D28" s="341">
        <v>1519</v>
      </c>
      <c r="E28" s="624">
        <v>10.763888888888889</v>
      </c>
      <c r="F28" s="341">
        <v>3522</v>
      </c>
      <c r="G28" s="624">
        <v>24.957482993197281</v>
      </c>
      <c r="H28" s="341">
        <v>9071</v>
      </c>
      <c r="I28" s="624">
        <f t="shared" si="1"/>
        <v>64.278628117913826</v>
      </c>
    </row>
    <row r="29" spans="2:9" x14ac:dyDescent="0.2">
      <c r="B29" s="619" t="s">
        <v>49</v>
      </c>
      <c r="C29" s="341">
        <f t="shared" si="0"/>
        <v>1585</v>
      </c>
      <c r="D29" s="341">
        <v>509</v>
      </c>
      <c r="E29" s="624">
        <v>32.113564668769719</v>
      </c>
      <c r="F29" s="341">
        <v>765</v>
      </c>
      <c r="G29" s="624">
        <v>48.264984227129339</v>
      </c>
      <c r="H29" s="341">
        <v>311</v>
      </c>
      <c r="I29" s="624">
        <f t="shared" si="1"/>
        <v>19.621451104100945</v>
      </c>
    </row>
    <row r="30" spans="2:9" x14ac:dyDescent="0.2">
      <c r="B30" s="619" t="s">
        <v>4</v>
      </c>
      <c r="C30" s="341">
        <f t="shared" si="0"/>
        <v>381</v>
      </c>
      <c r="D30" s="341">
        <v>1</v>
      </c>
      <c r="E30" s="624">
        <v>0.26246719160104987</v>
      </c>
      <c r="F30" s="341">
        <v>177</v>
      </c>
      <c r="G30" s="624">
        <v>46.45669291338583</v>
      </c>
      <c r="H30" s="341">
        <v>203</v>
      </c>
      <c r="I30" s="624">
        <f t="shared" si="1"/>
        <v>53.280839895013123</v>
      </c>
    </row>
    <row r="31" spans="2:9" x14ac:dyDescent="0.2">
      <c r="B31" s="456" t="s">
        <v>3</v>
      </c>
      <c r="C31" s="333">
        <f>SUM(C13:C30)</f>
        <v>192759</v>
      </c>
      <c r="D31" s="333">
        <f>SUM(D13:D30)</f>
        <v>4379</v>
      </c>
      <c r="E31" s="625">
        <f t="shared" ref="E31" si="2">D31/C31*100</f>
        <v>2.271748660244139</v>
      </c>
      <c r="F31" s="333">
        <f>SUM(F13:F30)</f>
        <v>27347</v>
      </c>
      <c r="G31" s="625">
        <f t="shared" ref="G31" si="3">F31/C31*100</f>
        <v>14.187145606690219</v>
      </c>
      <c r="H31" s="333">
        <f>SUM(H13:H30)</f>
        <v>161033</v>
      </c>
      <c r="I31" s="625">
        <f t="shared" si="1"/>
        <v>83.541105733065649</v>
      </c>
    </row>
    <row r="33" spans="2:2" x14ac:dyDescent="0.2">
      <c r="B33" s="849"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2.28515625" style="452" bestFit="1" customWidth="1"/>
    <col min="4" max="4" width="15.140625" style="452" customWidth="1"/>
    <col min="5" max="5" width="13.5703125" style="452" customWidth="1"/>
    <col min="6" max="6" width="1.140625" style="452" customWidth="1"/>
    <col min="7" max="7" width="12.42578125" style="452" customWidth="1"/>
    <col min="8" max="8" width="14.85546875" style="452" customWidth="1"/>
    <col min="9" max="9" width="1.140625" style="452" customWidth="1"/>
    <col min="10" max="10" width="12.42578125" style="452" customWidth="1"/>
    <col min="11" max="11" width="14.7109375" style="452" customWidth="1"/>
    <col min="12" max="16384" width="11.42578125" style="452"/>
  </cols>
  <sheetData>
    <row r="1" spans="1:14" s="445" customFormat="1" x14ac:dyDescent="0.2">
      <c r="A1" s="445" t="s">
        <v>102</v>
      </c>
      <c r="B1" s="445" t="s">
        <v>59</v>
      </c>
      <c r="M1" s="445" t="s">
        <v>87</v>
      </c>
    </row>
    <row r="2" spans="1:14" s="445" customFormat="1" x14ac:dyDescent="0.2"/>
    <row r="3" spans="1:14" s="445" customFormat="1" x14ac:dyDescent="0.2"/>
    <row r="4" spans="1:14" s="445" customFormat="1" x14ac:dyDescent="0.2"/>
    <row r="5" spans="1:14" s="445" customFormat="1" ht="16.5" customHeight="1" x14ac:dyDescent="0.2"/>
    <row r="6" spans="1:14" s="449" customFormat="1" ht="38.25" customHeight="1" x14ac:dyDescent="0.2">
      <c r="A6" s="446"/>
      <c r="B6" s="1192" t="s">
        <v>472</v>
      </c>
      <c r="C6" s="1192"/>
      <c r="D6" s="1192"/>
      <c r="E6" s="1192"/>
      <c r="F6" s="1192"/>
      <c r="G6" s="1192"/>
      <c r="H6" s="1192"/>
      <c r="I6" s="1192"/>
      <c r="J6" s="1192"/>
      <c r="K6" s="1192"/>
      <c r="L6" s="448"/>
      <c r="M6" s="448"/>
      <c r="N6" s="448"/>
    </row>
    <row r="7" spans="1:14" s="449" customFormat="1" ht="15.75" customHeight="1" x14ac:dyDescent="0.2">
      <c r="A7" s="446"/>
      <c r="B7" s="1193" t="str">
        <f>porsaad!B6</f>
        <v>Situación a 31 de julio de 2023</v>
      </c>
      <c r="C7" s="1193"/>
      <c r="D7" s="1193"/>
      <c r="E7" s="1193"/>
      <c r="F7" s="1193"/>
      <c r="G7" s="1193"/>
      <c r="H7" s="1193"/>
      <c r="I7" s="1193"/>
      <c r="J7" s="1193"/>
      <c r="K7" s="1193"/>
      <c r="L7" s="451"/>
      <c r="M7" s="451"/>
      <c r="N7" s="451"/>
    </row>
    <row r="8" spans="1:14" ht="8.25" customHeight="1" x14ac:dyDescent="0.2"/>
    <row r="9" spans="1:14" ht="15" customHeight="1" x14ac:dyDescent="0.2">
      <c r="B9" s="1194" t="s">
        <v>15</v>
      </c>
      <c r="C9" s="1197" t="s">
        <v>32</v>
      </c>
      <c r="D9" s="1200" t="s">
        <v>220</v>
      </c>
      <c r="E9" s="1201"/>
      <c r="F9" s="793"/>
      <c r="G9" s="1200" t="s">
        <v>295</v>
      </c>
      <c r="H9" s="1201"/>
      <c r="I9" s="793"/>
      <c r="J9" s="1200" t="s">
        <v>294</v>
      </c>
      <c r="K9" s="1201"/>
    </row>
    <row r="10" spans="1:14" ht="15.75" customHeight="1" x14ac:dyDescent="0.2">
      <c r="B10" s="1195"/>
      <c r="C10" s="1198"/>
      <c r="D10" s="1207"/>
      <c r="E10" s="1208"/>
      <c r="F10" s="793"/>
      <c r="G10" s="1207"/>
      <c r="H10" s="1208"/>
      <c r="I10" s="793"/>
      <c r="J10" s="1207"/>
      <c r="K10" s="1208"/>
    </row>
    <row r="11" spans="1:14" ht="15" x14ac:dyDescent="0.2">
      <c r="B11" s="1195"/>
      <c r="C11" s="1198"/>
      <c r="D11" s="1207"/>
      <c r="E11" s="1208"/>
      <c r="F11" s="793"/>
      <c r="G11" s="1207"/>
      <c r="H11" s="1208"/>
      <c r="I11" s="793"/>
      <c r="J11" s="1207"/>
      <c r="K11" s="1208"/>
    </row>
    <row r="12" spans="1:14" ht="21.75" customHeight="1" x14ac:dyDescent="0.2">
      <c r="B12" s="1195"/>
      <c r="C12" s="1199"/>
      <c r="D12" s="1202"/>
      <c r="E12" s="1203"/>
      <c r="F12" s="793"/>
      <c r="G12" s="1202"/>
      <c r="H12" s="1203"/>
      <c r="I12" s="793"/>
      <c r="J12" s="1202"/>
      <c r="K12" s="1203"/>
    </row>
    <row r="13" spans="1:14" ht="24.75" customHeight="1" x14ac:dyDescent="0.2">
      <c r="B13" s="1196"/>
      <c r="C13" s="620" t="s">
        <v>12</v>
      </c>
      <c r="D13" s="620" t="s">
        <v>12</v>
      </c>
      <c r="E13" s="850" t="s">
        <v>196</v>
      </c>
      <c r="F13" s="621"/>
      <c r="G13" s="620" t="s">
        <v>12</v>
      </c>
      <c r="H13" s="850" t="s">
        <v>296</v>
      </c>
      <c r="I13" s="621"/>
      <c r="J13" s="620" t="s">
        <v>12</v>
      </c>
      <c r="K13" s="622" t="s">
        <v>196</v>
      </c>
    </row>
    <row r="14" spans="1:14" ht="12.75" customHeight="1" x14ac:dyDescent="0.2">
      <c r="B14" s="618" t="s">
        <v>11</v>
      </c>
      <c r="C14" s="335">
        <f>'21solsaad'!D10</f>
        <v>431318</v>
      </c>
      <c r="D14" s="335">
        <f>'10pendResol'!H13</f>
        <v>29673</v>
      </c>
      <c r="E14" s="485">
        <f>D14/$C14*100</f>
        <v>6.8796108671560194</v>
      </c>
      <c r="F14" s="338"/>
      <c r="G14" s="337">
        <f>'10pendPrest'!H13</f>
        <v>40103</v>
      </c>
      <c r="H14" s="487">
        <f t="shared" ref="H14:H32" si="0">G14/$J14*100</f>
        <v>57.473916532905299</v>
      </c>
      <c r="I14" s="338"/>
      <c r="J14" s="335">
        <f t="shared" ref="J14:J31" si="1">D14+G14</f>
        <v>69776</v>
      </c>
      <c r="K14" s="487">
        <f t="shared" ref="K14:K32" si="2">J14/C14*100</f>
        <v>16.177391159191131</v>
      </c>
    </row>
    <row r="15" spans="1:14" x14ac:dyDescent="0.2">
      <c r="B15" s="619" t="s">
        <v>10</v>
      </c>
      <c r="C15" s="341">
        <f>'21solsaad'!D11</f>
        <v>52709</v>
      </c>
      <c r="D15" s="341">
        <f>'10pendResol'!H14</f>
        <v>859</v>
      </c>
      <c r="E15" s="485">
        <f t="shared" ref="E15:E31" si="3">D15/$C15*100</f>
        <v>1.6297027073175361</v>
      </c>
      <c r="F15" s="338"/>
      <c r="G15" s="338">
        <f>'10pendPrest'!H14</f>
        <v>490</v>
      </c>
      <c r="H15" s="488">
        <f t="shared" si="0"/>
        <v>36.323202372127497</v>
      </c>
      <c r="I15" s="338"/>
      <c r="J15" s="341">
        <f t="shared" si="1"/>
        <v>1349</v>
      </c>
      <c r="K15" s="488">
        <f t="shared" si="2"/>
        <v>2.559335217894477</v>
      </c>
    </row>
    <row r="16" spans="1:14" x14ac:dyDescent="0.2">
      <c r="B16" s="619" t="s">
        <v>40</v>
      </c>
      <c r="C16" s="341">
        <f>'21solsaad'!D12</f>
        <v>46011</v>
      </c>
      <c r="D16" s="341">
        <f>'10pendResol'!H15</f>
        <v>453</v>
      </c>
      <c r="E16" s="485">
        <f t="shared" si="3"/>
        <v>0.98454717350198862</v>
      </c>
      <c r="F16" s="338"/>
      <c r="G16" s="338">
        <f>'10pendPrest'!H15</f>
        <v>2635</v>
      </c>
      <c r="H16" s="488">
        <f t="shared" si="0"/>
        <v>85.330310880829018</v>
      </c>
      <c r="I16" s="338"/>
      <c r="J16" s="341">
        <f t="shared" si="1"/>
        <v>3088</v>
      </c>
      <c r="K16" s="488">
        <f t="shared" si="2"/>
        <v>6.7114385690378393</v>
      </c>
    </row>
    <row r="17" spans="2:11" x14ac:dyDescent="0.2">
      <c r="B17" s="619" t="s">
        <v>41</v>
      </c>
      <c r="C17" s="341">
        <f>'21solsaad'!D13</f>
        <v>42419</v>
      </c>
      <c r="D17" s="341">
        <f>'10pendResol'!H16</f>
        <v>928</v>
      </c>
      <c r="E17" s="485">
        <f t="shared" si="3"/>
        <v>2.1876989085079801</v>
      </c>
      <c r="F17" s="338"/>
      <c r="G17" s="338">
        <f>'10pendPrest'!H16</f>
        <v>2648</v>
      </c>
      <c r="H17" s="488">
        <f t="shared" si="0"/>
        <v>74.049217002237128</v>
      </c>
      <c r="I17" s="338"/>
      <c r="J17" s="341">
        <f t="shared" si="1"/>
        <v>3576</v>
      </c>
      <c r="K17" s="488">
        <f t="shared" si="2"/>
        <v>8.4301845870954057</v>
      </c>
    </row>
    <row r="18" spans="2:11" x14ac:dyDescent="0.2">
      <c r="B18" s="619" t="s">
        <v>9</v>
      </c>
      <c r="C18" s="341">
        <f>'21solsaad'!D14</f>
        <v>59710</v>
      </c>
      <c r="D18" s="341">
        <f>'10pendResol'!H17</f>
        <v>7556</v>
      </c>
      <c r="E18" s="485">
        <f>D18/$C18*100</f>
        <v>12.654496734215373</v>
      </c>
      <c r="F18" s="338"/>
      <c r="G18" s="338">
        <f>'10pendPrest'!H17</f>
        <v>5458</v>
      </c>
      <c r="H18" s="488">
        <f t="shared" si="0"/>
        <v>41.939449823267253</v>
      </c>
      <c r="I18" s="338"/>
      <c r="J18" s="341">
        <f t="shared" si="1"/>
        <v>13014</v>
      </c>
      <c r="K18" s="488">
        <f t="shared" si="2"/>
        <v>21.795344163456708</v>
      </c>
    </row>
    <row r="19" spans="2:11" x14ac:dyDescent="0.2">
      <c r="B19" s="619" t="s">
        <v>8</v>
      </c>
      <c r="C19" s="341">
        <f>'21solsaad'!D15</f>
        <v>23599</v>
      </c>
      <c r="D19" s="341">
        <f>'10pendResol'!H18</f>
        <v>559</v>
      </c>
      <c r="E19" s="485">
        <f t="shared" si="3"/>
        <v>2.3687444383236578</v>
      </c>
      <c r="F19" s="338"/>
      <c r="G19" s="338">
        <f>'10pendPrest'!H18</f>
        <v>693</v>
      </c>
      <c r="H19" s="488">
        <f t="shared" si="0"/>
        <v>55.351437699680503</v>
      </c>
      <c r="I19" s="338"/>
      <c r="J19" s="341">
        <f t="shared" si="1"/>
        <v>1252</v>
      </c>
      <c r="K19" s="488">
        <f t="shared" si="2"/>
        <v>5.305309547014704</v>
      </c>
    </row>
    <row r="20" spans="2:11" x14ac:dyDescent="0.2">
      <c r="B20" s="619" t="s">
        <v>7</v>
      </c>
      <c r="C20" s="341">
        <f>'21solsaad'!D16</f>
        <v>152778</v>
      </c>
      <c r="D20" s="341">
        <f>'10pendResol'!H19</f>
        <v>3524</v>
      </c>
      <c r="E20" s="485">
        <f t="shared" si="3"/>
        <v>2.3066148267420701</v>
      </c>
      <c r="F20" s="338"/>
      <c r="G20" s="338">
        <f>'10pendPrest'!H19</f>
        <v>48</v>
      </c>
      <c r="H20" s="488">
        <f t="shared" si="0"/>
        <v>1.3437849944008957</v>
      </c>
      <c r="I20" s="338"/>
      <c r="J20" s="341">
        <f t="shared" si="1"/>
        <v>3572</v>
      </c>
      <c r="K20" s="488">
        <f t="shared" si="2"/>
        <v>2.3380329628611451</v>
      </c>
    </row>
    <row r="21" spans="2:11" x14ac:dyDescent="0.2">
      <c r="B21" s="619" t="s">
        <v>43</v>
      </c>
      <c r="C21" s="341">
        <f>'21solsaad'!D17</f>
        <v>95149</v>
      </c>
      <c r="D21" s="341">
        <f>'10pendResol'!H20</f>
        <v>324</v>
      </c>
      <c r="E21" s="485">
        <f t="shared" si="3"/>
        <v>0.34051855510830387</v>
      </c>
      <c r="F21" s="338"/>
      <c r="G21" s="338">
        <f>'10pendPrest'!H20</f>
        <v>2629</v>
      </c>
      <c r="H21" s="488">
        <f t="shared" si="0"/>
        <v>89.028107009820516</v>
      </c>
      <c r="I21" s="338"/>
      <c r="J21" s="341">
        <f t="shared" si="1"/>
        <v>2953</v>
      </c>
      <c r="K21" s="488">
        <f t="shared" si="2"/>
        <v>3.1035533741815469</v>
      </c>
    </row>
    <row r="22" spans="2:11" x14ac:dyDescent="0.2">
      <c r="B22" s="619" t="s">
        <v>44</v>
      </c>
      <c r="C22" s="341">
        <f>'21solsaad'!D18</f>
        <v>370884</v>
      </c>
      <c r="D22" s="341">
        <f>'10pendResol'!H21</f>
        <v>3759</v>
      </c>
      <c r="E22" s="485">
        <f t="shared" si="3"/>
        <v>1.0135244443006439</v>
      </c>
      <c r="F22" s="338"/>
      <c r="G22" s="338">
        <f>'10pendPrest'!H21</f>
        <v>63194</v>
      </c>
      <c r="H22" s="488">
        <f t="shared" si="0"/>
        <v>94.385613788777206</v>
      </c>
      <c r="I22" s="338"/>
      <c r="J22" s="341">
        <f t="shared" si="1"/>
        <v>66953</v>
      </c>
      <c r="K22" s="488">
        <f t="shared" si="2"/>
        <v>18.052275104884547</v>
      </c>
    </row>
    <row r="23" spans="2:11" x14ac:dyDescent="0.2">
      <c r="B23" s="619" t="s">
        <v>6</v>
      </c>
      <c r="C23" s="341">
        <f>'21solsaad'!D19</f>
        <v>200158</v>
      </c>
      <c r="D23" s="341">
        <f>'10pendResol'!H22</f>
        <v>5549</v>
      </c>
      <c r="E23" s="485">
        <f t="shared" si="3"/>
        <v>2.7723098751985931</v>
      </c>
      <c r="F23" s="338"/>
      <c r="G23" s="338">
        <f>'10pendPrest'!H22</f>
        <v>10365</v>
      </c>
      <c r="H23" s="488">
        <f t="shared" si="0"/>
        <v>65.131330903606894</v>
      </c>
      <c r="I23" s="338"/>
      <c r="J23" s="341">
        <f t="shared" si="1"/>
        <v>15914</v>
      </c>
      <c r="K23" s="488">
        <f t="shared" si="2"/>
        <v>7.9507189320436851</v>
      </c>
    </row>
    <row r="24" spans="2:11" x14ac:dyDescent="0.2">
      <c r="B24" s="619" t="s">
        <v>5</v>
      </c>
      <c r="C24" s="341">
        <f>'21solsaad'!D20</f>
        <v>57979</v>
      </c>
      <c r="D24" s="341">
        <f>'10pendResol'!H23</f>
        <v>396</v>
      </c>
      <c r="E24" s="485">
        <f t="shared" si="3"/>
        <v>0.68300591593507998</v>
      </c>
      <c r="F24" s="338"/>
      <c r="G24" s="338">
        <f>'10pendPrest'!H23</f>
        <v>3546</v>
      </c>
      <c r="H24" s="488">
        <f t="shared" si="0"/>
        <v>89.954337899543376</v>
      </c>
      <c r="I24" s="338"/>
      <c r="J24" s="341">
        <f t="shared" si="1"/>
        <v>3942</v>
      </c>
      <c r="K24" s="488">
        <f t="shared" si="2"/>
        <v>6.7990134358992051</v>
      </c>
    </row>
    <row r="25" spans="2:11" x14ac:dyDescent="0.2">
      <c r="B25" s="619" t="s">
        <v>38</v>
      </c>
      <c r="C25" s="341">
        <f>'21solsaad'!D21</f>
        <v>83324</v>
      </c>
      <c r="D25" s="341">
        <f>'10pendResol'!H24</f>
        <v>416</v>
      </c>
      <c r="E25" s="485">
        <f t="shared" si="3"/>
        <v>0.49925591666266617</v>
      </c>
      <c r="F25" s="338"/>
      <c r="G25" s="338">
        <f>'10pendPrest'!H24</f>
        <v>2046</v>
      </c>
      <c r="H25" s="488">
        <f t="shared" si="0"/>
        <v>83.103168155970749</v>
      </c>
      <c r="I25" s="338"/>
      <c r="J25" s="341">
        <f t="shared" si="1"/>
        <v>2462</v>
      </c>
      <c r="K25" s="488">
        <f t="shared" si="2"/>
        <v>2.9547309298641449</v>
      </c>
    </row>
    <row r="26" spans="2:11" x14ac:dyDescent="0.2">
      <c r="B26" s="619" t="s">
        <v>45</v>
      </c>
      <c r="C26" s="341">
        <f>'21solsaad'!D22</f>
        <v>234175</v>
      </c>
      <c r="D26" s="341">
        <f>'10pendResol'!H25</f>
        <v>63</v>
      </c>
      <c r="E26" s="485">
        <f t="shared" si="3"/>
        <v>2.6902957190135583E-2</v>
      </c>
      <c r="F26" s="338"/>
      <c r="G26" s="338">
        <f>'10pendPrest'!H25</f>
        <v>11037</v>
      </c>
      <c r="H26" s="488">
        <f t="shared" si="0"/>
        <v>99.432432432432421</v>
      </c>
      <c r="I26" s="338"/>
      <c r="J26" s="341">
        <f t="shared" si="1"/>
        <v>11100</v>
      </c>
      <c r="K26" s="488">
        <f t="shared" si="2"/>
        <v>4.7400448382619835</v>
      </c>
    </row>
    <row r="27" spans="2:11" x14ac:dyDescent="0.2">
      <c r="B27" s="619" t="s">
        <v>46</v>
      </c>
      <c r="C27" s="341">
        <f>'21solsaad'!D23</f>
        <v>60408</v>
      </c>
      <c r="D27" s="341">
        <f>'10pendResol'!H26</f>
        <v>2706</v>
      </c>
      <c r="E27" s="485">
        <f t="shared" si="3"/>
        <v>4.4795391338895509</v>
      </c>
      <c r="F27" s="338"/>
      <c r="G27" s="338">
        <f>'10pendPrest'!H26</f>
        <v>6061</v>
      </c>
      <c r="H27" s="488">
        <f t="shared" si="0"/>
        <v>69.134253450439147</v>
      </c>
      <c r="I27" s="338"/>
      <c r="J27" s="341">
        <f t="shared" si="1"/>
        <v>8767</v>
      </c>
      <c r="K27" s="488">
        <f t="shared" si="2"/>
        <v>14.512978413455171</v>
      </c>
    </row>
    <row r="28" spans="2:11" x14ac:dyDescent="0.2">
      <c r="B28" s="619" t="s">
        <v>47</v>
      </c>
      <c r="C28" s="341">
        <f>'21solsaad'!D24</f>
        <v>21797</v>
      </c>
      <c r="D28" s="341">
        <f>'10pendResol'!H27</f>
        <v>66</v>
      </c>
      <c r="E28" s="485">
        <f t="shared" si="3"/>
        <v>0.30279396247189982</v>
      </c>
      <c r="F28" s="338"/>
      <c r="G28" s="338">
        <f>'10pendPrest'!H27</f>
        <v>495</v>
      </c>
      <c r="H28" s="488">
        <f t="shared" si="0"/>
        <v>88.235294117647058</v>
      </c>
      <c r="I28" s="338"/>
      <c r="J28" s="341">
        <f t="shared" si="1"/>
        <v>561</v>
      </c>
      <c r="K28" s="488">
        <f t="shared" si="2"/>
        <v>2.5737486810111481</v>
      </c>
    </row>
    <row r="29" spans="2:11" x14ac:dyDescent="0.2">
      <c r="B29" s="619" t="s">
        <v>48</v>
      </c>
      <c r="C29" s="341">
        <f>'21solsaad'!D25</f>
        <v>112012</v>
      </c>
      <c r="D29" s="341">
        <f>'10pendResol'!H28</f>
        <v>382</v>
      </c>
      <c r="E29" s="485">
        <f t="shared" si="3"/>
        <v>0.34103488911902297</v>
      </c>
      <c r="F29" s="338"/>
      <c r="G29" s="338">
        <f>'10pendPrest'!H28</f>
        <v>9071</v>
      </c>
      <c r="H29" s="488">
        <f t="shared" si="0"/>
        <v>95.958954829154763</v>
      </c>
      <c r="I29" s="338"/>
      <c r="J29" s="341">
        <f t="shared" si="1"/>
        <v>9453</v>
      </c>
      <c r="K29" s="488">
        <f t="shared" si="2"/>
        <v>8.4392743634610579</v>
      </c>
    </row>
    <row r="30" spans="2:11" x14ac:dyDescent="0.2">
      <c r="B30" s="619" t="s">
        <v>49</v>
      </c>
      <c r="C30" s="341">
        <f>'21solsaad'!D26</f>
        <v>14594</v>
      </c>
      <c r="D30" s="341">
        <f>'10pendResol'!H29</f>
        <v>21</v>
      </c>
      <c r="E30" s="485">
        <f t="shared" si="3"/>
        <v>0.14389475126764423</v>
      </c>
      <c r="F30" s="338"/>
      <c r="G30" s="338">
        <f>'10pendPrest'!H29</f>
        <v>311</v>
      </c>
      <c r="H30" s="488">
        <f t="shared" si="0"/>
        <v>93.674698795180717</v>
      </c>
      <c r="I30" s="338"/>
      <c r="J30" s="341">
        <f t="shared" si="1"/>
        <v>332</v>
      </c>
      <c r="K30" s="488">
        <f t="shared" si="2"/>
        <v>2.2749074962313278</v>
      </c>
    </row>
    <row r="31" spans="2:11" x14ac:dyDescent="0.2">
      <c r="B31" s="619" t="s">
        <v>4</v>
      </c>
      <c r="C31" s="341">
        <f>'21solsaad'!D27</f>
        <v>5135</v>
      </c>
      <c r="D31" s="341">
        <f>'10pendResol'!H30</f>
        <v>36</v>
      </c>
      <c r="E31" s="485">
        <f t="shared" si="3"/>
        <v>0.70107108081791625</v>
      </c>
      <c r="F31" s="338"/>
      <c r="G31" s="338">
        <f>'10pendPrest'!H30</f>
        <v>203</v>
      </c>
      <c r="H31" s="488">
        <f t="shared" si="0"/>
        <v>84.937238493723854</v>
      </c>
      <c r="I31" s="338"/>
      <c r="J31" s="341">
        <f t="shared" si="1"/>
        <v>239</v>
      </c>
      <c r="K31" s="488">
        <f t="shared" si="2"/>
        <v>4.6543330087633885</v>
      </c>
    </row>
    <row r="32" spans="2:11" x14ac:dyDescent="0.2">
      <c r="B32" s="456" t="s">
        <v>3</v>
      </c>
      <c r="C32" s="333">
        <f>SUM(C14:C31)</f>
        <v>2064159</v>
      </c>
      <c r="D32" s="333">
        <f>SUM(D14:D31)</f>
        <v>57270</v>
      </c>
      <c r="E32" s="486">
        <f>D32/$C32*100</f>
        <v>2.7744955693820095</v>
      </c>
      <c r="F32" s="349"/>
      <c r="G32" s="339">
        <f>SUM(G14:G31)</f>
        <v>161033</v>
      </c>
      <c r="H32" s="489">
        <f t="shared" si="0"/>
        <v>73.765820900308285</v>
      </c>
      <c r="I32" s="349"/>
      <c r="J32" s="333">
        <f>SUM(J14:J31)</f>
        <v>218303</v>
      </c>
      <c r="K32" s="489">
        <f t="shared" si="2"/>
        <v>10.575881024669128</v>
      </c>
    </row>
    <row r="34" spans="2:2" x14ac:dyDescent="0.2">
      <c r="B34" s="849"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473</v>
      </c>
      <c r="C6" s="1171"/>
      <c r="D6" s="1171"/>
      <c r="E6" s="1171"/>
      <c r="F6" s="1171"/>
      <c r="G6" s="1171"/>
      <c r="H6" s="1171"/>
      <c r="I6" s="1171"/>
      <c r="J6" s="1171"/>
      <c r="K6" s="1171"/>
      <c r="L6" s="1171"/>
      <c r="M6" s="1171"/>
      <c r="N6" s="1171"/>
      <c r="O6" s="389"/>
    </row>
    <row r="7" spans="1:17" s="7" customFormat="1" ht="11.2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
        <v>489</v>
      </c>
      <c r="C8" s="1172"/>
      <c r="D8" s="1172"/>
      <c r="E8" s="1172"/>
      <c r="F8" s="1172"/>
      <c r="G8" s="1172"/>
      <c r="H8" s="1172"/>
      <c r="I8" s="1172"/>
      <c r="J8" s="1172"/>
      <c r="K8" s="1172"/>
      <c r="L8" s="1172"/>
      <c r="M8" s="1172"/>
      <c r="N8" s="1172"/>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3" t="s">
        <v>3</v>
      </c>
      <c r="D11" s="1173"/>
      <c r="E11" s="117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317743</v>
      </c>
      <c r="D13" s="392">
        <v>275501</v>
      </c>
      <c r="E13" s="392">
        <v>42242</v>
      </c>
      <c r="F13" s="393">
        <v>0.86705607991364086</v>
      </c>
      <c r="G13" s="393">
        <v>0.13294392008635911</v>
      </c>
      <c r="I13" s="391">
        <v>14</v>
      </c>
      <c r="J13" s="391">
        <v>1</v>
      </c>
      <c r="K13" s="391">
        <v>8</v>
      </c>
      <c r="L13" s="390" t="s">
        <v>7</v>
      </c>
      <c r="M13" s="392">
        <v>118742</v>
      </c>
      <c r="N13" s="392">
        <v>163</v>
      </c>
      <c r="O13" s="393">
        <f t="shared" ref="O13:P28" si="0">INDEX($B$13:$G$32,$K13,O$11)</f>
        <v>0.99862915773096173</v>
      </c>
      <c r="P13" s="393">
        <f t="shared" si="0"/>
        <v>1.3708422690383078E-3</v>
      </c>
      <c r="Q13" s="393">
        <f>$F$32</f>
        <v>0.8762611624552491</v>
      </c>
    </row>
    <row r="14" spans="1:17" s="390" customFormat="1" ht="15" x14ac:dyDescent="0.25">
      <c r="B14" s="390" t="s">
        <v>10</v>
      </c>
      <c r="C14" s="392">
        <v>40067</v>
      </c>
      <c r="D14" s="392">
        <v>39213</v>
      </c>
      <c r="E14" s="392">
        <v>854</v>
      </c>
      <c r="F14" s="393">
        <v>0.97868570145007117</v>
      </c>
      <c r="G14" s="393">
        <v>2.1314298549928869E-2</v>
      </c>
      <c r="I14" s="391">
        <v>2</v>
      </c>
      <c r="J14" s="391">
        <v>2</v>
      </c>
      <c r="K14" s="391">
        <v>2</v>
      </c>
      <c r="L14" s="390" t="s">
        <v>10</v>
      </c>
      <c r="M14" s="392">
        <v>39213</v>
      </c>
      <c r="N14" s="392">
        <v>854</v>
      </c>
      <c r="O14" s="393">
        <f t="shared" si="0"/>
        <v>0.97868570145007117</v>
      </c>
      <c r="P14" s="393">
        <f t="shared" si="0"/>
        <v>2.1314298549928869E-2</v>
      </c>
      <c r="Q14" s="393">
        <f t="shared" ref="Q14:Q32" si="1">$F$32</f>
        <v>0.8762611624552491</v>
      </c>
    </row>
    <row r="15" spans="1:17" s="390" customFormat="1" ht="15" x14ac:dyDescent="0.25">
      <c r="B15" s="390" t="s">
        <v>40</v>
      </c>
      <c r="C15" s="392">
        <v>33303</v>
      </c>
      <c r="D15" s="392">
        <v>29908</v>
      </c>
      <c r="E15" s="392">
        <v>3395</v>
      </c>
      <c r="F15" s="393">
        <v>0.89805723208119392</v>
      </c>
      <c r="G15" s="393">
        <v>0.10194276791880612</v>
      </c>
      <c r="I15" s="391">
        <v>9</v>
      </c>
      <c r="J15" s="391">
        <v>3</v>
      </c>
      <c r="K15" s="391">
        <v>13</v>
      </c>
      <c r="L15" s="390" t="s">
        <v>38</v>
      </c>
      <c r="M15" s="392">
        <v>72568</v>
      </c>
      <c r="N15" s="392">
        <v>2093</v>
      </c>
      <c r="O15" s="393">
        <f t="shared" si="0"/>
        <v>0.9719666224668837</v>
      </c>
      <c r="P15" s="393">
        <f t="shared" si="0"/>
        <v>2.8033377533116351E-2</v>
      </c>
      <c r="Q15" s="393">
        <f t="shared" si="1"/>
        <v>0.8762611624552491</v>
      </c>
    </row>
    <row r="16" spans="1:17" s="390" customFormat="1" ht="15" x14ac:dyDescent="0.25">
      <c r="B16" s="390" t="s">
        <v>41</v>
      </c>
      <c r="C16" s="392">
        <v>31705</v>
      </c>
      <c r="D16" s="392">
        <v>27809</v>
      </c>
      <c r="E16" s="392">
        <v>3896</v>
      </c>
      <c r="F16" s="393">
        <v>0.87711717394732691</v>
      </c>
      <c r="G16" s="393">
        <v>0.12288282605267307</v>
      </c>
      <c r="I16" s="391">
        <v>11</v>
      </c>
      <c r="J16" s="391">
        <v>4</v>
      </c>
      <c r="K16" s="391">
        <v>10</v>
      </c>
      <c r="L16" s="390" t="s">
        <v>42</v>
      </c>
      <c r="M16" s="392">
        <v>1475</v>
      </c>
      <c r="N16" s="392">
        <v>56</v>
      </c>
      <c r="O16" s="393">
        <f t="shared" si="0"/>
        <v>0.96342259960809928</v>
      </c>
      <c r="P16" s="393">
        <f t="shared" si="0"/>
        <v>3.6577400391900716E-2</v>
      </c>
      <c r="Q16" s="393">
        <f t="shared" si="1"/>
        <v>0.8762611624552491</v>
      </c>
    </row>
    <row r="17" spans="2:17" s="390" customFormat="1" ht="15" x14ac:dyDescent="0.25">
      <c r="B17" s="390" t="s">
        <v>9</v>
      </c>
      <c r="C17" s="392">
        <v>44506</v>
      </c>
      <c r="D17" s="392">
        <v>38957</v>
      </c>
      <c r="E17" s="392">
        <v>5549</v>
      </c>
      <c r="F17" s="393">
        <v>0.87532018154855529</v>
      </c>
      <c r="G17" s="393">
        <v>0.12467981845144475</v>
      </c>
      <c r="I17" s="391">
        <v>13</v>
      </c>
      <c r="J17" s="391">
        <v>5</v>
      </c>
      <c r="K17" s="391">
        <v>17</v>
      </c>
      <c r="L17" s="390" t="s">
        <v>47</v>
      </c>
      <c r="M17" s="392">
        <v>15589</v>
      </c>
      <c r="N17" s="392">
        <v>705</v>
      </c>
      <c r="O17" s="393">
        <f t="shared" si="0"/>
        <v>0.95673253958512339</v>
      </c>
      <c r="P17" s="393">
        <f t="shared" si="0"/>
        <v>4.3267460414876641E-2</v>
      </c>
      <c r="Q17" s="393">
        <f t="shared" si="1"/>
        <v>0.8762611624552491</v>
      </c>
    </row>
    <row r="18" spans="2:17" s="390" customFormat="1" ht="15" x14ac:dyDescent="0.25">
      <c r="B18" s="390" t="s">
        <v>8</v>
      </c>
      <c r="C18" s="392">
        <v>18718</v>
      </c>
      <c r="D18" s="392">
        <v>17653</v>
      </c>
      <c r="E18" s="392">
        <v>1065</v>
      </c>
      <c r="F18" s="393">
        <v>0.94310289560850513</v>
      </c>
      <c r="G18" s="393">
        <v>5.689710439149482E-2</v>
      </c>
      <c r="I18" s="391">
        <v>6</v>
      </c>
      <c r="J18" s="391">
        <v>6</v>
      </c>
      <c r="K18" s="391">
        <v>6</v>
      </c>
      <c r="L18" s="390" t="s">
        <v>8</v>
      </c>
      <c r="M18" s="392">
        <v>17653</v>
      </c>
      <c r="N18" s="392">
        <v>1065</v>
      </c>
      <c r="O18" s="393">
        <f t="shared" si="0"/>
        <v>0.94310289560850513</v>
      </c>
      <c r="P18" s="393">
        <f t="shared" si="0"/>
        <v>5.689710439149482E-2</v>
      </c>
      <c r="Q18" s="393">
        <f t="shared" si="1"/>
        <v>0.8762611624552491</v>
      </c>
    </row>
    <row r="19" spans="2:17" s="390" customFormat="1" ht="15" x14ac:dyDescent="0.25">
      <c r="B19" s="390" t="s">
        <v>43</v>
      </c>
      <c r="C19" s="392">
        <v>74149</v>
      </c>
      <c r="D19" s="392">
        <v>69483</v>
      </c>
      <c r="E19" s="392">
        <v>4666</v>
      </c>
      <c r="F19" s="393">
        <v>0.93707265101349979</v>
      </c>
      <c r="G19" s="393">
        <v>6.2927348986500153E-2</v>
      </c>
      <c r="I19" s="391">
        <v>7</v>
      </c>
      <c r="J19" s="391">
        <v>7</v>
      </c>
      <c r="K19" s="391">
        <v>7</v>
      </c>
      <c r="L19" s="390" t="s">
        <v>43</v>
      </c>
      <c r="M19" s="392">
        <v>69483</v>
      </c>
      <c r="N19" s="392">
        <v>4666</v>
      </c>
      <c r="O19" s="393">
        <f t="shared" si="0"/>
        <v>0.93707265101349979</v>
      </c>
      <c r="P19" s="393">
        <f t="shared" si="0"/>
        <v>6.2927348986500153E-2</v>
      </c>
      <c r="Q19" s="393">
        <f t="shared" si="1"/>
        <v>0.8762611624552491</v>
      </c>
    </row>
    <row r="20" spans="2:17" s="390" customFormat="1" ht="15" x14ac:dyDescent="0.25">
      <c r="B20" s="390" t="s">
        <v>7</v>
      </c>
      <c r="C20" s="392">
        <v>118905</v>
      </c>
      <c r="D20" s="392">
        <v>118742</v>
      </c>
      <c r="E20" s="392">
        <v>163</v>
      </c>
      <c r="F20" s="393">
        <v>0.99862915773096173</v>
      </c>
      <c r="G20" s="393">
        <v>1.3708422690383078E-3</v>
      </c>
      <c r="I20" s="391">
        <v>1</v>
      </c>
      <c r="J20" s="391">
        <v>8</v>
      </c>
      <c r="K20" s="391">
        <v>14</v>
      </c>
      <c r="L20" s="390" t="s">
        <v>45</v>
      </c>
      <c r="M20" s="392">
        <v>168923</v>
      </c>
      <c r="N20" s="392">
        <v>13322</v>
      </c>
      <c r="O20" s="393">
        <f t="shared" si="0"/>
        <v>0.92690060083952919</v>
      </c>
      <c r="P20" s="393">
        <f t="shared" si="0"/>
        <v>7.3099399160470799E-2</v>
      </c>
      <c r="Q20" s="393">
        <f t="shared" si="1"/>
        <v>0.8762611624552491</v>
      </c>
    </row>
    <row r="21" spans="2:17" s="390" customFormat="1" ht="15" x14ac:dyDescent="0.25">
      <c r="B21" s="390" t="s">
        <v>44</v>
      </c>
      <c r="C21" s="392">
        <v>268621</v>
      </c>
      <c r="D21" s="392">
        <v>198202</v>
      </c>
      <c r="E21" s="392">
        <v>70419</v>
      </c>
      <c r="F21" s="393">
        <v>0.73784998194482188</v>
      </c>
      <c r="G21" s="393">
        <v>0.26215001805517812</v>
      </c>
      <c r="I21" s="391">
        <v>20</v>
      </c>
      <c r="J21" s="391">
        <v>9</v>
      </c>
      <c r="K21" s="391">
        <v>3</v>
      </c>
      <c r="L21" s="390" t="s">
        <v>40</v>
      </c>
      <c r="M21" s="392">
        <v>29908</v>
      </c>
      <c r="N21" s="392">
        <v>3395</v>
      </c>
      <c r="O21" s="393">
        <f t="shared" si="0"/>
        <v>0.89805723208119392</v>
      </c>
      <c r="P21" s="393">
        <f t="shared" si="0"/>
        <v>0.10194276791880612</v>
      </c>
      <c r="Q21" s="393">
        <f t="shared" si="1"/>
        <v>0.8762611624552491</v>
      </c>
    </row>
    <row r="22" spans="2:17" s="390" customFormat="1" ht="15" x14ac:dyDescent="0.25">
      <c r="B22" s="390" t="s">
        <v>42</v>
      </c>
      <c r="C22" s="392">
        <v>1531</v>
      </c>
      <c r="D22" s="392">
        <v>1475</v>
      </c>
      <c r="E22" s="392">
        <v>56</v>
      </c>
      <c r="F22" s="393">
        <v>0.96342259960809928</v>
      </c>
      <c r="G22" s="393">
        <v>3.6577400391900716E-2</v>
      </c>
      <c r="I22" s="391">
        <v>4</v>
      </c>
      <c r="J22" s="391">
        <v>10</v>
      </c>
      <c r="K22" s="391">
        <v>11</v>
      </c>
      <c r="L22" s="390" t="s">
        <v>6</v>
      </c>
      <c r="M22" s="392">
        <v>139356</v>
      </c>
      <c r="N22" s="392">
        <v>16649</v>
      </c>
      <c r="O22" s="393">
        <f t="shared" si="0"/>
        <v>0.89327906156853942</v>
      </c>
      <c r="P22" s="393">
        <f t="shared" si="0"/>
        <v>0.10672093843146054</v>
      </c>
      <c r="Q22" s="393">
        <f t="shared" si="1"/>
        <v>0.8762611624552491</v>
      </c>
    </row>
    <row r="23" spans="2:17" s="390" customFormat="1" ht="15" x14ac:dyDescent="0.25">
      <c r="B23" s="390" t="s">
        <v>6</v>
      </c>
      <c r="C23" s="392">
        <v>156005</v>
      </c>
      <c r="D23" s="392">
        <v>139356</v>
      </c>
      <c r="E23" s="392">
        <v>16649</v>
      </c>
      <c r="F23" s="393">
        <v>0.89327906156853942</v>
      </c>
      <c r="G23" s="393">
        <v>0.10672093843146054</v>
      </c>
      <c r="I23" s="391">
        <v>10</v>
      </c>
      <c r="J23" s="391">
        <v>11</v>
      </c>
      <c r="K23" s="391">
        <v>4</v>
      </c>
      <c r="L23" s="390" t="s">
        <v>41</v>
      </c>
      <c r="M23" s="392">
        <v>27809</v>
      </c>
      <c r="N23" s="392">
        <v>3896</v>
      </c>
      <c r="O23" s="393">
        <f t="shared" si="0"/>
        <v>0.87711717394732691</v>
      </c>
      <c r="P23" s="393">
        <f t="shared" si="0"/>
        <v>0.12288282605267307</v>
      </c>
      <c r="Q23" s="393">
        <f t="shared" si="1"/>
        <v>0.8762611624552491</v>
      </c>
    </row>
    <row r="24" spans="2:17" s="390" customFormat="1" ht="15" x14ac:dyDescent="0.25">
      <c r="B24" s="390" t="s">
        <v>5</v>
      </c>
      <c r="C24" s="392">
        <v>39981</v>
      </c>
      <c r="D24" s="392">
        <v>34481</v>
      </c>
      <c r="E24" s="392">
        <v>5500</v>
      </c>
      <c r="F24" s="393">
        <v>0.86243465646181938</v>
      </c>
      <c r="G24" s="393">
        <v>0.13756534353818065</v>
      </c>
      <c r="I24" s="391">
        <v>16</v>
      </c>
      <c r="J24" s="391">
        <v>12</v>
      </c>
      <c r="K24" s="391">
        <v>20</v>
      </c>
      <c r="L24" s="390" t="s">
        <v>114</v>
      </c>
      <c r="M24" s="392">
        <v>1365030</v>
      </c>
      <c r="N24" s="392">
        <v>192759</v>
      </c>
      <c r="O24" s="393">
        <f t="shared" si="0"/>
        <v>0.8762611624552491</v>
      </c>
      <c r="P24" s="393">
        <f t="shared" si="0"/>
        <v>0.12373883754475093</v>
      </c>
      <c r="Q24" s="393">
        <f t="shared" si="1"/>
        <v>0.8762611624552491</v>
      </c>
    </row>
    <row r="25" spans="2:17" s="390" customFormat="1" ht="15" x14ac:dyDescent="0.25">
      <c r="B25" s="390" t="s">
        <v>38</v>
      </c>
      <c r="C25" s="392">
        <v>74661</v>
      </c>
      <c r="D25" s="392">
        <v>72568</v>
      </c>
      <c r="E25" s="392">
        <v>2093</v>
      </c>
      <c r="F25" s="393">
        <v>0.9719666224668837</v>
      </c>
      <c r="G25" s="393">
        <v>2.8033377533116351E-2</v>
      </c>
      <c r="I25" s="391">
        <v>3</v>
      </c>
      <c r="J25" s="391">
        <v>13</v>
      </c>
      <c r="K25" s="391">
        <v>5</v>
      </c>
      <c r="L25" s="390" t="s">
        <v>9</v>
      </c>
      <c r="M25" s="392">
        <v>38957</v>
      </c>
      <c r="N25" s="392">
        <v>5549</v>
      </c>
      <c r="O25" s="393">
        <f t="shared" si="0"/>
        <v>0.87532018154855529</v>
      </c>
      <c r="P25" s="393">
        <f t="shared" si="0"/>
        <v>0.12467981845144475</v>
      </c>
      <c r="Q25" s="393">
        <f t="shared" si="1"/>
        <v>0.8762611624552491</v>
      </c>
    </row>
    <row r="26" spans="2:17" s="390" customFormat="1" ht="15" x14ac:dyDescent="0.25">
      <c r="B26" s="390" t="s">
        <v>45</v>
      </c>
      <c r="C26" s="392">
        <v>182245</v>
      </c>
      <c r="D26" s="392">
        <v>168923</v>
      </c>
      <c r="E26" s="392">
        <v>13322</v>
      </c>
      <c r="F26" s="393">
        <v>0.92690060083952919</v>
      </c>
      <c r="G26" s="393">
        <v>7.3099399160470799E-2</v>
      </c>
      <c r="I26" s="391">
        <v>8</v>
      </c>
      <c r="J26" s="391">
        <v>14</v>
      </c>
      <c r="K26" s="391">
        <v>1</v>
      </c>
      <c r="L26" s="390" t="s">
        <v>11</v>
      </c>
      <c r="M26" s="392">
        <v>275501</v>
      </c>
      <c r="N26" s="392">
        <v>42242</v>
      </c>
      <c r="O26" s="393">
        <f t="shared" si="0"/>
        <v>0.86705607991364086</v>
      </c>
      <c r="P26" s="393">
        <f t="shared" si="0"/>
        <v>0.13294392008635911</v>
      </c>
      <c r="Q26" s="393">
        <f t="shared" si="1"/>
        <v>0.8762611624552491</v>
      </c>
    </row>
    <row r="27" spans="2:17" s="390" customFormat="1" ht="15" x14ac:dyDescent="0.25">
      <c r="B27" s="390" t="s">
        <v>50</v>
      </c>
      <c r="C27" s="392">
        <v>2149</v>
      </c>
      <c r="D27" s="392">
        <v>1824</v>
      </c>
      <c r="E27" s="392">
        <v>325</v>
      </c>
      <c r="F27" s="393">
        <v>0.84876686831084225</v>
      </c>
      <c r="G27" s="393">
        <v>0.15123313168915775</v>
      </c>
      <c r="I27" s="391">
        <v>18</v>
      </c>
      <c r="J27" s="391">
        <v>15</v>
      </c>
      <c r="K27" s="391">
        <v>16</v>
      </c>
      <c r="L27" s="390" t="s">
        <v>46</v>
      </c>
      <c r="M27" s="392">
        <v>39421</v>
      </c>
      <c r="N27" s="392">
        <v>6163</v>
      </c>
      <c r="O27" s="393">
        <f t="shared" si="0"/>
        <v>0.8647990522990523</v>
      </c>
      <c r="P27" s="393">
        <f t="shared" si="0"/>
        <v>0.1352009477009477</v>
      </c>
      <c r="Q27" s="393">
        <f t="shared" si="1"/>
        <v>0.8762611624552491</v>
      </c>
    </row>
    <row r="28" spans="2:17" s="390" customFormat="1" ht="15" x14ac:dyDescent="0.25">
      <c r="B28" s="390" t="s">
        <v>46</v>
      </c>
      <c r="C28" s="392">
        <v>45584</v>
      </c>
      <c r="D28" s="392">
        <v>39421</v>
      </c>
      <c r="E28" s="392">
        <v>6163</v>
      </c>
      <c r="F28" s="393">
        <v>0.8647990522990523</v>
      </c>
      <c r="G28" s="393">
        <v>0.1352009477009477</v>
      </c>
      <c r="I28" s="391">
        <v>15</v>
      </c>
      <c r="J28" s="391">
        <v>16</v>
      </c>
      <c r="K28" s="391">
        <v>12</v>
      </c>
      <c r="L28" s="390" t="s">
        <v>5</v>
      </c>
      <c r="M28" s="392">
        <v>34481</v>
      </c>
      <c r="N28" s="392">
        <v>5500</v>
      </c>
      <c r="O28" s="393">
        <f t="shared" si="0"/>
        <v>0.86243465646181938</v>
      </c>
      <c r="P28" s="393">
        <f t="shared" si="0"/>
        <v>0.13756534353818065</v>
      </c>
      <c r="Q28" s="393">
        <f t="shared" si="1"/>
        <v>0.8762611624552491</v>
      </c>
    </row>
    <row r="29" spans="2:17" s="390" customFormat="1" ht="15" x14ac:dyDescent="0.25">
      <c r="B29" s="390" t="s">
        <v>47</v>
      </c>
      <c r="C29" s="392">
        <v>16294</v>
      </c>
      <c r="D29" s="392">
        <v>15589</v>
      </c>
      <c r="E29" s="392">
        <v>705</v>
      </c>
      <c r="F29" s="393">
        <v>0.95673253958512339</v>
      </c>
      <c r="G29" s="393">
        <v>4.3267460414876641E-2</v>
      </c>
      <c r="I29" s="391">
        <v>5</v>
      </c>
      <c r="J29" s="391">
        <v>17</v>
      </c>
      <c r="K29" s="391">
        <v>19</v>
      </c>
      <c r="L29" s="390" t="s">
        <v>49</v>
      </c>
      <c r="M29" s="392">
        <v>9016</v>
      </c>
      <c r="N29" s="392">
        <v>1585</v>
      </c>
      <c r="O29" s="393">
        <f t="shared" ref="O29:P32" si="2">INDEX($B$13:$G$32,$K29,O$11)</f>
        <v>0.85048580322611078</v>
      </c>
      <c r="P29" s="393">
        <f t="shared" si="2"/>
        <v>0.14951419677388925</v>
      </c>
      <c r="Q29" s="393">
        <f t="shared" si="1"/>
        <v>0.8762611624552491</v>
      </c>
    </row>
    <row r="30" spans="2:17" s="390" customFormat="1" ht="15" x14ac:dyDescent="0.25">
      <c r="B30" s="390" t="s">
        <v>48</v>
      </c>
      <c r="C30" s="392">
        <v>81021</v>
      </c>
      <c r="D30" s="392">
        <v>66909</v>
      </c>
      <c r="E30" s="392">
        <v>14112</v>
      </c>
      <c r="F30" s="393">
        <v>0.82582293479468283</v>
      </c>
      <c r="G30" s="393">
        <v>0.17417706520531714</v>
      </c>
      <c r="I30" s="391">
        <v>19</v>
      </c>
      <c r="J30" s="391">
        <v>18</v>
      </c>
      <c r="K30" s="391">
        <v>15</v>
      </c>
      <c r="L30" s="390" t="s">
        <v>50</v>
      </c>
      <c r="M30" s="392">
        <v>1824</v>
      </c>
      <c r="N30" s="392">
        <v>325</v>
      </c>
      <c r="O30" s="393">
        <f t="shared" si="2"/>
        <v>0.84876686831084225</v>
      </c>
      <c r="P30" s="393">
        <f t="shared" si="2"/>
        <v>0.15123313168915775</v>
      </c>
      <c r="Q30" s="393">
        <f t="shared" si="1"/>
        <v>0.8762611624552491</v>
      </c>
    </row>
    <row r="31" spans="2:17" s="390" customFormat="1" ht="15" x14ac:dyDescent="0.25">
      <c r="B31" s="390" t="s">
        <v>49</v>
      </c>
      <c r="C31" s="392">
        <v>10601</v>
      </c>
      <c r="D31" s="392">
        <v>9016</v>
      </c>
      <c r="E31" s="392">
        <v>1585</v>
      </c>
      <c r="F31" s="393">
        <v>0.85048580322611078</v>
      </c>
      <c r="G31" s="393">
        <v>0.14951419677388925</v>
      </c>
      <c r="I31" s="391">
        <v>17</v>
      </c>
      <c r="J31" s="391">
        <v>19</v>
      </c>
      <c r="K31" s="391">
        <v>18</v>
      </c>
      <c r="L31" s="390" t="s">
        <v>48</v>
      </c>
      <c r="M31" s="392">
        <v>66909</v>
      </c>
      <c r="N31" s="392">
        <v>14112</v>
      </c>
      <c r="O31" s="393">
        <f t="shared" si="2"/>
        <v>0.82582293479468283</v>
      </c>
      <c r="P31" s="393">
        <f t="shared" si="2"/>
        <v>0.17417706520531714</v>
      </c>
      <c r="Q31" s="393">
        <f t="shared" si="1"/>
        <v>0.8762611624552491</v>
      </c>
    </row>
    <row r="32" spans="2:17" s="390" customFormat="1" ht="15" x14ac:dyDescent="0.25">
      <c r="B32" s="394" t="s">
        <v>114</v>
      </c>
      <c r="C32" s="395">
        <v>1557789</v>
      </c>
      <c r="D32" s="395">
        <v>1365030</v>
      </c>
      <c r="E32" s="395">
        <v>192759</v>
      </c>
      <c r="F32" s="396">
        <v>0.8762611624552491</v>
      </c>
      <c r="G32" s="396">
        <v>0.12373883754475093</v>
      </c>
      <c r="I32" s="391">
        <v>12</v>
      </c>
      <c r="J32" s="391">
        <v>20</v>
      </c>
      <c r="K32" s="391">
        <v>9</v>
      </c>
      <c r="L32" s="390" t="s">
        <v>44</v>
      </c>
      <c r="M32" s="392">
        <v>198202</v>
      </c>
      <c r="N32" s="392">
        <v>70419</v>
      </c>
      <c r="O32" s="393">
        <f t="shared" si="2"/>
        <v>0.73784998194482188</v>
      </c>
      <c r="P32" s="393">
        <f t="shared" si="2"/>
        <v>0.26215001805517812</v>
      </c>
      <c r="Q32" s="393">
        <f t="shared" si="1"/>
        <v>0.8762611624552491</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474</v>
      </c>
      <c r="C6" s="1171"/>
      <c r="D6" s="1171"/>
      <c r="E6" s="1171"/>
      <c r="F6" s="1171"/>
      <c r="G6" s="1171"/>
      <c r="H6" s="1171"/>
      <c r="I6" s="1171"/>
      <c r="J6" s="1171"/>
      <c r="K6" s="1171"/>
      <c r="L6" s="1171"/>
      <c r="M6" s="1171"/>
      <c r="N6" s="1171"/>
      <c r="O6" s="389"/>
    </row>
    <row r="7" spans="1:17" s="7" customFormat="1" ht="24.7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
        <v>489</v>
      </c>
      <c r="C8" s="1172"/>
      <c r="D8" s="1172"/>
      <c r="E8" s="1172"/>
      <c r="F8" s="1172"/>
      <c r="G8" s="1172"/>
      <c r="H8" s="1172"/>
      <c r="I8" s="1172"/>
      <c r="J8" s="1172"/>
      <c r="K8" s="1172"/>
      <c r="L8" s="1172"/>
      <c r="M8" s="1172"/>
      <c r="N8" s="1172"/>
    </row>
    <row r="9" spans="1:17" s="361" customFormat="1" ht="6" customHeight="1" x14ac:dyDescent="0.2">
      <c r="A9" s="365"/>
      <c r="B9" s="365"/>
      <c r="C9" s="365"/>
      <c r="D9" s="365"/>
      <c r="E9" s="365"/>
      <c r="F9" s="365"/>
      <c r="G9" s="365"/>
      <c r="H9" s="365"/>
      <c r="I9" s="365"/>
      <c r="J9" s="365"/>
      <c r="K9" s="365"/>
      <c r="L9" s="365"/>
    </row>
    <row r="10" spans="1:17" s="356" customFormat="1" x14ac:dyDescent="0.2"/>
    <row r="11" spans="1:17" s="390" customFormat="1" x14ac:dyDescent="0.2">
      <c r="C11" s="1173" t="s">
        <v>35</v>
      </c>
      <c r="D11" s="1173"/>
      <c r="E11" s="117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85457</v>
      </c>
      <c r="D13" s="392">
        <v>77754</v>
      </c>
      <c r="E13" s="392">
        <v>7703</v>
      </c>
      <c r="F13" s="393">
        <v>0.90986109973436935</v>
      </c>
      <c r="G13" s="393">
        <v>9.0138900265630664E-2</v>
      </c>
      <c r="I13" s="391">
        <v>15</v>
      </c>
      <c r="J13" s="391">
        <v>1</v>
      </c>
      <c r="K13" s="391">
        <v>8</v>
      </c>
      <c r="L13" s="390" t="s">
        <v>7</v>
      </c>
      <c r="M13" s="392">
        <v>34068</v>
      </c>
      <c r="N13" s="392">
        <v>34</v>
      </c>
      <c r="O13" s="393">
        <v>0.99900299102691925</v>
      </c>
      <c r="P13" s="393">
        <v>9.9700897308075765E-4</v>
      </c>
      <c r="Q13" s="393">
        <v>0.92526386360567814</v>
      </c>
    </row>
    <row r="14" spans="1:17" s="390" customFormat="1" ht="15" x14ac:dyDescent="0.25">
      <c r="B14" s="390" t="s">
        <v>10</v>
      </c>
      <c r="C14" s="392">
        <v>12113</v>
      </c>
      <c r="D14" s="392">
        <v>11978</v>
      </c>
      <c r="E14" s="392">
        <v>135</v>
      </c>
      <c r="F14" s="393">
        <v>0.98885494922810202</v>
      </c>
      <c r="G14" s="393">
        <v>1.1145050771897961E-2</v>
      </c>
      <c r="I14" s="391">
        <v>3</v>
      </c>
      <c r="J14" s="391">
        <v>2</v>
      </c>
      <c r="K14" s="391">
        <v>13</v>
      </c>
      <c r="L14" s="390" t="s">
        <v>38</v>
      </c>
      <c r="M14" s="392">
        <v>26190</v>
      </c>
      <c r="N14" s="392">
        <v>156</v>
      </c>
      <c r="O14" s="393">
        <v>0.99407879754042361</v>
      </c>
      <c r="P14" s="393">
        <v>5.921202459576406E-3</v>
      </c>
      <c r="Q14" s="393">
        <v>0.92526386360567814</v>
      </c>
    </row>
    <row r="15" spans="1:17" s="390" customFormat="1" ht="15" x14ac:dyDescent="0.25">
      <c r="B15" s="390" t="s">
        <v>40</v>
      </c>
      <c r="C15" s="392">
        <v>8136</v>
      </c>
      <c r="D15" s="392">
        <v>7440</v>
      </c>
      <c r="E15" s="392">
        <v>696</v>
      </c>
      <c r="F15" s="393">
        <v>0.91445427728613571</v>
      </c>
      <c r="G15" s="393">
        <v>8.5545722713864306E-2</v>
      </c>
      <c r="I15" s="391">
        <v>14</v>
      </c>
      <c r="J15" s="391">
        <v>3</v>
      </c>
      <c r="K15" s="391">
        <v>2</v>
      </c>
      <c r="L15" s="390" t="s">
        <v>10</v>
      </c>
      <c r="M15" s="392">
        <v>11978</v>
      </c>
      <c r="N15" s="392">
        <v>135</v>
      </c>
      <c r="O15" s="393">
        <v>0.98885494922810202</v>
      </c>
      <c r="P15" s="393">
        <v>1.1145050771897961E-2</v>
      </c>
      <c r="Q15" s="393">
        <v>0.92526386360567814</v>
      </c>
    </row>
    <row r="16" spans="1:17" s="390" customFormat="1" ht="15" x14ac:dyDescent="0.25">
      <c r="B16" s="390" t="s">
        <v>41</v>
      </c>
      <c r="C16" s="392">
        <v>7964</v>
      </c>
      <c r="D16" s="392">
        <v>7342</v>
      </c>
      <c r="E16" s="392">
        <v>622</v>
      </c>
      <c r="F16" s="393">
        <v>0.92189854344550481</v>
      </c>
      <c r="G16" s="393">
        <v>7.8101456554495227E-2</v>
      </c>
      <c r="I16" s="391">
        <v>12</v>
      </c>
      <c r="J16" s="391">
        <v>4</v>
      </c>
      <c r="K16" s="391">
        <v>10</v>
      </c>
      <c r="L16" s="390" t="s">
        <v>42</v>
      </c>
      <c r="M16" s="392">
        <v>392</v>
      </c>
      <c r="N16" s="392">
        <v>10</v>
      </c>
      <c r="O16" s="393">
        <v>0.97512437810945274</v>
      </c>
      <c r="P16" s="393">
        <v>2.4875621890547265E-2</v>
      </c>
      <c r="Q16" s="393">
        <v>0.92526386360567814</v>
      </c>
    </row>
    <row r="17" spans="2:17" s="390" customFormat="1" ht="15" x14ac:dyDescent="0.25">
      <c r="B17" s="390" t="s">
        <v>9</v>
      </c>
      <c r="C17" s="392">
        <v>14914</v>
      </c>
      <c r="D17" s="392">
        <v>13162</v>
      </c>
      <c r="E17" s="392">
        <v>1752</v>
      </c>
      <c r="F17" s="393">
        <v>0.88252648518170851</v>
      </c>
      <c r="G17" s="393">
        <v>0.11747351481829153</v>
      </c>
      <c r="I17" s="391">
        <v>18</v>
      </c>
      <c r="J17" s="391">
        <v>5</v>
      </c>
      <c r="K17" s="391">
        <v>17</v>
      </c>
      <c r="L17" s="390" t="s">
        <v>47</v>
      </c>
      <c r="M17" s="392">
        <v>3336</v>
      </c>
      <c r="N17" s="392">
        <v>91</v>
      </c>
      <c r="O17" s="393">
        <v>0.97344616282462793</v>
      </c>
      <c r="P17" s="393">
        <v>2.6553837175372047E-2</v>
      </c>
      <c r="Q17" s="393">
        <v>0.92526386360567814</v>
      </c>
    </row>
    <row r="18" spans="2:17" s="390" customFormat="1" ht="15" x14ac:dyDescent="0.25">
      <c r="B18" s="390" t="s">
        <v>8</v>
      </c>
      <c r="C18" s="392">
        <v>5836</v>
      </c>
      <c r="D18" s="392">
        <v>5614</v>
      </c>
      <c r="E18" s="392">
        <v>222</v>
      </c>
      <c r="F18" s="393">
        <v>0.96196024674434544</v>
      </c>
      <c r="G18" s="393">
        <v>3.8039753255654556E-2</v>
      </c>
      <c r="I18" s="391">
        <v>6</v>
      </c>
      <c r="J18" s="391">
        <v>6</v>
      </c>
      <c r="K18" s="391">
        <v>6</v>
      </c>
      <c r="L18" s="390" t="s">
        <v>8</v>
      </c>
      <c r="M18" s="392">
        <v>5614</v>
      </c>
      <c r="N18" s="392">
        <v>222</v>
      </c>
      <c r="O18" s="393">
        <v>0.96196024674434544</v>
      </c>
      <c r="P18" s="393">
        <v>3.8039753255654556E-2</v>
      </c>
      <c r="Q18" s="393">
        <v>0.92526386360567814</v>
      </c>
    </row>
    <row r="19" spans="2:17" s="390" customFormat="1" ht="15" x14ac:dyDescent="0.25">
      <c r="B19" s="390" t="s">
        <v>43</v>
      </c>
      <c r="C19" s="392">
        <v>22592</v>
      </c>
      <c r="D19" s="392">
        <v>21676</v>
      </c>
      <c r="E19" s="392">
        <v>916</v>
      </c>
      <c r="F19" s="393">
        <v>0.9594546742209632</v>
      </c>
      <c r="G19" s="393">
        <v>4.0545325779036828E-2</v>
      </c>
      <c r="I19" s="391">
        <v>7</v>
      </c>
      <c r="J19" s="391">
        <v>7</v>
      </c>
      <c r="K19" s="391">
        <v>7</v>
      </c>
      <c r="L19" s="390" t="s">
        <v>43</v>
      </c>
      <c r="M19" s="392">
        <v>21676</v>
      </c>
      <c r="N19" s="392">
        <v>916</v>
      </c>
      <c r="O19" s="393">
        <v>0.9594546742209632</v>
      </c>
      <c r="P19" s="393">
        <v>4.0545325779036828E-2</v>
      </c>
      <c r="Q19" s="393">
        <v>0.92526386360567814</v>
      </c>
    </row>
    <row r="20" spans="2:17" s="390" customFormat="1" ht="15" x14ac:dyDescent="0.25">
      <c r="B20" s="390" t="s">
        <v>7</v>
      </c>
      <c r="C20" s="392">
        <v>34102</v>
      </c>
      <c r="D20" s="392">
        <v>34068</v>
      </c>
      <c r="E20" s="392">
        <v>34</v>
      </c>
      <c r="F20" s="393">
        <v>0.99900299102691925</v>
      </c>
      <c r="G20" s="393">
        <v>9.9700897308075765E-4</v>
      </c>
      <c r="I20" s="391">
        <v>1</v>
      </c>
      <c r="J20" s="391">
        <v>8</v>
      </c>
      <c r="K20" s="391">
        <v>14</v>
      </c>
      <c r="L20" s="390" t="s">
        <v>45</v>
      </c>
      <c r="M20" s="392">
        <v>56686</v>
      </c>
      <c r="N20" s="392">
        <v>3864</v>
      </c>
      <c r="O20" s="393">
        <v>0.93618497109826593</v>
      </c>
      <c r="P20" s="393">
        <v>6.38150289017341E-2</v>
      </c>
      <c r="Q20" s="393">
        <v>0.92526386360567814</v>
      </c>
    </row>
    <row r="21" spans="2:17" s="390" customFormat="1" ht="15" x14ac:dyDescent="0.25">
      <c r="B21" s="390" t="s">
        <v>44</v>
      </c>
      <c r="C21" s="392">
        <v>51501</v>
      </c>
      <c r="D21" s="392">
        <v>44460</v>
      </c>
      <c r="E21" s="392">
        <v>7041</v>
      </c>
      <c r="F21" s="393">
        <v>0.8632842080736296</v>
      </c>
      <c r="G21" s="393">
        <v>0.13671579192637037</v>
      </c>
      <c r="I21" s="391">
        <v>20</v>
      </c>
      <c r="J21" s="391">
        <v>9</v>
      </c>
      <c r="K21" s="391">
        <v>19</v>
      </c>
      <c r="L21" s="390" t="s">
        <v>49</v>
      </c>
      <c r="M21" s="392">
        <v>2448</v>
      </c>
      <c r="N21" s="392">
        <v>188</v>
      </c>
      <c r="O21" s="393">
        <v>0.92867981790591803</v>
      </c>
      <c r="P21" s="393">
        <v>7.1320182094081946E-2</v>
      </c>
      <c r="Q21" s="393">
        <v>0.92526386360567814</v>
      </c>
    </row>
    <row r="22" spans="2:17" s="390" customFormat="1" ht="15" x14ac:dyDescent="0.25">
      <c r="B22" s="390" t="s">
        <v>42</v>
      </c>
      <c r="C22" s="392">
        <v>402</v>
      </c>
      <c r="D22" s="392">
        <v>392</v>
      </c>
      <c r="E22" s="392">
        <v>10</v>
      </c>
      <c r="F22" s="393">
        <v>0.97512437810945274</v>
      </c>
      <c r="G22" s="393">
        <v>2.4875621890547265E-2</v>
      </c>
      <c r="I22" s="391">
        <v>4</v>
      </c>
      <c r="J22" s="391">
        <v>10</v>
      </c>
      <c r="K22" s="391">
        <v>20</v>
      </c>
      <c r="L22" s="390" t="s">
        <v>114</v>
      </c>
      <c r="M22" s="392">
        <v>397473</v>
      </c>
      <c r="N22" s="392">
        <v>32105</v>
      </c>
      <c r="O22" s="393">
        <v>0.92526386360567814</v>
      </c>
      <c r="P22" s="393">
        <v>7.4736136394321875E-2</v>
      </c>
      <c r="Q22" s="393">
        <v>0.92526386360567814</v>
      </c>
    </row>
    <row r="23" spans="2:17" s="390" customFormat="1" ht="15" x14ac:dyDescent="0.25">
      <c r="B23" s="390" t="s">
        <v>6</v>
      </c>
      <c r="C23" s="392">
        <v>45750</v>
      </c>
      <c r="D23" s="392">
        <v>42205</v>
      </c>
      <c r="E23" s="392">
        <v>3545</v>
      </c>
      <c r="F23" s="393">
        <v>0.92251366120218581</v>
      </c>
      <c r="G23" s="393">
        <v>7.7486338797814205E-2</v>
      </c>
      <c r="I23" s="391">
        <v>11</v>
      </c>
      <c r="J23" s="391">
        <v>11</v>
      </c>
      <c r="K23" s="391">
        <v>11</v>
      </c>
      <c r="L23" s="390" t="s">
        <v>6</v>
      </c>
      <c r="M23" s="392">
        <v>42205</v>
      </c>
      <c r="N23" s="392">
        <v>3545</v>
      </c>
      <c r="O23" s="393">
        <v>0.92251366120218581</v>
      </c>
      <c r="P23" s="393">
        <v>7.7486338797814205E-2</v>
      </c>
      <c r="Q23" s="393">
        <v>0.92526386360567814</v>
      </c>
    </row>
    <row r="24" spans="2:17" s="390" customFormat="1" ht="15" x14ac:dyDescent="0.25">
      <c r="B24" s="390" t="s">
        <v>5</v>
      </c>
      <c r="C24" s="392">
        <v>13021</v>
      </c>
      <c r="D24" s="392">
        <v>11927</v>
      </c>
      <c r="E24" s="392">
        <v>1094</v>
      </c>
      <c r="F24" s="393">
        <v>0.9159818754319945</v>
      </c>
      <c r="G24" s="393">
        <v>8.4018124568005531E-2</v>
      </c>
      <c r="I24" s="391">
        <v>13</v>
      </c>
      <c r="J24" s="391">
        <v>12</v>
      </c>
      <c r="K24" s="391">
        <v>4</v>
      </c>
      <c r="L24" s="390" t="s">
        <v>41</v>
      </c>
      <c r="M24" s="392">
        <v>7342</v>
      </c>
      <c r="N24" s="392">
        <v>622</v>
      </c>
      <c r="O24" s="393">
        <v>0.92189854344550481</v>
      </c>
      <c r="P24" s="393">
        <v>7.8101456554495227E-2</v>
      </c>
      <c r="Q24" s="393">
        <v>0.92526386360567814</v>
      </c>
    </row>
    <row r="25" spans="2:17" s="390" customFormat="1" ht="15" x14ac:dyDescent="0.25">
      <c r="B25" s="390" t="s">
        <v>38</v>
      </c>
      <c r="C25" s="392">
        <v>26346</v>
      </c>
      <c r="D25" s="392">
        <v>26190</v>
      </c>
      <c r="E25" s="392">
        <v>156</v>
      </c>
      <c r="F25" s="393">
        <v>0.99407879754042361</v>
      </c>
      <c r="G25" s="393">
        <v>5.921202459576406E-3</v>
      </c>
      <c r="I25" s="391">
        <v>2</v>
      </c>
      <c r="J25" s="391">
        <v>13</v>
      </c>
      <c r="K25" s="391">
        <v>12</v>
      </c>
      <c r="L25" s="390" t="s">
        <v>5</v>
      </c>
      <c r="M25" s="392">
        <v>11927</v>
      </c>
      <c r="N25" s="392">
        <v>1094</v>
      </c>
      <c r="O25" s="393">
        <v>0.9159818754319945</v>
      </c>
      <c r="P25" s="393">
        <v>8.4018124568005531E-2</v>
      </c>
      <c r="Q25" s="393">
        <v>0.92526386360567814</v>
      </c>
    </row>
    <row r="26" spans="2:17" s="390" customFormat="1" ht="15" x14ac:dyDescent="0.25">
      <c r="B26" s="390" t="s">
        <v>45</v>
      </c>
      <c r="C26" s="392">
        <v>60550</v>
      </c>
      <c r="D26" s="392">
        <v>56686</v>
      </c>
      <c r="E26" s="392">
        <v>3864</v>
      </c>
      <c r="F26" s="393">
        <v>0.93618497109826593</v>
      </c>
      <c r="G26" s="393">
        <v>6.38150289017341E-2</v>
      </c>
      <c r="I26" s="391">
        <v>8</v>
      </c>
      <c r="J26" s="391">
        <v>14</v>
      </c>
      <c r="K26" s="391">
        <v>3</v>
      </c>
      <c r="L26" s="390" t="s">
        <v>40</v>
      </c>
      <c r="M26" s="392">
        <v>7440</v>
      </c>
      <c r="N26" s="392">
        <v>696</v>
      </c>
      <c r="O26" s="393">
        <v>0.91445427728613571</v>
      </c>
      <c r="P26" s="393">
        <v>8.5545722713864306E-2</v>
      </c>
      <c r="Q26" s="393">
        <v>0.92526386360567814</v>
      </c>
    </row>
    <row r="27" spans="2:17" s="390" customFormat="1" ht="15" x14ac:dyDescent="0.25">
      <c r="B27" s="390" t="s">
        <v>50</v>
      </c>
      <c r="C27" s="392">
        <v>824</v>
      </c>
      <c r="D27" s="392">
        <v>741</v>
      </c>
      <c r="E27" s="392">
        <v>83</v>
      </c>
      <c r="F27" s="393">
        <v>0.89927184466019416</v>
      </c>
      <c r="G27" s="393">
        <v>0.10072815533980582</v>
      </c>
      <c r="I27" s="391">
        <v>17</v>
      </c>
      <c r="J27" s="391">
        <v>15</v>
      </c>
      <c r="K27" s="391">
        <v>1</v>
      </c>
      <c r="L27" s="390" t="s">
        <v>11</v>
      </c>
      <c r="M27" s="392">
        <v>77754</v>
      </c>
      <c r="N27" s="392">
        <v>7703</v>
      </c>
      <c r="O27" s="393">
        <v>0.90986109973436935</v>
      </c>
      <c r="P27" s="393">
        <v>9.0138900265630664E-2</v>
      </c>
      <c r="Q27" s="393">
        <v>0.92526386360567814</v>
      </c>
    </row>
    <row r="28" spans="2:17" s="390" customFormat="1" ht="15" x14ac:dyDescent="0.25">
      <c r="B28" s="390" t="s">
        <v>46</v>
      </c>
      <c r="C28" s="392">
        <v>14476</v>
      </c>
      <c r="D28" s="392">
        <v>13028</v>
      </c>
      <c r="E28" s="392">
        <v>1448</v>
      </c>
      <c r="F28" s="393">
        <v>0.89997236805747449</v>
      </c>
      <c r="G28" s="393">
        <v>0.10002763194252556</v>
      </c>
      <c r="I28" s="391">
        <v>16</v>
      </c>
      <c r="J28" s="391">
        <v>16</v>
      </c>
      <c r="K28" s="391">
        <v>16</v>
      </c>
      <c r="L28" s="390" t="s">
        <v>46</v>
      </c>
      <c r="M28" s="392">
        <v>13028</v>
      </c>
      <c r="N28" s="392">
        <v>1448</v>
      </c>
      <c r="O28" s="393">
        <v>0.89997236805747449</v>
      </c>
      <c r="P28" s="393">
        <v>0.10002763194252556</v>
      </c>
      <c r="Q28" s="393">
        <v>0.92526386360567814</v>
      </c>
    </row>
    <row r="29" spans="2:17" s="390" customFormat="1" ht="15" x14ac:dyDescent="0.25">
      <c r="B29" s="390" t="s">
        <v>47</v>
      </c>
      <c r="C29" s="392">
        <v>3427</v>
      </c>
      <c r="D29" s="392">
        <v>3336</v>
      </c>
      <c r="E29" s="392">
        <v>91</v>
      </c>
      <c r="F29" s="393">
        <v>0.97344616282462793</v>
      </c>
      <c r="G29" s="393">
        <v>2.6553837175372047E-2</v>
      </c>
      <c r="I29" s="391">
        <v>5</v>
      </c>
      <c r="J29" s="391">
        <v>17</v>
      </c>
      <c r="K29" s="391">
        <v>15</v>
      </c>
      <c r="L29" s="390" t="s">
        <v>50</v>
      </c>
      <c r="M29" s="392">
        <v>741</v>
      </c>
      <c r="N29" s="392">
        <v>83</v>
      </c>
      <c r="O29" s="393">
        <v>0.89927184466019416</v>
      </c>
      <c r="P29" s="393">
        <v>0.10072815533980582</v>
      </c>
      <c r="Q29" s="393">
        <v>0.92526386360567814</v>
      </c>
    </row>
    <row r="30" spans="2:17" s="390" customFormat="1" ht="15" x14ac:dyDescent="0.25">
      <c r="B30" s="390" t="s">
        <v>48</v>
      </c>
      <c r="C30" s="392">
        <v>19531</v>
      </c>
      <c r="D30" s="392">
        <v>17026</v>
      </c>
      <c r="E30" s="392">
        <v>2505</v>
      </c>
      <c r="F30" s="393">
        <v>0.87174235830218627</v>
      </c>
      <c r="G30" s="393">
        <v>0.12825764169781373</v>
      </c>
      <c r="I30" s="391">
        <v>19</v>
      </c>
      <c r="J30" s="391">
        <v>18</v>
      </c>
      <c r="K30" s="391">
        <v>5</v>
      </c>
      <c r="L30" s="390" t="s">
        <v>9</v>
      </c>
      <c r="M30" s="392">
        <v>13162</v>
      </c>
      <c r="N30" s="392">
        <v>1752</v>
      </c>
      <c r="O30" s="393">
        <v>0.88252648518170851</v>
      </c>
      <c r="P30" s="393">
        <v>0.11747351481829153</v>
      </c>
      <c r="Q30" s="393">
        <v>0.92526386360567814</v>
      </c>
    </row>
    <row r="31" spans="2:17" s="390" customFormat="1" ht="15" x14ac:dyDescent="0.25">
      <c r="B31" s="390" t="s">
        <v>49</v>
      </c>
      <c r="C31" s="392">
        <v>2636</v>
      </c>
      <c r="D31" s="392">
        <v>2448</v>
      </c>
      <c r="E31" s="392">
        <v>188</v>
      </c>
      <c r="F31" s="393">
        <v>0.92867981790591803</v>
      </c>
      <c r="G31" s="393">
        <v>7.1320182094081946E-2</v>
      </c>
      <c r="I31" s="391">
        <v>9</v>
      </c>
      <c r="J31" s="391">
        <v>19</v>
      </c>
      <c r="K31" s="391">
        <v>18</v>
      </c>
      <c r="L31" s="390" t="s">
        <v>48</v>
      </c>
      <c r="M31" s="392">
        <v>17026</v>
      </c>
      <c r="N31" s="392">
        <v>2505</v>
      </c>
      <c r="O31" s="393">
        <v>0.87174235830218627</v>
      </c>
      <c r="P31" s="393">
        <v>0.12825764169781373</v>
      </c>
      <c r="Q31" s="393">
        <v>0.92526386360567814</v>
      </c>
    </row>
    <row r="32" spans="2:17" s="390" customFormat="1" ht="15" x14ac:dyDescent="0.25">
      <c r="B32" s="394" t="s">
        <v>114</v>
      </c>
      <c r="C32" s="395">
        <v>429578</v>
      </c>
      <c r="D32" s="395">
        <v>397473</v>
      </c>
      <c r="E32" s="395">
        <v>32105</v>
      </c>
      <c r="F32" s="396">
        <v>0.92526386360567814</v>
      </c>
      <c r="G32" s="396">
        <v>7.4736136394321875E-2</v>
      </c>
      <c r="I32" s="391">
        <v>10</v>
      </c>
      <c r="J32" s="391">
        <v>20</v>
      </c>
      <c r="K32" s="391">
        <v>9</v>
      </c>
      <c r="L32" s="390" t="s">
        <v>44</v>
      </c>
      <c r="M32" s="392">
        <v>44460</v>
      </c>
      <c r="N32" s="392">
        <v>7041</v>
      </c>
      <c r="O32" s="393">
        <v>0.8632842080736296</v>
      </c>
      <c r="P32" s="393">
        <v>0.13671579192637037</v>
      </c>
      <c r="Q32" s="393">
        <v>0.92526386360567814</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39.75" customHeight="1" x14ac:dyDescent="0.25">
      <c r="A3" s="866"/>
      <c r="B3" s="1033" t="s">
        <v>381</v>
      </c>
      <c r="C3" s="1033"/>
      <c r="D3" s="1033"/>
      <c r="E3" s="1033"/>
      <c r="F3" s="1033"/>
      <c r="G3" s="1033"/>
      <c r="H3" s="1033"/>
      <c r="I3" s="1033"/>
      <c r="J3" s="1033"/>
      <c r="K3" s="1033"/>
      <c r="L3" s="1033"/>
      <c r="M3" s="1033"/>
      <c r="N3" s="1033"/>
      <c r="O3" s="1033"/>
      <c r="P3" s="1033"/>
      <c r="Q3" s="1033"/>
      <c r="R3" s="1033"/>
      <c r="S3" s="1033"/>
    </row>
    <row r="5" spans="1:21" x14ac:dyDescent="0.25">
      <c r="B5" s="869"/>
      <c r="C5" s="1028" t="s">
        <v>377</v>
      </c>
      <c r="D5" s="1028"/>
      <c r="E5" s="1028"/>
      <c r="F5" s="1028"/>
      <c r="G5" s="1028"/>
      <c r="H5" s="1028"/>
      <c r="I5" s="1028"/>
      <c r="J5" s="1028" t="s">
        <v>351</v>
      </c>
      <c r="K5" s="1028"/>
      <c r="L5" s="1028"/>
      <c r="M5" s="1028"/>
      <c r="N5" s="1028"/>
      <c r="O5" s="1028"/>
      <c r="P5" s="1028"/>
      <c r="Q5" s="1028"/>
      <c r="R5" s="1028"/>
      <c r="S5" s="1028"/>
    </row>
    <row r="6" spans="1:21" ht="21" customHeight="1" x14ac:dyDescent="0.25">
      <c r="B6" s="869"/>
      <c r="C6" s="1029"/>
      <c r="D6" s="1029"/>
      <c r="E6" s="1029"/>
      <c r="F6" s="1029"/>
      <c r="G6" s="1029"/>
      <c r="H6" s="1029"/>
      <c r="I6" s="1029"/>
      <c r="J6" s="1029">
        <v>43830</v>
      </c>
      <c r="K6" s="1030"/>
      <c r="L6" s="1031">
        <v>44196</v>
      </c>
      <c r="M6" s="1031"/>
      <c r="N6" s="1031">
        <v>44561</v>
      </c>
      <c r="O6" s="1031"/>
      <c r="P6" s="1031">
        <v>44926</v>
      </c>
      <c r="Q6" s="1031"/>
      <c r="R6" s="1031">
        <f>EVO_sol!R6</f>
        <v>45138</v>
      </c>
      <c r="S6" s="1031"/>
    </row>
    <row r="7" spans="1:21" x14ac:dyDescent="0.25">
      <c r="B7" s="938"/>
      <c r="C7" s="871">
        <v>43465</v>
      </c>
      <c r="D7" s="871">
        <v>43830</v>
      </c>
      <c r="E7" s="871">
        <v>44196</v>
      </c>
      <c r="F7" s="871">
        <v>44561</v>
      </c>
      <c r="G7" s="871">
        <v>44926</v>
      </c>
      <c r="H7" s="871">
        <f>EVO!H7</f>
        <v>45138</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75097</v>
      </c>
      <c r="D8" s="917">
        <v>73871</v>
      </c>
      <c r="E8" s="917">
        <v>56534</v>
      </c>
      <c r="F8" s="917">
        <v>38325</v>
      </c>
      <c r="G8" s="917">
        <v>36606</v>
      </c>
      <c r="H8" s="917">
        <v>42242</v>
      </c>
      <c r="I8" s="882"/>
      <c r="J8" s="918">
        <v>-1.6325552285710532E-2</v>
      </c>
      <c r="K8" s="917">
        <v>-1226</v>
      </c>
      <c r="L8" s="919">
        <v>-0.23469291061444952</v>
      </c>
      <c r="M8" s="920">
        <v>-17337</v>
      </c>
      <c r="N8" s="919">
        <v>-0.32208936215374817</v>
      </c>
      <c r="O8" s="920">
        <v>-18209</v>
      </c>
      <c r="P8" s="919">
        <v>-4.4853228962817959E-2</v>
      </c>
      <c r="Q8" s="920">
        <f>G8-F8</f>
        <v>-1719</v>
      </c>
      <c r="R8" s="921">
        <f>[1]Cuadro_CCAA2!N105</f>
        <v>0.14223135579471102</v>
      </c>
      <c r="S8" s="920">
        <f>[1]Cuadro_CCAA2!O105</f>
        <v>5260</v>
      </c>
    </row>
    <row r="9" spans="1:21" x14ac:dyDescent="0.25">
      <c r="B9" s="939" t="s">
        <v>10</v>
      </c>
      <c r="C9" s="887">
        <v>6000</v>
      </c>
      <c r="D9" s="887">
        <v>6236</v>
      </c>
      <c r="E9" s="887">
        <v>4811</v>
      </c>
      <c r="F9" s="887">
        <v>2779</v>
      </c>
      <c r="G9" s="887">
        <v>1565</v>
      </c>
      <c r="H9" s="887">
        <v>854</v>
      </c>
      <c r="I9" s="888"/>
      <c r="J9" s="889">
        <v>3.9333333333333442E-2</v>
      </c>
      <c r="K9" s="887">
        <v>236</v>
      </c>
      <c r="L9" s="892">
        <v>-0.22851186658114175</v>
      </c>
      <c r="M9" s="890">
        <v>-1425</v>
      </c>
      <c r="N9" s="892">
        <v>-0.4223654125961338</v>
      </c>
      <c r="O9" s="890">
        <v>-2032</v>
      </c>
      <c r="P9" s="892">
        <v>-0.43684778697373161</v>
      </c>
      <c r="Q9" s="890">
        <f t="shared" ref="Q9:Q26" si="0">G9-F9</f>
        <v>-1214</v>
      </c>
      <c r="R9" s="891">
        <f>[1]Cuadro_CCAA2!N106</f>
        <v>-0.49437537004144461</v>
      </c>
      <c r="S9" s="890">
        <f>[1]Cuadro_CCAA2!O106</f>
        <v>-835</v>
      </c>
    </row>
    <row r="10" spans="1:21" x14ac:dyDescent="0.25">
      <c r="B10" s="939" t="s">
        <v>40</v>
      </c>
      <c r="C10" s="887">
        <v>3524</v>
      </c>
      <c r="D10" s="887">
        <v>5794</v>
      </c>
      <c r="E10" s="887">
        <v>3064</v>
      </c>
      <c r="F10" s="887">
        <v>2063</v>
      </c>
      <c r="G10" s="887">
        <v>2778</v>
      </c>
      <c r="H10" s="887">
        <v>3395</v>
      </c>
      <c r="I10" s="888"/>
      <c r="J10" s="889">
        <v>0.64415437003405218</v>
      </c>
      <c r="K10" s="887">
        <v>2270</v>
      </c>
      <c r="L10" s="892">
        <v>-0.47117707973765965</v>
      </c>
      <c r="M10" s="890">
        <v>-2730</v>
      </c>
      <c r="N10" s="892">
        <v>-0.32669712793733685</v>
      </c>
      <c r="O10" s="890">
        <v>-1001</v>
      </c>
      <c r="P10" s="892">
        <v>0.34658264663111971</v>
      </c>
      <c r="Q10" s="890">
        <f t="shared" si="0"/>
        <v>715</v>
      </c>
      <c r="R10" s="891">
        <f>[1]Cuadro_CCAA2!N107</f>
        <v>0.21597421203438394</v>
      </c>
      <c r="S10" s="890">
        <f>[1]Cuadro_CCAA2!O107</f>
        <v>603</v>
      </c>
    </row>
    <row r="11" spans="1:21" x14ac:dyDescent="0.25">
      <c r="B11" s="939" t="s">
        <v>41</v>
      </c>
      <c r="C11" s="887">
        <v>2811</v>
      </c>
      <c r="D11" s="887">
        <v>4317</v>
      </c>
      <c r="E11" s="887">
        <v>2454</v>
      </c>
      <c r="F11" s="887">
        <v>2514</v>
      </c>
      <c r="G11" s="887">
        <v>3293</v>
      </c>
      <c r="H11" s="887">
        <v>3896</v>
      </c>
      <c r="I11" s="888"/>
      <c r="J11" s="889">
        <v>0.53575240128068313</v>
      </c>
      <c r="K11" s="887">
        <v>1506</v>
      </c>
      <c r="L11" s="892">
        <v>-0.43154968728283527</v>
      </c>
      <c r="M11" s="890">
        <v>-1863</v>
      </c>
      <c r="N11" s="892">
        <v>2.4449877750611249E-2</v>
      </c>
      <c r="O11" s="890">
        <v>60</v>
      </c>
      <c r="P11" s="892">
        <v>0.30986475735879071</v>
      </c>
      <c r="Q11" s="890">
        <f t="shared" si="0"/>
        <v>779</v>
      </c>
      <c r="R11" s="891">
        <f>[1]Cuadro_CCAA2!N108</f>
        <v>0.34623358673116789</v>
      </c>
      <c r="S11" s="890">
        <f>[1]Cuadro_CCAA2!O108</f>
        <v>1002</v>
      </c>
    </row>
    <row r="12" spans="1:21" x14ac:dyDescent="0.25">
      <c r="B12" s="939" t="s">
        <v>9</v>
      </c>
      <c r="C12" s="887">
        <v>8956</v>
      </c>
      <c r="D12" s="887">
        <v>9040</v>
      </c>
      <c r="E12" s="887">
        <v>8082</v>
      </c>
      <c r="F12" s="887">
        <v>9950</v>
      </c>
      <c r="G12" s="887">
        <v>7071</v>
      </c>
      <c r="H12" s="887">
        <v>5549</v>
      </c>
      <c r="I12" s="888"/>
      <c r="J12" s="889">
        <v>9.3791871371147195E-3</v>
      </c>
      <c r="K12" s="887">
        <v>84</v>
      </c>
      <c r="L12" s="892">
        <v>-0.10597345132743363</v>
      </c>
      <c r="M12" s="890">
        <v>-958</v>
      </c>
      <c r="N12" s="892">
        <v>0.23113090819104176</v>
      </c>
      <c r="O12" s="890">
        <v>1868</v>
      </c>
      <c r="P12" s="892">
        <v>-0.28934673366834174</v>
      </c>
      <c r="Q12" s="890">
        <f t="shared" si="0"/>
        <v>-2879</v>
      </c>
      <c r="R12" s="891">
        <f>[1]Cuadro_CCAA2!N109</f>
        <v>-0.37840259885739891</v>
      </c>
      <c r="S12" s="890">
        <f>[1]Cuadro_CCAA2!O109</f>
        <v>-3378</v>
      </c>
      <c r="U12" s="922"/>
    </row>
    <row r="13" spans="1:21" x14ac:dyDescent="0.25">
      <c r="B13" s="939" t="s">
        <v>8</v>
      </c>
      <c r="C13" s="887">
        <v>4667</v>
      </c>
      <c r="D13" s="887">
        <v>3990</v>
      </c>
      <c r="E13" s="887">
        <v>3899</v>
      </c>
      <c r="F13" s="887">
        <v>1365</v>
      </c>
      <c r="G13" s="887">
        <v>873</v>
      </c>
      <c r="H13" s="887">
        <v>1065</v>
      </c>
      <c r="I13" s="888"/>
      <c r="J13" s="889">
        <v>-0.14506106706663813</v>
      </c>
      <c r="K13" s="887">
        <v>-677</v>
      </c>
      <c r="L13" s="892">
        <v>-2.2807017543859609E-2</v>
      </c>
      <c r="M13" s="890">
        <v>-91</v>
      </c>
      <c r="N13" s="892">
        <v>-0.64991023339317766</v>
      </c>
      <c r="O13" s="890">
        <v>-2534</v>
      </c>
      <c r="P13" s="892">
        <v>-0.36043956043956049</v>
      </c>
      <c r="Q13" s="890">
        <f t="shared" si="0"/>
        <v>-492</v>
      </c>
      <c r="R13" s="891">
        <f>[1]Cuadro_CCAA2!N110</f>
        <v>-0.32509505703422048</v>
      </c>
      <c r="S13" s="890">
        <f>[1]Cuadro_CCAA2!O110</f>
        <v>-513</v>
      </c>
      <c r="U13" s="922"/>
    </row>
    <row r="14" spans="1:21" x14ac:dyDescent="0.25">
      <c r="B14" s="939" t="s">
        <v>7</v>
      </c>
      <c r="C14" s="887">
        <v>1471</v>
      </c>
      <c r="D14" s="887">
        <v>1593</v>
      </c>
      <c r="E14" s="887">
        <v>119</v>
      </c>
      <c r="F14" s="887">
        <v>186</v>
      </c>
      <c r="G14" s="887">
        <v>207</v>
      </c>
      <c r="H14" s="887">
        <v>163</v>
      </c>
      <c r="I14" s="888"/>
      <c r="J14" s="889">
        <v>8.2936777702243392E-2</v>
      </c>
      <c r="K14" s="887">
        <v>122</v>
      </c>
      <c r="L14" s="892">
        <v>-0.92529817953546767</v>
      </c>
      <c r="M14" s="890">
        <v>-1474</v>
      </c>
      <c r="N14" s="892">
        <v>0.56302521008403361</v>
      </c>
      <c r="O14" s="890">
        <v>67</v>
      </c>
      <c r="P14" s="892">
        <v>0.11290322580645151</v>
      </c>
      <c r="Q14" s="890">
        <f t="shared" si="0"/>
        <v>21</v>
      </c>
      <c r="R14" s="891">
        <f>[1]Cuadro_CCAA2!N111</f>
        <v>1.8750000000000044E-2</v>
      </c>
      <c r="S14" s="890">
        <f>[1]Cuadro_CCAA2!O111</f>
        <v>3</v>
      </c>
      <c r="U14" s="922"/>
    </row>
    <row r="15" spans="1:21" x14ac:dyDescent="0.25">
      <c r="B15" s="939" t="s">
        <v>43</v>
      </c>
      <c r="C15" s="887">
        <v>7126</v>
      </c>
      <c r="D15" s="887">
        <v>5895</v>
      </c>
      <c r="E15" s="887">
        <v>4923</v>
      </c>
      <c r="F15" s="887">
        <v>3015</v>
      </c>
      <c r="G15" s="887">
        <v>2591</v>
      </c>
      <c r="H15" s="887">
        <v>4666</v>
      </c>
      <c r="I15" s="888"/>
      <c r="J15" s="889">
        <v>-0.17274768453550382</v>
      </c>
      <c r="K15" s="887">
        <v>-1231</v>
      </c>
      <c r="L15" s="892">
        <v>-0.16488549618320614</v>
      </c>
      <c r="M15" s="890">
        <v>-972</v>
      </c>
      <c r="N15" s="892">
        <v>-0.38756855575868376</v>
      </c>
      <c r="O15" s="890">
        <v>-1908</v>
      </c>
      <c r="P15" s="892">
        <v>-0.14063018242122716</v>
      </c>
      <c r="Q15" s="890">
        <f t="shared" si="0"/>
        <v>-424</v>
      </c>
      <c r="R15" s="891">
        <f>[1]Cuadro_CCAA2!N112</f>
        <v>-1.7890970322037458E-2</v>
      </c>
      <c r="S15" s="890">
        <f>[1]Cuadro_CCAA2!O112</f>
        <v>-85</v>
      </c>
      <c r="U15" s="922"/>
    </row>
    <row r="16" spans="1:21" x14ac:dyDescent="0.25">
      <c r="B16" s="939" t="s">
        <v>44</v>
      </c>
      <c r="C16" s="887">
        <v>75141</v>
      </c>
      <c r="D16" s="887">
        <v>76253</v>
      </c>
      <c r="E16" s="887">
        <v>73386</v>
      </c>
      <c r="F16" s="887">
        <v>78542</v>
      </c>
      <c r="G16" s="887">
        <v>69770</v>
      </c>
      <c r="H16" s="887">
        <v>70419</v>
      </c>
      <c r="I16" s="888"/>
      <c r="J16" s="889">
        <v>1.4798844838370462E-2</v>
      </c>
      <c r="K16" s="887">
        <v>1112</v>
      </c>
      <c r="L16" s="892">
        <v>-3.7598520713939099E-2</v>
      </c>
      <c r="M16" s="890">
        <v>-2867</v>
      </c>
      <c r="N16" s="892">
        <v>7.0258632436704493E-2</v>
      </c>
      <c r="O16" s="890">
        <v>5156</v>
      </c>
      <c r="P16" s="892">
        <v>-0.11168546764788267</v>
      </c>
      <c r="Q16" s="890">
        <f t="shared" si="0"/>
        <v>-8772</v>
      </c>
      <c r="R16" s="891">
        <f>[1]Cuadro_CCAA2!N113</f>
        <v>-3.4337588963701426E-2</v>
      </c>
      <c r="S16" s="890">
        <f>[1]Cuadro_CCAA2!O113</f>
        <v>-2504</v>
      </c>
      <c r="U16" s="922"/>
    </row>
    <row r="17" spans="2:23" x14ac:dyDescent="0.25">
      <c r="B17" s="939" t="s">
        <v>6</v>
      </c>
      <c r="C17" s="887">
        <v>10677</v>
      </c>
      <c r="D17" s="887">
        <v>14865</v>
      </c>
      <c r="E17" s="887">
        <v>13381</v>
      </c>
      <c r="F17" s="887">
        <v>11826</v>
      </c>
      <c r="G17" s="887">
        <v>10571</v>
      </c>
      <c r="H17" s="887">
        <v>16649</v>
      </c>
      <c r="I17" s="888"/>
      <c r="J17" s="889">
        <v>0.39224501264400113</v>
      </c>
      <c r="K17" s="887">
        <v>4188</v>
      </c>
      <c r="L17" s="892">
        <v>-9.9831819710729852E-2</v>
      </c>
      <c r="M17" s="890">
        <v>-1484</v>
      </c>
      <c r="N17" s="892">
        <v>-0.11620955085569096</v>
      </c>
      <c r="O17" s="890">
        <v>-1555</v>
      </c>
      <c r="P17" s="892">
        <v>-0.10612210383899878</v>
      </c>
      <c r="Q17" s="890">
        <f t="shared" si="0"/>
        <v>-1255</v>
      </c>
      <c r="R17" s="891">
        <f>[1]Cuadro_CCAA2!N114</f>
        <v>0.88273210448942674</v>
      </c>
      <c r="S17" s="890">
        <f>[1]Cuadro_CCAA2!O114</f>
        <v>7806</v>
      </c>
      <c r="U17" s="922"/>
    </row>
    <row r="18" spans="2:23" x14ac:dyDescent="0.25">
      <c r="B18" s="939" t="s">
        <v>5</v>
      </c>
      <c r="C18" s="887">
        <v>4152</v>
      </c>
      <c r="D18" s="887">
        <v>7206</v>
      </c>
      <c r="E18" s="887">
        <v>5685</v>
      </c>
      <c r="F18" s="887">
        <v>5272</v>
      </c>
      <c r="G18" s="887">
        <v>6122</v>
      </c>
      <c r="H18" s="887">
        <v>5500</v>
      </c>
      <c r="I18" s="888"/>
      <c r="J18" s="889">
        <v>0.73554913294797686</v>
      </c>
      <c r="K18" s="887">
        <v>3054</v>
      </c>
      <c r="L18" s="892">
        <v>-0.21107410491257284</v>
      </c>
      <c r="M18" s="890">
        <v>-1521</v>
      </c>
      <c r="N18" s="892">
        <v>-7.2647317502198772E-2</v>
      </c>
      <c r="O18" s="890">
        <v>-413</v>
      </c>
      <c r="P18" s="892">
        <v>0.16122913505311076</v>
      </c>
      <c r="Q18" s="890">
        <f t="shared" si="0"/>
        <v>850</v>
      </c>
      <c r="R18" s="891">
        <f>[1]Cuadro_CCAA2!N115</f>
        <v>-0.18312787761770388</v>
      </c>
      <c r="S18" s="890">
        <f>[1]Cuadro_CCAA2!O115</f>
        <v>-1233</v>
      </c>
      <c r="U18" s="922"/>
    </row>
    <row r="19" spans="2:23" x14ac:dyDescent="0.25">
      <c r="B19" s="939" t="s">
        <v>38</v>
      </c>
      <c r="C19" s="887">
        <v>7804</v>
      </c>
      <c r="D19" s="887">
        <v>8456</v>
      </c>
      <c r="E19" s="887">
        <v>4923</v>
      </c>
      <c r="F19" s="887">
        <v>4018</v>
      </c>
      <c r="G19" s="887">
        <v>3271</v>
      </c>
      <c r="H19" s="887">
        <v>2093</v>
      </c>
      <c r="I19" s="888"/>
      <c r="J19" s="889">
        <v>8.3546899026140542E-2</v>
      </c>
      <c r="K19" s="887">
        <v>652</v>
      </c>
      <c r="L19" s="892">
        <v>-0.41780983916745507</v>
      </c>
      <c r="M19" s="890">
        <v>-3533</v>
      </c>
      <c r="N19" s="892">
        <v>-0.18383099735933373</v>
      </c>
      <c r="O19" s="890">
        <v>-905</v>
      </c>
      <c r="P19" s="892">
        <v>-0.18591338974614235</v>
      </c>
      <c r="Q19" s="890">
        <f t="shared" si="0"/>
        <v>-747</v>
      </c>
      <c r="R19" s="891">
        <f>[1]Cuadro_CCAA2!N116</f>
        <v>-0.44260985352862847</v>
      </c>
      <c r="S19" s="890">
        <f>[1]Cuadro_CCAA2!O116</f>
        <v>-1662</v>
      </c>
      <c r="U19" s="922"/>
    </row>
    <row r="20" spans="2:23" x14ac:dyDescent="0.25">
      <c r="B20" s="939" t="s">
        <v>45</v>
      </c>
      <c r="C20" s="887">
        <v>19669</v>
      </c>
      <c r="D20" s="887">
        <v>28300</v>
      </c>
      <c r="E20" s="887">
        <v>28494</v>
      </c>
      <c r="F20" s="887">
        <v>10563</v>
      </c>
      <c r="G20" s="887">
        <v>9303</v>
      </c>
      <c r="H20" s="887">
        <v>13322</v>
      </c>
      <c r="I20" s="888"/>
      <c r="J20" s="889">
        <v>0.4388123442981342</v>
      </c>
      <c r="K20" s="887">
        <v>8631</v>
      </c>
      <c r="L20" s="892">
        <v>6.8551236749117006E-3</v>
      </c>
      <c r="M20" s="890">
        <v>194</v>
      </c>
      <c r="N20" s="892">
        <v>-0.62929037692145717</v>
      </c>
      <c r="O20" s="890">
        <v>-17931</v>
      </c>
      <c r="P20" s="892">
        <v>-0.11928429423459241</v>
      </c>
      <c r="Q20" s="890">
        <f t="shared" si="0"/>
        <v>-1260</v>
      </c>
      <c r="R20" s="891">
        <f>[1]Cuadro_CCAA2!N117</f>
        <v>-5.1072013676187744E-2</v>
      </c>
      <c r="S20" s="890">
        <f>[1]Cuadro_CCAA2!O117</f>
        <v>-717</v>
      </c>
      <c r="U20" s="922"/>
    </row>
    <row r="21" spans="2:23" x14ac:dyDescent="0.25">
      <c r="B21" s="939" t="s">
        <v>46</v>
      </c>
      <c r="C21" s="887">
        <v>4430</v>
      </c>
      <c r="D21" s="887">
        <v>6258</v>
      </c>
      <c r="E21" s="887">
        <v>4718</v>
      </c>
      <c r="F21" s="887">
        <v>5035</v>
      </c>
      <c r="G21" s="887">
        <v>6525</v>
      </c>
      <c r="H21" s="887">
        <v>6163</v>
      </c>
      <c r="I21" s="888"/>
      <c r="J21" s="889">
        <v>0.41264108352144468</v>
      </c>
      <c r="K21" s="887">
        <v>1828</v>
      </c>
      <c r="L21" s="892">
        <v>-0.24608501118568238</v>
      </c>
      <c r="M21" s="890">
        <v>-1540</v>
      </c>
      <c r="N21" s="892">
        <v>6.7189487070792753E-2</v>
      </c>
      <c r="O21" s="890">
        <v>317</v>
      </c>
      <c r="P21" s="892">
        <v>0.29592850049652442</v>
      </c>
      <c r="Q21" s="890">
        <f t="shared" si="0"/>
        <v>1490</v>
      </c>
      <c r="R21" s="891">
        <f>[1]Cuadro_CCAA2!N118</f>
        <v>-6.094773731525216E-2</v>
      </c>
      <c r="S21" s="890">
        <f>[1]Cuadro_CCAA2!O118</f>
        <v>-400</v>
      </c>
      <c r="U21" s="922"/>
    </row>
    <row r="22" spans="2:23" x14ac:dyDescent="0.25">
      <c r="B22" s="939" t="s">
        <v>47</v>
      </c>
      <c r="C22" s="887">
        <v>1465</v>
      </c>
      <c r="D22" s="887">
        <v>836</v>
      </c>
      <c r="E22" s="887">
        <v>801</v>
      </c>
      <c r="F22" s="887">
        <v>1019</v>
      </c>
      <c r="G22" s="887">
        <v>768</v>
      </c>
      <c r="H22" s="887">
        <v>705</v>
      </c>
      <c r="I22" s="888"/>
      <c r="J22" s="889">
        <v>-0.42935153583617747</v>
      </c>
      <c r="K22" s="887">
        <v>-629</v>
      </c>
      <c r="L22" s="892">
        <v>-4.186602870813394E-2</v>
      </c>
      <c r="M22" s="890">
        <v>-35</v>
      </c>
      <c r="N22" s="892">
        <v>0.27215980024968789</v>
      </c>
      <c r="O22" s="890">
        <v>218</v>
      </c>
      <c r="P22" s="892">
        <v>-0.24631992149165849</v>
      </c>
      <c r="Q22" s="890">
        <f t="shared" si="0"/>
        <v>-251</v>
      </c>
      <c r="R22" s="891">
        <f>[1]Cuadro_CCAA2!N119</f>
        <v>-0.17447306791569084</v>
      </c>
      <c r="S22" s="890">
        <f>[1]Cuadro_CCAA2!O119</f>
        <v>-149</v>
      </c>
      <c r="U22" s="922"/>
    </row>
    <row r="23" spans="2:23" x14ac:dyDescent="0.25">
      <c r="B23" s="939" t="s">
        <v>48</v>
      </c>
      <c r="C23" s="887">
        <v>13794</v>
      </c>
      <c r="D23" s="887">
        <v>13680</v>
      </c>
      <c r="E23" s="887">
        <v>13558</v>
      </c>
      <c r="F23" s="887">
        <v>13090</v>
      </c>
      <c r="G23" s="887">
        <v>13861</v>
      </c>
      <c r="H23" s="887">
        <v>14112</v>
      </c>
      <c r="I23" s="888"/>
      <c r="J23" s="889">
        <v>-8.2644628099173278E-3</v>
      </c>
      <c r="K23" s="887">
        <v>-114</v>
      </c>
      <c r="L23" s="892">
        <v>-8.9181286549707695E-3</v>
      </c>
      <c r="M23" s="890">
        <v>-122</v>
      </c>
      <c r="N23" s="892">
        <v>-3.451836554064025E-2</v>
      </c>
      <c r="O23" s="890">
        <v>-468</v>
      </c>
      <c r="P23" s="892">
        <v>5.8899923605805871E-2</v>
      </c>
      <c r="Q23" s="890">
        <f t="shared" si="0"/>
        <v>771</v>
      </c>
      <c r="R23" s="891">
        <f>[1]Cuadro_CCAA2!N120</f>
        <v>8.7630057803468109E-2</v>
      </c>
      <c r="S23" s="890">
        <f>[1]Cuadro_CCAA2!O120</f>
        <v>1137</v>
      </c>
      <c r="U23" s="922"/>
    </row>
    <row r="24" spans="2:23" x14ac:dyDescent="0.25">
      <c r="B24" s="939" t="s">
        <v>49</v>
      </c>
      <c r="C24" s="887">
        <v>3067</v>
      </c>
      <c r="D24" s="887">
        <v>3116</v>
      </c>
      <c r="E24" s="887">
        <v>3168</v>
      </c>
      <c r="F24" s="887">
        <v>3686</v>
      </c>
      <c r="G24" s="887">
        <v>1997</v>
      </c>
      <c r="H24" s="887">
        <v>1585</v>
      </c>
      <c r="I24" s="888"/>
      <c r="J24" s="889">
        <v>1.5976524290837846E-2</v>
      </c>
      <c r="K24" s="887">
        <v>49</v>
      </c>
      <c r="L24" s="892">
        <v>1.6688061617458283E-2</v>
      </c>
      <c r="M24" s="890">
        <v>52</v>
      </c>
      <c r="N24" s="892">
        <v>0.16351010101010099</v>
      </c>
      <c r="O24" s="890">
        <v>518</v>
      </c>
      <c r="P24" s="892">
        <v>-0.45822029300054257</v>
      </c>
      <c r="Q24" s="890">
        <f t="shared" si="0"/>
        <v>-1689</v>
      </c>
      <c r="R24" s="891">
        <f>[1]Cuadro_CCAA2!N121</f>
        <v>-0.32090831191088265</v>
      </c>
      <c r="S24" s="890">
        <f>[1]Cuadro_CCAA2!O121</f>
        <v>-749</v>
      </c>
      <c r="U24" s="922"/>
    </row>
    <row r="25" spans="2:23" x14ac:dyDescent="0.25">
      <c r="B25" s="940" t="s">
        <v>4</v>
      </c>
      <c r="C25" s="903">
        <v>186</v>
      </c>
      <c r="D25" s="903">
        <v>148</v>
      </c>
      <c r="E25" s="903">
        <v>243</v>
      </c>
      <c r="F25" s="903">
        <v>188</v>
      </c>
      <c r="G25" s="903">
        <v>251</v>
      </c>
      <c r="H25" s="903">
        <v>381</v>
      </c>
      <c r="I25" s="904"/>
      <c r="J25" s="906">
        <v>-0.20430107526881724</v>
      </c>
      <c r="K25" s="903">
        <v>-38</v>
      </c>
      <c r="L25" s="909">
        <v>0.64189189189189189</v>
      </c>
      <c r="M25" s="907">
        <v>95</v>
      </c>
      <c r="N25" s="909">
        <v>-0.22633744855967075</v>
      </c>
      <c r="O25" s="907">
        <v>-55</v>
      </c>
      <c r="P25" s="909">
        <v>0.33510638297872331</v>
      </c>
      <c r="Q25" s="907">
        <f t="shared" si="0"/>
        <v>63</v>
      </c>
      <c r="R25" s="908">
        <f>[1]Cuadro_CCAA2!P124</f>
        <v>0.60759493670886067</v>
      </c>
      <c r="S25" s="907">
        <f>[1]Cuadro_CCAA2!O122+[1]Cuadro_CCAA2!O123</f>
        <v>144</v>
      </c>
      <c r="U25" s="922"/>
      <c r="V25" s="922"/>
      <c r="W25" s="930"/>
    </row>
    <row r="26" spans="2:23" x14ac:dyDescent="0.25">
      <c r="B26" s="872" t="s">
        <v>3</v>
      </c>
      <c r="C26" s="873">
        <v>250037</v>
      </c>
      <c r="D26" s="873">
        <v>269854</v>
      </c>
      <c r="E26" s="873">
        <v>232243</v>
      </c>
      <c r="F26" s="873">
        <v>193436</v>
      </c>
      <c r="G26" s="873">
        <v>177423</v>
      </c>
      <c r="H26" s="873">
        <v>192759</v>
      </c>
      <c r="I26" s="874"/>
      <c r="J26" s="875">
        <v>7.92562700720294E-2</v>
      </c>
      <c r="K26" s="876">
        <v>19817</v>
      </c>
      <c r="L26" s="877">
        <v>-0.13937536593861866</v>
      </c>
      <c r="M26" s="873">
        <v>-37611</v>
      </c>
      <c r="N26" s="878">
        <v>-0.16709653251120593</v>
      </c>
      <c r="O26" s="879">
        <v>-38807</v>
      </c>
      <c r="P26" s="878">
        <v>-8.2781902024442244E-2</v>
      </c>
      <c r="Q26" s="879">
        <f t="shared" si="0"/>
        <v>-16013</v>
      </c>
      <c r="R26" s="878">
        <f>[1]Cuadro_CCAA2!N124</f>
        <v>1.9732422009321349E-2</v>
      </c>
      <c r="S26" s="879">
        <f>[1]Cuadro_CCAA2!O124</f>
        <v>3730</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475</v>
      </c>
      <c r="C6" s="1171"/>
      <c r="D6" s="1171"/>
      <c r="E6" s="1171"/>
      <c r="F6" s="1171"/>
      <c r="G6" s="1171"/>
      <c r="H6" s="1171"/>
      <c r="I6" s="1171"/>
      <c r="J6" s="1171"/>
      <c r="K6" s="1171"/>
      <c r="L6" s="1171"/>
      <c r="M6" s="1171"/>
      <c r="N6" s="1171"/>
      <c r="O6" s="389"/>
    </row>
    <row r="7" spans="1:17" s="7" customFormat="1" ht="24.7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
        <v>489</v>
      </c>
      <c r="C8" s="1172"/>
      <c r="D8" s="1172"/>
      <c r="E8" s="1172"/>
      <c r="F8" s="1172"/>
      <c r="G8" s="1172"/>
      <c r="H8" s="1172"/>
      <c r="I8" s="1172"/>
      <c r="J8" s="1172"/>
      <c r="K8" s="1172"/>
      <c r="L8" s="1172"/>
      <c r="M8" s="1172"/>
      <c r="N8" s="1172"/>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3" t="s">
        <v>36</v>
      </c>
      <c r="D11" s="1173"/>
      <c r="E11" s="117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142045</v>
      </c>
      <c r="D13" s="392">
        <v>126711</v>
      </c>
      <c r="E13" s="392">
        <v>15334</v>
      </c>
      <c r="F13" s="393">
        <v>0.8920482945545426</v>
      </c>
      <c r="G13" s="393">
        <v>0.10795170544545743</v>
      </c>
      <c r="I13" s="391">
        <v>14</v>
      </c>
      <c r="J13" s="391">
        <v>1</v>
      </c>
      <c r="K13" s="391">
        <v>8</v>
      </c>
      <c r="L13" s="390" t="s">
        <v>7</v>
      </c>
      <c r="M13" s="392">
        <v>39142</v>
      </c>
      <c r="N13" s="392">
        <v>50</v>
      </c>
      <c r="O13" s="393">
        <v>0.9987242294345785</v>
      </c>
      <c r="P13" s="393">
        <v>1.2757705654215146E-3</v>
      </c>
      <c r="Q13" s="393">
        <v>0.90048452459867834</v>
      </c>
    </row>
    <row r="14" spans="1:17" s="390" customFormat="1" ht="15" x14ac:dyDescent="0.25">
      <c r="B14" s="390" t="s">
        <v>10</v>
      </c>
      <c r="C14" s="392">
        <v>14552</v>
      </c>
      <c r="D14" s="392">
        <v>14309</v>
      </c>
      <c r="E14" s="392">
        <v>243</v>
      </c>
      <c r="F14" s="393">
        <v>0.98330126443100607</v>
      </c>
      <c r="G14" s="393">
        <v>1.6698735568993952E-2</v>
      </c>
      <c r="I14" s="391">
        <v>4</v>
      </c>
      <c r="J14" s="391">
        <v>2</v>
      </c>
      <c r="K14" s="391">
        <v>13</v>
      </c>
      <c r="L14" s="390" t="s">
        <v>38</v>
      </c>
      <c r="M14" s="392">
        <v>25216</v>
      </c>
      <c r="N14" s="392">
        <v>366</v>
      </c>
      <c r="O14" s="393">
        <v>0.98569306543663515</v>
      </c>
      <c r="P14" s="393">
        <v>1.4306934563364865E-2</v>
      </c>
      <c r="Q14" s="393">
        <v>0.90048452459867834</v>
      </c>
    </row>
    <row r="15" spans="1:17" s="390" customFormat="1" ht="15" x14ac:dyDescent="0.25">
      <c r="B15" s="390" t="s">
        <v>40</v>
      </c>
      <c r="C15" s="392">
        <v>11203</v>
      </c>
      <c r="D15" s="392">
        <v>10173</v>
      </c>
      <c r="E15" s="392">
        <v>1030</v>
      </c>
      <c r="F15" s="393">
        <v>0.90806034098009458</v>
      </c>
      <c r="G15" s="393">
        <v>9.1939659019905376E-2</v>
      </c>
      <c r="I15" s="391">
        <v>9</v>
      </c>
      <c r="J15" s="391">
        <v>3</v>
      </c>
      <c r="K15" s="391">
        <v>10</v>
      </c>
      <c r="L15" s="390" t="s">
        <v>42</v>
      </c>
      <c r="M15" s="392">
        <v>545</v>
      </c>
      <c r="N15" s="392">
        <v>8</v>
      </c>
      <c r="O15" s="393">
        <v>0.98553345388788427</v>
      </c>
      <c r="P15" s="393">
        <v>1.4466546112115732E-2</v>
      </c>
      <c r="Q15" s="393">
        <v>0.90048452459867834</v>
      </c>
    </row>
    <row r="16" spans="1:17" s="390" customFormat="1" ht="15" x14ac:dyDescent="0.25">
      <c r="B16" s="390" t="s">
        <v>41</v>
      </c>
      <c r="C16" s="392">
        <v>10641</v>
      </c>
      <c r="D16" s="392">
        <v>9505</v>
      </c>
      <c r="E16" s="392">
        <v>1136</v>
      </c>
      <c r="F16" s="393">
        <v>0.89324311624847286</v>
      </c>
      <c r="G16" s="393">
        <v>0.10675688375152712</v>
      </c>
      <c r="I16" s="391">
        <v>12</v>
      </c>
      <c r="J16" s="391">
        <v>4</v>
      </c>
      <c r="K16" s="391">
        <v>2</v>
      </c>
      <c r="L16" s="390" t="s">
        <v>10</v>
      </c>
      <c r="M16" s="392">
        <v>14309</v>
      </c>
      <c r="N16" s="392">
        <v>243</v>
      </c>
      <c r="O16" s="393">
        <v>0.98330126443100607</v>
      </c>
      <c r="P16" s="393">
        <v>1.6698735568993952E-2</v>
      </c>
      <c r="Q16" s="393">
        <v>0.90048452459867834</v>
      </c>
    </row>
    <row r="17" spans="2:17" s="390" customFormat="1" ht="15" x14ac:dyDescent="0.25">
      <c r="B17" s="390" t="s">
        <v>9</v>
      </c>
      <c r="C17" s="392">
        <v>15383</v>
      </c>
      <c r="D17" s="392">
        <v>13596</v>
      </c>
      <c r="E17" s="392">
        <v>1787</v>
      </c>
      <c r="F17" s="393">
        <v>0.88383280244425666</v>
      </c>
      <c r="G17" s="393">
        <v>0.11616719755574335</v>
      </c>
      <c r="I17" s="391">
        <v>16</v>
      </c>
      <c r="J17" s="391">
        <v>5</v>
      </c>
      <c r="K17" s="391">
        <v>17</v>
      </c>
      <c r="L17" s="390" t="s">
        <v>47</v>
      </c>
      <c r="M17" s="392">
        <v>5865</v>
      </c>
      <c r="N17" s="392">
        <v>168</v>
      </c>
      <c r="O17" s="393">
        <v>0.97215315763301835</v>
      </c>
      <c r="P17" s="393">
        <v>2.7846842366981601E-2</v>
      </c>
      <c r="Q17" s="393">
        <v>0.90048452459867834</v>
      </c>
    </row>
    <row r="18" spans="2:17" s="390" customFormat="1" ht="15" x14ac:dyDescent="0.25">
      <c r="B18" s="390" t="s">
        <v>8</v>
      </c>
      <c r="C18" s="392">
        <v>7988</v>
      </c>
      <c r="D18" s="392">
        <v>7650</v>
      </c>
      <c r="E18" s="392">
        <v>338</v>
      </c>
      <c r="F18" s="393">
        <v>0.95768652979469204</v>
      </c>
      <c r="G18" s="393">
        <v>4.2313470205307964E-2</v>
      </c>
      <c r="I18" s="391">
        <v>6</v>
      </c>
      <c r="J18" s="391">
        <v>6</v>
      </c>
      <c r="K18" s="391">
        <v>6</v>
      </c>
      <c r="L18" s="390" t="s">
        <v>8</v>
      </c>
      <c r="M18" s="392">
        <v>7650</v>
      </c>
      <c r="N18" s="392">
        <v>338</v>
      </c>
      <c r="O18" s="393">
        <v>0.95768652979469204</v>
      </c>
      <c r="P18" s="393">
        <v>4.2313470205307964E-2</v>
      </c>
      <c r="Q18" s="393">
        <v>0.90048452459867834</v>
      </c>
    </row>
    <row r="19" spans="2:17" s="390" customFormat="1" ht="15" x14ac:dyDescent="0.25">
      <c r="B19" s="390" t="s">
        <v>43</v>
      </c>
      <c r="C19" s="392">
        <v>24308</v>
      </c>
      <c r="D19" s="392">
        <v>22777</v>
      </c>
      <c r="E19" s="392">
        <v>1531</v>
      </c>
      <c r="F19" s="393">
        <v>0.9370166200427843</v>
      </c>
      <c r="G19" s="393">
        <v>6.2983379957215729E-2</v>
      </c>
      <c r="I19" s="391">
        <v>7</v>
      </c>
      <c r="J19" s="391">
        <v>7</v>
      </c>
      <c r="K19" s="391">
        <v>7</v>
      </c>
      <c r="L19" s="390" t="s">
        <v>43</v>
      </c>
      <c r="M19" s="392">
        <v>22777</v>
      </c>
      <c r="N19" s="392">
        <v>1531</v>
      </c>
      <c r="O19" s="393">
        <v>0.9370166200427843</v>
      </c>
      <c r="P19" s="393">
        <v>6.2983379957215729E-2</v>
      </c>
      <c r="Q19" s="393">
        <v>0.90048452459867834</v>
      </c>
    </row>
    <row r="20" spans="2:17" s="390" customFormat="1" ht="15" x14ac:dyDescent="0.25">
      <c r="B20" s="390" t="s">
        <v>7</v>
      </c>
      <c r="C20" s="392">
        <v>39192</v>
      </c>
      <c r="D20" s="392">
        <v>39142</v>
      </c>
      <c r="E20" s="392">
        <v>50</v>
      </c>
      <c r="F20" s="393">
        <v>0.9987242294345785</v>
      </c>
      <c r="G20" s="393">
        <v>1.2757705654215146E-3</v>
      </c>
      <c r="I20" s="391">
        <v>1</v>
      </c>
      <c r="J20" s="391">
        <v>8</v>
      </c>
      <c r="K20" s="391">
        <v>14</v>
      </c>
      <c r="L20" s="390" t="s">
        <v>45</v>
      </c>
      <c r="M20" s="392">
        <v>63254</v>
      </c>
      <c r="N20" s="392">
        <v>4559</v>
      </c>
      <c r="O20" s="393">
        <v>0.93277100261011903</v>
      </c>
      <c r="P20" s="393">
        <v>6.7228997389881001E-2</v>
      </c>
      <c r="Q20" s="393">
        <v>0.90048452459867834</v>
      </c>
    </row>
    <row r="21" spans="2:17" s="390" customFormat="1" ht="15" x14ac:dyDescent="0.25">
      <c r="B21" s="390" t="s">
        <v>44</v>
      </c>
      <c r="C21" s="392">
        <v>99395</v>
      </c>
      <c r="D21" s="392">
        <v>81052</v>
      </c>
      <c r="E21" s="392">
        <v>18343</v>
      </c>
      <c r="F21" s="393">
        <v>0.81545349363650088</v>
      </c>
      <c r="G21" s="393">
        <v>0.18454650636349917</v>
      </c>
      <c r="I21" s="391">
        <v>20</v>
      </c>
      <c r="J21" s="391">
        <v>9</v>
      </c>
      <c r="K21" s="391">
        <v>3</v>
      </c>
      <c r="L21" s="390" t="s">
        <v>40</v>
      </c>
      <c r="M21" s="392">
        <v>10173</v>
      </c>
      <c r="N21" s="392">
        <v>1030</v>
      </c>
      <c r="O21" s="393">
        <v>0.90806034098009458</v>
      </c>
      <c r="P21" s="393">
        <v>9.1939659019905376E-2</v>
      </c>
      <c r="Q21" s="393">
        <v>0.90048452459867834</v>
      </c>
    </row>
    <row r="22" spans="2:17" s="390" customFormat="1" ht="15" x14ac:dyDescent="0.25">
      <c r="B22" s="390" t="s">
        <v>42</v>
      </c>
      <c r="C22" s="392">
        <v>553</v>
      </c>
      <c r="D22" s="392">
        <v>545</v>
      </c>
      <c r="E22" s="392">
        <v>8</v>
      </c>
      <c r="F22" s="393">
        <v>0.98553345388788427</v>
      </c>
      <c r="G22" s="393">
        <v>1.4466546112115732E-2</v>
      </c>
      <c r="I22" s="391">
        <v>3</v>
      </c>
      <c r="J22" s="391">
        <v>10</v>
      </c>
      <c r="K22" s="391">
        <v>11</v>
      </c>
      <c r="L22" s="390" t="s">
        <v>6</v>
      </c>
      <c r="M22" s="392">
        <v>52629</v>
      </c>
      <c r="N22" s="392">
        <v>5760</v>
      </c>
      <c r="O22" s="393">
        <v>0.90135128191953962</v>
      </c>
      <c r="P22" s="393">
        <v>9.8648718080460357E-2</v>
      </c>
      <c r="Q22" s="393">
        <v>0.90048452459867834</v>
      </c>
    </row>
    <row r="23" spans="2:17" s="390" customFormat="1" ht="15" x14ac:dyDescent="0.25">
      <c r="B23" s="390" t="s">
        <v>6</v>
      </c>
      <c r="C23" s="392">
        <v>58389</v>
      </c>
      <c r="D23" s="392">
        <v>52629</v>
      </c>
      <c r="E23" s="392">
        <v>5760</v>
      </c>
      <c r="F23" s="393">
        <v>0.90135128191953962</v>
      </c>
      <c r="G23" s="393">
        <v>9.8648718080460357E-2</v>
      </c>
      <c r="I23" s="391">
        <v>10</v>
      </c>
      <c r="J23" s="391">
        <v>11</v>
      </c>
      <c r="K23" s="391">
        <v>20</v>
      </c>
      <c r="L23" s="390" t="s">
        <v>114</v>
      </c>
      <c r="M23" s="392">
        <v>527068</v>
      </c>
      <c r="N23" s="392">
        <v>58248</v>
      </c>
      <c r="O23" s="393">
        <v>0.90048452459867834</v>
      </c>
      <c r="P23" s="393">
        <v>9.9515475401321676E-2</v>
      </c>
      <c r="Q23" s="393">
        <v>0.90048452459867834</v>
      </c>
    </row>
    <row r="24" spans="2:17" s="390" customFormat="1" ht="15" x14ac:dyDescent="0.25">
      <c r="B24" s="390" t="s">
        <v>5</v>
      </c>
      <c r="C24" s="392">
        <v>13153</v>
      </c>
      <c r="D24" s="392">
        <v>11532</v>
      </c>
      <c r="E24" s="392">
        <v>1621</v>
      </c>
      <c r="F24" s="393">
        <v>0.87675815403330037</v>
      </c>
      <c r="G24" s="393">
        <v>0.12324184596669961</v>
      </c>
      <c r="I24" s="391">
        <v>17</v>
      </c>
      <c r="J24" s="391">
        <v>12</v>
      </c>
      <c r="K24" s="391">
        <v>4</v>
      </c>
      <c r="L24" s="390" t="s">
        <v>41</v>
      </c>
      <c r="M24" s="392">
        <v>9505</v>
      </c>
      <c r="N24" s="392">
        <v>1136</v>
      </c>
      <c r="O24" s="393">
        <v>0.89324311624847286</v>
      </c>
      <c r="P24" s="393">
        <v>0.10675688375152712</v>
      </c>
      <c r="Q24" s="393">
        <v>0.90048452459867834</v>
      </c>
    </row>
    <row r="25" spans="2:17" s="390" customFormat="1" ht="15" x14ac:dyDescent="0.25">
      <c r="B25" s="390" t="s">
        <v>38</v>
      </c>
      <c r="C25" s="392">
        <v>25582</v>
      </c>
      <c r="D25" s="392">
        <v>25216</v>
      </c>
      <c r="E25" s="392">
        <v>366</v>
      </c>
      <c r="F25" s="393">
        <v>0.98569306543663515</v>
      </c>
      <c r="G25" s="393">
        <v>1.4306934563364865E-2</v>
      </c>
      <c r="I25" s="391">
        <v>2</v>
      </c>
      <c r="J25" s="391">
        <v>13</v>
      </c>
      <c r="K25" s="391">
        <v>19</v>
      </c>
      <c r="L25" s="390" t="s">
        <v>49</v>
      </c>
      <c r="M25" s="392">
        <v>3820</v>
      </c>
      <c r="N25" s="392">
        <v>457</v>
      </c>
      <c r="O25" s="393">
        <v>0.89314940378770169</v>
      </c>
      <c r="P25" s="393">
        <v>0.10685059621229834</v>
      </c>
      <c r="Q25" s="393">
        <v>0.90048452459867834</v>
      </c>
    </row>
    <row r="26" spans="2:17" s="390" customFormat="1" ht="15" x14ac:dyDescent="0.25">
      <c r="B26" s="390" t="s">
        <v>45</v>
      </c>
      <c r="C26" s="392">
        <v>67813</v>
      </c>
      <c r="D26" s="392">
        <v>63254</v>
      </c>
      <c r="E26" s="392">
        <v>4559</v>
      </c>
      <c r="F26" s="393">
        <v>0.93277100261011903</v>
      </c>
      <c r="G26" s="393">
        <v>6.7228997389881001E-2</v>
      </c>
      <c r="I26" s="391">
        <v>8</v>
      </c>
      <c r="J26" s="391">
        <v>14</v>
      </c>
      <c r="K26" s="391">
        <v>1</v>
      </c>
      <c r="L26" s="390" t="s">
        <v>11</v>
      </c>
      <c r="M26" s="392">
        <v>126711</v>
      </c>
      <c r="N26" s="392">
        <v>15334</v>
      </c>
      <c r="O26" s="393">
        <v>0.8920482945545426</v>
      </c>
      <c r="P26" s="393">
        <v>0.10795170544545743</v>
      </c>
      <c r="Q26" s="393">
        <v>0.90048452459867834</v>
      </c>
    </row>
    <row r="27" spans="2:17" s="390" customFormat="1" ht="15" x14ac:dyDescent="0.25">
      <c r="B27" s="390" t="s">
        <v>50</v>
      </c>
      <c r="C27" s="392">
        <v>816</v>
      </c>
      <c r="D27" s="392">
        <v>691</v>
      </c>
      <c r="E27" s="392">
        <v>125</v>
      </c>
      <c r="F27" s="393">
        <v>0.84681372549019607</v>
      </c>
      <c r="G27" s="393">
        <v>0.15318627450980393</v>
      </c>
      <c r="I27" s="391">
        <v>19</v>
      </c>
      <c r="J27" s="391">
        <v>15</v>
      </c>
      <c r="K27" s="391">
        <v>16</v>
      </c>
      <c r="L27" s="390" t="s">
        <v>46</v>
      </c>
      <c r="M27" s="392">
        <v>15796</v>
      </c>
      <c r="N27" s="392">
        <v>2071</v>
      </c>
      <c r="O27" s="393">
        <v>0.88408798343314488</v>
      </c>
      <c r="P27" s="393">
        <v>0.1159120165668551</v>
      </c>
      <c r="Q27" s="393">
        <v>0.90048452459867834</v>
      </c>
    </row>
    <row r="28" spans="2:17" s="390" customFormat="1" ht="15" x14ac:dyDescent="0.25">
      <c r="B28" s="390" t="s">
        <v>46</v>
      </c>
      <c r="C28" s="392">
        <v>17867</v>
      </c>
      <c r="D28" s="392">
        <v>15796</v>
      </c>
      <c r="E28" s="392">
        <v>2071</v>
      </c>
      <c r="F28" s="393">
        <v>0.88408798343314488</v>
      </c>
      <c r="G28" s="393">
        <v>0.1159120165668551</v>
      </c>
      <c r="I28" s="391">
        <v>15</v>
      </c>
      <c r="J28" s="391">
        <v>16</v>
      </c>
      <c r="K28" s="391">
        <v>5</v>
      </c>
      <c r="L28" s="390" t="s">
        <v>9</v>
      </c>
      <c r="M28" s="392">
        <v>13596</v>
      </c>
      <c r="N28" s="392">
        <v>1787</v>
      </c>
      <c r="O28" s="393">
        <v>0.88383280244425666</v>
      </c>
      <c r="P28" s="393">
        <v>0.11616719755574335</v>
      </c>
      <c r="Q28" s="393">
        <v>0.90048452459867834</v>
      </c>
    </row>
    <row r="29" spans="2:17" s="390" customFormat="1" ht="15" x14ac:dyDescent="0.25">
      <c r="B29" s="390" t="s">
        <v>47</v>
      </c>
      <c r="C29" s="392">
        <v>6033</v>
      </c>
      <c r="D29" s="392">
        <v>5865</v>
      </c>
      <c r="E29" s="392">
        <v>168</v>
      </c>
      <c r="F29" s="393">
        <v>0.97215315763301835</v>
      </c>
      <c r="G29" s="393">
        <v>2.7846842366981601E-2</v>
      </c>
      <c r="I29" s="391">
        <v>5</v>
      </c>
      <c r="J29" s="391">
        <v>17</v>
      </c>
      <c r="K29" s="391">
        <v>12</v>
      </c>
      <c r="L29" s="390" t="s">
        <v>5</v>
      </c>
      <c r="M29" s="392">
        <v>11532</v>
      </c>
      <c r="N29" s="392">
        <v>1621</v>
      </c>
      <c r="O29" s="393">
        <v>0.87675815403330037</v>
      </c>
      <c r="P29" s="393">
        <v>0.12324184596669961</v>
      </c>
      <c r="Q29" s="393">
        <v>0.90048452459867834</v>
      </c>
    </row>
    <row r="30" spans="2:17" s="390" customFormat="1" ht="15" x14ac:dyDescent="0.25">
      <c r="B30" s="390" t="s">
        <v>48</v>
      </c>
      <c r="C30" s="392">
        <v>26126</v>
      </c>
      <c r="D30" s="392">
        <v>22805</v>
      </c>
      <c r="E30" s="392">
        <v>3321</v>
      </c>
      <c r="F30" s="393">
        <v>0.87288524841154402</v>
      </c>
      <c r="G30" s="393">
        <v>0.12711475158845595</v>
      </c>
      <c r="I30" s="391">
        <v>18</v>
      </c>
      <c r="J30" s="391">
        <v>18</v>
      </c>
      <c r="K30" s="391">
        <v>18</v>
      </c>
      <c r="L30" s="390" t="s">
        <v>48</v>
      </c>
      <c r="M30" s="392">
        <v>22805</v>
      </c>
      <c r="N30" s="392">
        <v>3321</v>
      </c>
      <c r="O30" s="393">
        <v>0.87288524841154402</v>
      </c>
      <c r="P30" s="393">
        <v>0.12711475158845595</v>
      </c>
      <c r="Q30" s="393">
        <v>0.90048452459867834</v>
      </c>
    </row>
    <row r="31" spans="2:17" s="390" customFormat="1" ht="15" x14ac:dyDescent="0.25">
      <c r="B31" s="390" t="s">
        <v>49</v>
      </c>
      <c r="C31" s="392">
        <v>4277</v>
      </c>
      <c r="D31" s="392">
        <v>3820</v>
      </c>
      <c r="E31" s="392">
        <v>457</v>
      </c>
      <c r="F31" s="393">
        <v>0.89314940378770169</v>
      </c>
      <c r="G31" s="393">
        <v>0.10685059621229834</v>
      </c>
      <c r="I31" s="391">
        <v>13</v>
      </c>
      <c r="J31" s="391">
        <v>19</v>
      </c>
      <c r="K31" s="391">
        <v>15</v>
      </c>
      <c r="L31" s="390" t="s">
        <v>50</v>
      </c>
      <c r="M31" s="392">
        <v>691</v>
      </c>
      <c r="N31" s="392">
        <v>125</v>
      </c>
      <c r="O31" s="393">
        <v>0.84681372549019607</v>
      </c>
      <c r="P31" s="393">
        <v>0.15318627450980393</v>
      </c>
      <c r="Q31" s="393">
        <v>0.90048452459867834</v>
      </c>
    </row>
    <row r="32" spans="2:17" s="390" customFormat="1" ht="15" x14ac:dyDescent="0.25">
      <c r="B32" s="394" t="s">
        <v>114</v>
      </c>
      <c r="C32" s="395">
        <v>585316</v>
      </c>
      <c r="D32" s="395">
        <v>527068</v>
      </c>
      <c r="E32" s="395">
        <v>58248</v>
      </c>
      <c r="F32" s="396">
        <v>0.90048452459867834</v>
      </c>
      <c r="G32" s="396">
        <v>9.9515475401321676E-2</v>
      </c>
      <c r="I32" s="391">
        <v>11</v>
      </c>
      <c r="J32" s="391">
        <v>20</v>
      </c>
      <c r="K32" s="391">
        <v>9</v>
      </c>
      <c r="L32" s="390" t="s">
        <v>44</v>
      </c>
      <c r="M32" s="392">
        <v>81052</v>
      </c>
      <c r="N32" s="392">
        <v>18343</v>
      </c>
      <c r="O32" s="393">
        <v>0.81545349363650088</v>
      </c>
      <c r="P32" s="393">
        <v>0.18454650636349917</v>
      </c>
      <c r="Q32" s="393">
        <v>0.90048452459867834</v>
      </c>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1" t="s">
        <v>476</v>
      </c>
      <c r="C6" s="1171"/>
      <c r="D6" s="1171"/>
      <c r="E6" s="1171"/>
      <c r="F6" s="1171"/>
      <c r="G6" s="1171"/>
      <c r="H6" s="1171"/>
      <c r="I6" s="1171"/>
      <c r="J6" s="1171"/>
      <c r="K6" s="1171"/>
      <c r="L6" s="1171"/>
      <c r="M6" s="1171"/>
      <c r="N6" s="1171"/>
      <c r="O6" s="389"/>
    </row>
    <row r="7" spans="1:17" s="7" customFormat="1" ht="24.75" customHeight="1" x14ac:dyDescent="0.2">
      <c r="A7" s="364"/>
      <c r="B7" s="1171"/>
      <c r="C7" s="1171"/>
      <c r="D7" s="1171"/>
      <c r="E7" s="1171"/>
      <c r="F7" s="1171"/>
      <c r="G7" s="1171"/>
      <c r="H7" s="1171"/>
      <c r="I7" s="1171"/>
      <c r="J7" s="1171"/>
      <c r="K7" s="1171"/>
      <c r="L7" s="1171"/>
      <c r="M7" s="1171"/>
      <c r="N7" s="1171"/>
      <c r="O7" s="389"/>
    </row>
    <row r="8" spans="1:17" s="7" customFormat="1" ht="15.75" customHeight="1" x14ac:dyDescent="0.2">
      <c r="A8" s="364"/>
      <c r="B8" s="1172" t="s">
        <v>489</v>
      </c>
      <c r="C8" s="1172"/>
      <c r="D8" s="1172"/>
      <c r="E8" s="1172"/>
      <c r="F8" s="1172"/>
      <c r="G8" s="1172"/>
      <c r="H8" s="1172"/>
      <c r="I8" s="1172"/>
      <c r="J8" s="1172"/>
      <c r="K8" s="1172"/>
      <c r="L8" s="1172"/>
      <c r="M8" s="1172"/>
      <c r="N8" s="1172"/>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3" t="s">
        <v>51</v>
      </c>
      <c r="D11" s="1173"/>
      <c r="E11" s="117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90241</v>
      </c>
      <c r="D13" s="392">
        <v>71036</v>
      </c>
      <c r="E13" s="392">
        <v>19205</v>
      </c>
      <c r="F13" s="393">
        <v>0.78718099311842737</v>
      </c>
      <c r="G13" s="393">
        <v>0.21281900688157268</v>
      </c>
      <c r="I13" s="391">
        <v>16</v>
      </c>
      <c r="J13" s="391">
        <v>1</v>
      </c>
      <c r="K13" s="391">
        <v>8</v>
      </c>
      <c r="L13" s="390" t="s">
        <v>7</v>
      </c>
      <c r="M13" s="392">
        <v>45532</v>
      </c>
      <c r="N13" s="392">
        <v>79</v>
      </c>
      <c r="O13" s="393">
        <v>0.99826796167591147</v>
      </c>
      <c r="P13" s="393">
        <v>1.7320383240884874E-3</v>
      </c>
      <c r="Q13" s="393">
        <v>0.81137052284511735</v>
      </c>
    </row>
    <row r="14" spans="1:17" s="390" customFormat="1" ht="15" x14ac:dyDescent="0.25">
      <c r="B14" s="390" t="s">
        <v>10</v>
      </c>
      <c r="C14" s="392">
        <v>13402</v>
      </c>
      <c r="D14" s="392">
        <v>12926</v>
      </c>
      <c r="E14" s="392">
        <v>476</v>
      </c>
      <c r="F14" s="393">
        <v>0.96448291299805999</v>
      </c>
      <c r="G14" s="393">
        <v>3.5517087001940006E-2</v>
      </c>
      <c r="I14" s="391">
        <v>2</v>
      </c>
      <c r="J14" s="391">
        <v>2</v>
      </c>
      <c r="K14" s="391">
        <v>2</v>
      </c>
      <c r="L14" s="390" t="s">
        <v>10</v>
      </c>
      <c r="M14" s="392">
        <v>12926</v>
      </c>
      <c r="N14" s="392">
        <v>476</v>
      </c>
      <c r="O14" s="393">
        <v>0.96448291299805999</v>
      </c>
      <c r="P14" s="393">
        <v>3.5517087001940006E-2</v>
      </c>
      <c r="Q14" s="393">
        <v>0.81137052284511735</v>
      </c>
    </row>
    <row r="15" spans="1:17" s="390" customFormat="1" ht="15" x14ac:dyDescent="0.25">
      <c r="B15" s="390" t="s">
        <v>40</v>
      </c>
      <c r="C15" s="392">
        <v>13964</v>
      </c>
      <c r="D15" s="392">
        <v>12295</v>
      </c>
      <c r="E15" s="392">
        <v>1669</v>
      </c>
      <c r="F15" s="393">
        <v>0.88047837295903753</v>
      </c>
      <c r="G15" s="393">
        <v>0.11952162704096247</v>
      </c>
      <c r="I15" s="391">
        <v>9</v>
      </c>
      <c r="J15" s="391">
        <v>3</v>
      </c>
      <c r="K15" s="391">
        <v>17</v>
      </c>
      <c r="L15" s="390" t="s">
        <v>47</v>
      </c>
      <c r="M15" s="392">
        <v>6388</v>
      </c>
      <c r="N15" s="392">
        <v>446</v>
      </c>
      <c r="O15" s="393">
        <v>0.9347380743342113</v>
      </c>
      <c r="P15" s="393">
        <v>6.52619256657887E-2</v>
      </c>
      <c r="Q15" s="393">
        <v>0.81137052284511735</v>
      </c>
    </row>
    <row r="16" spans="1:17" s="390" customFormat="1" ht="15" x14ac:dyDescent="0.25">
      <c r="B16" s="390" t="s">
        <v>41</v>
      </c>
      <c r="C16" s="392">
        <v>13100</v>
      </c>
      <c r="D16" s="392">
        <v>10962</v>
      </c>
      <c r="E16" s="392">
        <v>2138</v>
      </c>
      <c r="F16" s="393">
        <v>0.83679389312977104</v>
      </c>
      <c r="G16" s="393">
        <v>0.16320610687022902</v>
      </c>
      <c r="I16" s="391">
        <v>12</v>
      </c>
      <c r="J16" s="391">
        <v>4</v>
      </c>
      <c r="K16" s="391">
        <v>10</v>
      </c>
      <c r="L16" s="390" t="s">
        <v>42</v>
      </c>
      <c r="M16" s="392">
        <v>538</v>
      </c>
      <c r="N16" s="392">
        <v>38</v>
      </c>
      <c r="O16" s="393">
        <v>0.93402777777777779</v>
      </c>
      <c r="P16" s="393">
        <v>6.5972222222222224E-2</v>
      </c>
      <c r="Q16" s="393">
        <v>0.81137052284511735</v>
      </c>
    </row>
    <row r="17" spans="2:17" s="390" customFormat="1" ht="15" x14ac:dyDescent="0.25">
      <c r="B17" s="390" t="s">
        <v>9</v>
      </c>
      <c r="C17" s="392">
        <v>14209</v>
      </c>
      <c r="D17" s="392">
        <v>12199</v>
      </c>
      <c r="E17" s="392">
        <v>2010</v>
      </c>
      <c r="F17" s="393">
        <v>0.85854036174255755</v>
      </c>
      <c r="G17" s="393">
        <v>0.14145963825744245</v>
      </c>
      <c r="I17" s="391">
        <v>10</v>
      </c>
      <c r="J17" s="391">
        <v>5</v>
      </c>
      <c r="K17" s="391">
        <v>13</v>
      </c>
      <c r="L17" s="390" t="s">
        <v>38</v>
      </c>
      <c r="M17" s="392">
        <v>21162</v>
      </c>
      <c r="N17" s="392">
        <v>1571</v>
      </c>
      <c r="O17" s="393">
        <v>0.93089341485945543</v>
      </c>
      <c r="P17" s="393">
        <v>6.9106585140544588E-2</v>
      </c>
      <c r="Q17" s="393">
        <v>0.81137052284511735</v>
      </c>
    </row>
    <row r="18" spans="2:17" s="390" customFormat="1" ht="15" x14ac:dyDescent="0.25">
      <c r="B18" s="390" t="s">
        <v>8</v>
      </c>
      <c r="C18" s="392">
        <v>4894</v>
      </c>
      <c r="D18" s="392">
        <v>4389</v>
      </c>
      <c r="E18" s="392">
        <v>505</v>
      </c>
      <c r="F18" s="393">
        <v>0.89681242337556188</v>
      </c>
      <c r="G18" s="393">
        <v>0.10318757662443809</v>
      </c>
      <c r="I18" s="391">
        <v>8</v>
      </c>
      <c r="J18" s="391">
        <v>6</v>
      </c>
      <c r="K18" s="391">
        <v>7</v>
      </c>
      <c r="L18" s="390" t="s">
        <v>43</v>
      </c>
      <c r="M18" s="392">
        <v>25030</v>
      </c>
      <c r="N18" s="392">
        <v>2219</v>
      </c>
      <c r="O18" s="393">
        <v>0.91856581892913503</v>
      </c>
      <c r="P18" s="393">
        <v>8.1434181070864989E-2</v>
      </c>
      <c r="Q18" s="393">
        <v>0.81137052284511735</v>
      </c>
    </row>
    <row r="19" spans="2:17" s="390" customFormat="1" ht="15" x14ac:dyDescent="0.25">
      <c r="B19" s="390" t="s">
        <v>43</v>
      </c>
      <c r="C19" s="392">
        <v>27249</v>
      </c>
      <c r="D19" s="392">
        <v>25030</v>
      </c>
      <c r="E19" s="392">
        <v>2219</v>
      </c>
      <c r="F19" s="393">
        <v>0.91856581892913503</v>
      </c>
      <c r="G19" s="393">
        <v>8.1434181070864989E-2</v>
      </c>
      <c r="I19" s="391">
        <v>6</v>
      </c>
      <c r="J19" s="391">
        <v>7</v>
      </c>
      <c r="K19" s="391">
        <v>14</v>
      </c>
      <c r="L19" s="390" t="s">
        <v>45</v>
      </c>
      <c r="M19" s="392">
        <v>48983</v>
      </c>
      <c r="N19" s="392">
        <v>4899</v>
      </c>
      <c r="O19" s="393">
        <v>0.90907909877138937</v>
      </c>
      <c r="P19" s="393">
        <v>9.092090122861067E-2</v>
      </c>
      <c r="Q19" s="393">
        <v>0.81137052284511735</v>
      </c>
    </row>
    <row r="20" spans="2:17" s="390" customFormat="1" ht="15" x14ac:dyDescent="0.25">
      <c r="B20" s="390" t="s">
        <v>7</v>
      </c>
      <c r="C20" s="392">
        <v>45611</v>
      </c>
      <c r="D20" s="392">
        <v>45532</v>
      </c>
      <c r="E20" s="392">
        <v>79</v>
      </c>
      <c r="F20" s="393">
        <v>0.99826796167591147</v>
      </c>
      <c r="G20" s="393">
        <v>1.7320383240884874E-3</v>
      </c>
      <c r="I20" s="391">
        <v>1</v>
      </c>
      <c r="J20" s="391">
        <v>8</v>
      </c>
      <c r="K20" s="391">
        <v>6</v>
      </c>
      <c r="L20" s="390" t="s">
        <v>8</v>
      </c>
      <c r="M20" s="392">
        <v>4389</v>
      </c>
      <c r="N20" s="392">
        <v>505</v>
      </c>
      <c r="O20" s="393">
        <v>0.89681242337556188</v>
      </c>
      <c r="P20" s="393">
        <v>0.10318757662443809</v>
      </c>
      <c r="Q20" s="393">
        <v>0.81137052284511735</v>
      </c>
    </row>
    <row r="21" spans="2:17" s="390" customFormat="1" ht="15" x14ac:dyDescent="0.25">
      <c r="B21" s="390" t="s">
        <v>44</v>
      </c>
      <c r="C21" s="392">
        <v>117725</v>
      </c>
      <c r="D21" s="392">
        <v>72690</v>
      </c>
      <c r="E21" s="392">
        <v>45035</v>
      </c>
      <c r="F21" s="393">
        <v>0.61745593544276911</v>
      </c>
      <c r="G21" s="393">
        <v>0.38254406455723083</v>
      </c>
      <c r="I21" s="391">
        <v>20</v>
      </c>
      <c r="J21" s="391">
        <v>9</v>
      </c>
      <c r="K21" s="391">
        <v>3</v>
      </c>
      <c r="L21" s="390" t="s">
        <v>40</v>
      </c>
      <c r="M21" s="392">
        <v>12295</v>
      </c>
      <c r="N21" s="392">
        <v>1669</v>
      </c>
      <c r="O21" s="393">
        <v>0.88047837295903753</v>
      </c>
      <c r="P21" s="393">
        <v>0.11952162704096247</v>
      </c>
      <c r="Q21" s="393">
        <v>0.81137052284511735</v>
      </c>
    </row>
    <row r="22" spans="2:17" s="390" customFormat="1" ht="15" x14ac:dyDescent="0.25">
      <c r="B22" s="390" t="s">
        <v>42</v>
      </c>
      <c r="C22" s="392">
        <v>576</v>
      </c>
      <c r="D22" s="392">
        <v>538</v>
      </c>
      <c r="E22" s="392">
        <v>38</v>
      </c>
      <c r="F22" s="393">
        <v>0.93402777777777779</v>
      </c>
      <c r="G22" s="393">
        <v>6.5972222222222224E-2</v>
      </c>
      <c r="I22" s="391">
        <v>4</v>
      </c>
      <c r="J22" s="391">
        <v>10</v>
      </c>
      <c r="K22" s="391">
        <v>5</v>
      </c>
      <c r="L22" s="390" t="s">
        <v>9</v>
      </c>
      <c r="M22" s="392">
        <v>12199</v>
      </c>
      <c r="N22" s="392">
        <v>2010</v>
      </c>
      <c r="O22" s="393">
        <v>0.85854036174255755</v>
      </c>
      <c r="P22" s="393">
        <v>0.14145963825744245</v>
      </c>
      <c r="Q22" s="393">
        <v>0.81137052284511735</v>
      </c>
    </row>
    <row r="23" spans="2:17" s="390" customFormat="1" ht="15" x14ac:dyDescent="0.25">
      <c r="B23" s="390" t="s">
        <v>6</v>
      </c>
      <c r="C23" s="392">
        <v>51866</v>
      </c>
      <c r="D23" s="392">
        <v>44522</v>
      </c>
      <c r="E23" s="392">
        <v>7344</v>
      </c>
      <c r="F23" s="393">
        <v>0.85840434967030421</v>
      </c>
      <c r="G23" s="393">
        <v>0.14159565032969576</v>
      </c>
      <c r="I23" s="391">
        <v>11</v>
      </c>
      <c r="J23" s="391">
        <v>11</v>
      </c>
      <c r="K23" s="391">
        <v>11</v>
      </c>
      <c r="L23" s="390" t="s">
        <v>6</v>
      </c>
      <c r="M23" s="392">
        <v>44522</v>
      </c>
      <c r="N23" s="392">
        <v>7344</v>
      </c>
      <c r="O23" s="393">
        <v>0.85840434967030421</v>
      </c>
      <c r="P23" s="393">
        <v>0.14159565032969576</v>
      </c>
      <c r="Q23" s="393">
        <v>0.81137052284511735</v>
      </c>
    </row>
    <row r="24" spans="2:17" s="390" customFormat="1" ht="15" x14ac:dyDescent="0.25">
      <c r="B24" s="390" t="s">
        <v>5</v>
      </c>
      <c r="C24" s="392">
        <v>13807</v>
      </c>
      <c r="D24" s="392">
        <v>11022</v>
      </c>
      <c r="E24" s="392">
        <v>2785</v>
      </c>
      <c r="F24" s="393">
        <v>0.79829072209748675</v>
      </c>
      <c r="G24" s="393">
        <v>0.20170927790251322</v>
      </c>
      <c r="I24" s="391">
        <v>15</v>
      </c>
      <c r="J24" s="391">
        <v>12</v>
      </c>
      <c r="K24" s="391">
        <v>4</v>
      </c>
      <c r="L24" s="390" t="s">
        <v>41</v>
      </c>
      <c r="M24" s="392">
        <v>10962</v>
      </c>
      <c r="N24" s="392">
        <v>2138</v>
      </c>
      <c r="O24" s="393">
        <v>0.83679389312977104</v>
      </c>
      <c r="P24" s="393">
        <v>0.16320610687022902</v>
      </c>
      <c r="Q24" s="393">
        <v>0.81137052284511735</v>
      </c>
    </row>
    <row r="25" spans="2:17" s="390" customFormat="1" ht="15" x14ac:dyDescent="0.25">
      <c r="B25" s="390" t="s">
        <v>38</v>
      </c>
      <c r="C25" s="392">
        <v>22733</v>
      </c>
      <c r="D25" s="392">
        <v>21162</v>
      </c>
      <c r="E25" s="392">
        <v>1571</v>
      </c>
      <c r="F25" s="393">
        <v>0.93089341485945543</v>
      </c>
      <c r="G25" s="393">
        <v>6.9106585140544588E-2</v>
      </c>
      <c r="I25" s="391">
        <v>5</v>
      </c>
      <c r="J25" s="391">
        <v>13</v>
      </c>
      <c r="K25" s="391">
        <v>20</v>
      </c>
      <c r="L25" s="390" t="s">
        <v>114</v>
      </c>
      <c r="M25" s="392">
        <v>440489</v>
      </c>
      <c r="N25" s="392">
        <v>102406</v>
      </c>
      <c r="O25" s="393">
        <v>0.81137052284511735</v>
      </c>
      <c r="P25" s="393">
        <v>0.18862947715488262</v>
      </c>
      <c r="Q25" s="393">
        <v>0.81137052284511735</v>
      </c>
    </row>
    <row r="26" spans="2:17" s="390" customFormat="1" ht="15" x14ac:dyDescent="0.25">
      <c r="B26" s="390" t="s">
        <v>45</v>
      </c>
      <c r="C26" s="392">
        <v>53882</v>
      </c>
      <c r="D26" s="392">
        <v>48983</v>
      </c>
      <c r="E26" s="392">
        <v>4899</v>
      </c>
      <c r="F26" s="393">
        <v>0.90907909877138937</v>
      </c>
      <c r="G26" s="393">
        <v>9.092090122861067E-2</v>
      </c>
      <c r="I26" s="391">
        <v>7</v>
      </c>
      <c r="J26" s="391">
        <v>14</v>
      </c>
      <c r="K26" s="391">
        <v>16</v>
      </c>
      <c r="L26" s="390" t="s">
        <v>46</v>
      </c>
      <c r="M26" s="392">
        <v>10597</v>
      </c>
      <c r="N26" s="392">
        <v>2644</v>
      </c>
      <c r="O26" s="393">
        <v>0.80031719658636058</v>
      </c>
      <c r="P26" s="393">
        <v>0.19968280341363945</v>
      </c>
      <c r="Q26" s="393">
        <v>0.81137052284511735</v>
      </c>
    </row>
    <row r="27" spans="2:17" s="390" customFormat="1" ht="15" x14ac:dyDescent="0.25">
      <c r="B27" s="390" t="s">
        <v>50</v>
      </c>
      <c r="C27" s="392">
        <v>509</v>
      </c>
      <c r="D27" s="392">
        <v>392</v>
      </c>
      <c r="E27" s="392">
        <v>117</v>
      </c>
      <c r="F27" s="393">
        <v>0.77013752455795681</v>
      </c>
      <c r="G27" s="393">
        <v>0.22986247544204322</v>
      </c>
      <c r="I27" s="391">
        <v>17</v>
      </c>
      <c r="J27" s="391">
        <v>15</v>
      </c>
      <c r="K27" s="391">
        <v>12</v>
      </c>
      <c r="L27" s="390" t="s">
        <v>5</v>
      </c>
      <c r="M27" s="392">
        <v>11022</v>
      </c>
      <c r="N27" s="392">
        <v>2785</v>
      </c>
      <c r="O27" s="393">
        <v>0.79829072209748675</v>
      </c>
      <c r="P27" s="393">
        <v>0.20170927790251322</v>
      </c>
      <c r="Q27" s="393">
        <v>0.81137052284511735</v>
      </c>
    </row>
    <row r="28" spans="2:17" s="390" customFormat="1" ht="15" x14ac:dyDescent="0.25">
      <c r="B28" s="390" t="s">
        <v>46</v>
      </c>
      <c r="C28" s="392">
        <v>13241</v>
      </c>
      <c r="D28" s="392">
        <v>10597</v>
      </c>
      <c r="E28" s="392">
        <v>2644</v>
      </c>
      <c r="F28" s="393">
        <v>0.80031719658636058</v>
      </c>
      <c r="G28" s="393">
        <v>0.19968280341363945</v>
      </c>
      <c r="I28" s="391">
        <v>14</v>
      </c>
      <c r="J28" s="391">
        <v>16</v>
      </c>
      <c r="K28" s="391">
        <v>1</v>
      </c>
      <c r="L28" s="390" t="s">
        <v>11</v>
      </c>
      <c r="M28" s="392">
        <v>71036</v>
      </c>
      <c r="N28" s="392">
        <v>19205</v>
      </c>
      <c r="O28" s="393">
        <v>0.78718099311842737</v>
      </c>
      <c r="P28" s="393">
        <v>0.21281900688157268</v>
      </c>
      <c r="Q28" s="393">
        <v>0.81137052284511735</v>
      </c>
    </row>
    <row r="29" spans="2:17" s="390" customFormat="1" ht="15" x14ac:dyDescent="0.25">
      <c r="B29" s="390" t="s">
        <v>47</v>
      </c>
      <c r="C29" s="392">
        <v>6834</v>
      </c>
      <c r="D29" s="392">
        <v>6388</v>
      </c>
      <c r="E29" s="392">
        <v>446</v>
      </c>
      <c r="F29" s="393">
        <v>0.9347380743342113</v>
      </c>
      <c r="G29" s="393">
        <v>6.52619256657887E-2</v>
      </c>
      <c r="I29" s="391">
        <v>3</v>
      </c>
      <c r="J29" s="391">
        <v>17</v>
      </c>
      <c r="K29" s="391">
        <v>15</v>
      </c>
      <c r="L29" s="390" t="s">
        <v>50</v>
      </c>
      <c r="M29" s="392">
        <v>392</v>
      </c>
      <c r="N29" s="392">
        <v>117</v>
      </c>
      <c r="O29" s="393">
        <v>0.77013752455795681</v>
      </c>
      <c r="P29" s="393">
        <v>0.22986247544204322</v>
      </c>
      <c r="Q29" s="393">
        <v>0.81137052284511735</v>
      </c>
    </row>
    <row r="30" spans="2:17" s="390" customFormat="1" ht="15" x14ac:dyDescent="0.25">
      <c r="B30" s="390" t="s">
        <v>48</v>
      </c>
      <c r="C30" s="392">
        <v>35364</v>
      </c>
      <c r="D30" s="392">
        <v>27078</v>
      </c>
      <c r="E30" s="392">
        <v>8286</v>
      </c>
      <c r="F30" s="393">
        <v>0.76569392602646758</v>
      </c>
      <c r="G30" s="393">
        <v>0.2343060739735324</v>
      </c>
      <c r="I30" s="391">
        <v>18</v>
      </c>
      <c r="J30" s="391">
        <v>18</v>
      </c>
      <c r="K30" s="391">
        <v>18</v>
      </c>
      <c r="L30" s="390" t="s">
        <v>48</v>
      </c>
      <c r="M30" s="392">
        <v>27078</v>
      </c>
      <c r="N30" s="392">
        <v>8286</v>
      </c>
      <c r="O30" s="393">
        <v>0.76569392602646758</v>
      </c>
      <c r="P30" s="393">
        <v>0.2343060739735324</v>
      </c>
      <c r="Q30" s="393">
        <v>0.81137052284511735</v>
      </c>
    </row>
    <row r="31" spans="2:17" s="390" customFormat="1" ht="15" x14ac:dyDescent="0.25">
      <c r="B31" s="390" t="s">
        <v>49</v>
      </c>
      <c r="C31" s="392">
        <v>3688</v>
      </c>
      <c r="D31" s="392">
        <v>2748</v>
      </c>
      <c r="E31" s="392">
        <v>940</v>
      </c>
      <c r="F31" s="393">
        <v>0.74511930585683295</v>
      </c>
      <c r="G31" s="393">
        <v>0.25488069414316705</v>
      </c>
      <c r="I31" s="391">
        <v>19</v>
      </c>
      <c r="J31" s="391">
        <v>19</v>
      </c>
      <c r="K31" s="391">
        <v>19</v>
      </c>
      <c r="L31" s="390" t="s">
        <v>49</v>
      </c>
      <c r="M31" s="392">
        <v>2748</v>
      </c>
      <c r="N31" s="392">
        <v>940</v>
      </c>
      <c r="O31" s="393">
        <v>0.74511930585683295</v>
      </c>
      <c r="P31" s="393">
        <v>0.25488069414316705</v>
      </c>
      <c r="Q31" s="393">
        <v>0.81137052284511735</v>
      </c>
    </row>
    <row r="32" spans="2:17" s="390" customFormat="1" ht="15" x14ac:dyDescent="0.25">
      <c r="B32" s="394" t="s">
        <v>114</v>
      </c>
      <c r="C32" s="395">
        <v>542895</v>
      </c>
      <c r="D32" s="395">
        <v>440489</v>
      </c>
      <c r="E32" s="395">
        <v>102406</v>
      </c>
      <c r="F32" s="396">
        <v>0.81137052284511735</v>
      </c>
      <c r="G32" s="396">
        <v>0.18862947715488262</v>
      </c>
      <c r="I32" s="391">
        <v>13</v>
      </c>
      <c r="J32" s="391">
        <v>20</v>
      </c>
      <c r="K32" s="391">
        <v>9</v>
      </c>
      <c r="L32" s="390" t="s">
        <v>44</v>
      </c>
      <c r="M32" s="392">
        <v>72690</v>
      </c>
      <c r="N32" s="392">
        <v>45035</v>
      </c>
      <c r="O32" s="393">
        <v>0.61745593544276911</v>
      </c>
      <c r="P32" s="393">
        <v>0.38254406455723083</v>
      </c>
      <c r="Q32" s="393">
        <v>0.81137052284511735</v>
      </c>
    </row>
    <row r="33" spans="9:16" s="390" customFormat="1" ht="15" x14ac:dyDescent="0.25">
      <c r="I33" s="391"/>
      <c r="J33" s="391"/>
      <c r="K33" s="391"/>
      <c r="M33" s="392"/>
      <c r="N33" s="392"/>
      <c r="O33" s="393"/>
      <c r="P33" s="393"/>
    </row>
    <row r="34" spans="9:16" s="356"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topLeftCell="A5" zoomScale="80" zoomScaleNormal="80" workbookViewId="0">
      <selection activeCell="P30" sqref="P30"/>
    </sheetView>
  </sheetViews>
  <sheetFormatPr baseColWidth="10" defaultColWidth="11.42578125" defaultRowHeight="12.75" x14ac:dyDescent="0.2"/>
  <cols>
    <col min="1" max="1" width="4.42578125" style="478" customWidth="1"/>
    <col min="2" max="2" width="28.7109375" style="478" customWidth="1"/>
    <col min="3" max="3" width="0.5703125" style="478" customWidth="1"/>
    <col min="4" max="4" width="13.42578125" style="478" customWidth="1"/>
    <col min="5" max="5" width="0.5703125" style="478" customWidth="1"/>
    <col min="6" max="6" width="13.42578125" style="478" customWidth="1"/>
    <col min="7" max="7" width="10.42578125" style="478" customWidth="1"/>
    <col min="8" max="8" width="0.7109375" style="478" customWidth="1"/>
    <col min="9" max="9" width="11.140625" style="478" customWidth="1"/>
    <col min="10" max="10" width="10.42578125" style="478" customWidth="1"/>
    <col min="11" max="11" width="0.7109375" style="478" customWidth="1"/>
    <col min="12" max="12" width="9.5703125" style="478" customWidth="1"/>
    <col min="13" max="13" width="11.42578125" style="478"/>
    <col min="14" max="14" width="9.5703125" style="478" customWidth="1"/>
    <col min="15" max="15" width="11.42578125" style="478"/>
    <col min="16" max="16" width="9.5703125" style="478" customWidth="1"/>
    <col min="17" max="16384" width="11.42578125" style="478"/>
  </cols>
  <sheetData>
    <row r="2" spans="1:19" s="633" customFormat="1" ht="15" x14ac:dyDescent="0.2">
      <c r="B2" s="1210"/>
      <c r="C2" s="1210"/>
      <c r="D2" s="808"/>
      <c r="E2" s="809"/>
      <c r="F2" s="810"/>
      <c r="G2" s="809"/>
    </row>
    <row r="3" spans="1:19" s="633" customFormat="1" ht="38.25" customHeight="1" x14ac:dyDescent="0.2">
      <c r="B3" s="810"/>
      <c r="C3" s="810"/>
      <c r="D3" s="810"/>
      <c r="E3" s="809"/>
      <c r="F3" s="810"/>
      <c r="G3" s="809"/>
    </row>
    <row r="4" spans="1:19" s="635" customFormat="1" ht="37.5" customHeight="1" x14ac:dyDescent="0.2">
      <c r="B4" s="1222" t="s">
        <v>348</v>
      </c>
      <c r="C4" s="1222"/>
      <c r="D4" s="1222"/>
      <c r="E4" s="1222"/>
      <c r="F4" s="1222"/>
      <c r="G4" s="1222"/>
      <c r="H4" s="1222"/>
      <c r="I4" s="1222"/>
      <c r="J4" s="1222"/>
      <c r="K4" s="1222"/>
      <c r="L4" s="1222"/>
      <c r="M4" s="1222"/>
      <c r="N4" s="1222"/>
      <c r="O4" s="1222"/>
      <c r="P4" s="1222"/>
      <c r="Q4" s="1222"/>
    </row>
    <row r="5" spans="1:19" s="811" customFormat="1" ht="18" x14ac:dyDescent="0.2">
      <c r="B5" s="1036" t="str">
        <f>porsaad!B6</f>
        <v>Situación a 31 de julio de 2023</v>
      </c>
      <c r="C5" s="1036"/>
      <c r="D5" s="1036"/>
      <c r="E5" s="1036"/>
      <c r="F5" s="1036"/>
      <c r="G5" s="1036"/>
      <c r="H5" s="1036"/>
      <c r="I5" s="1036"/>
      <c r="J5" s="1036"/>
      <c r="K5" s="1036"/>
      <c r="L5" s="1036"/>
      <c r="M5" s="1036"/>
      <c r="N5" s="1036"/>
      <c r="O5" s="1036"/>
      <c r="P5" s="1036"/>
    </row>
    <row r="6" spans="1:19" s="635" customFormat="1" ht="6" customHeight="1" x14ac:dyDescent="0.2">
      <c r="D6" s="812"/>
      <c r="E6" s="812"/>
      <c r="F6" s="812"/>
      <c r="G6" s="812"/>
    </row>
    <row r="7" spans="1:19" s="816" customFormat="1" ht="12.75" customHeight="1" x14ac:dyDescent="0.2">
      <c r="A7" s="813"/>
      <c r="B7" s="1211" t="s">
        <v>15</v>
      </c>
      <c r="C7" s="814"/>
      <c r="D7" s="1214" t="s">
        <v>285</v>
      </c>
      <c r="E7" s="815"/>
      <c r="F7" s="1216" t="s">
        <v>477</v>
      </c>
      <c r="G7" s="1217"/>
      <c r="I7" s="1216" t="s">
        <v>286</v>
      </c>
      <c r="J7" s="1220"/>
      <c r="K7" s="956"/>
      <c r="L7" s="956"/>
      <c r="M7" s="956"/>
      <c r="N7" s="956"/>
      <c r="O7" s="956"/>
      <c r="P7" s="956"/>
      <c r="Q7" s="957"/>
    </row>
    <row r="8" spans="1:19" s="816" customFormat="1" ht="15" customHeight="1" x14ac:dyDescent="0.2">
      <c r="A8" s="813"/>
      <c r="B8" s="1212"/>
      <c r="C8" s="814"/>
      <c r="D8" s="1215"/>
      <c r="E8" s="815"/>
      <c r="F8" s="1218"/>
      <c r="G8" s="1219"/>
      <c r="I8" s="1218"/>
      <c r="J8" s="1221"/>
      <c r="K8" s="958"/>
      <c r="L8" s="1200" t="s">
        <v>141</v>
      </c>
      <c r="M8" s="1201"/>
      <c r="N8" s="1204" t="s">
        <v>142</v>
      </c>
      <c r="O8" s="1205"/>
      <c r="P8" s="1205"/>
      <c r="Q8" s="1206"/>
    </row>
    <row r="9" spans="1:19" s="816" customFormat="1" ht="44.25" customHeight="1" x14ac:dyDescent="0.2">
      <c r="A9" s="813"/>
      <c r="B9" s="1212"/>
      <c r="C9" s="814"/>
      <c r="D9" s="1215"/>
      <c r="E9" s="815"/>
      <c r="F9" s="1218"/>
      <c r="G9" s="1219"/>
      <c r="I9" s="1218"/>
      <c r="J9" s="1221"/>
      <c r="K9" s="958"/>
      <c r="L9" s="1202"/>
      <c r="M9" s="1203"/>
      <c r="N9" s="1204" t="s">
        <v>483</v>
      </c>
      <c r="O9" s="1206"/>
      <c r="P9" s="1204" t="s">
        <v>484</v>
      </c>
      <c r="Q9" s="1206"/>
    </row>
    <row r="10" spans="1:19" s="818" customFormat="1" ht="56.25" x14ac:dyDescent="0.2">
      <c r="A10" s="817"/>
      <c r="B10" s="1213"/>
      <c r="D10" s="819" t="s">
        <v>12</v>
      </c>
      <c r="E10" s="820"/>
      <c r="F10" s="821" t="s">
        <v>12</v>
      </c>
      <c r="G10" s="822" t="s">
        <v>287</v>
      </c>
      <c r="I10" s="821" t="s">
        <v>12</v>
      </c>
      <c r="J10" s="959" t="s">
        <v>287</v>
      </c>
      <c r="K10" s="960"/>
      <c r="L10" s="961" t="s">
        <v>12</v>
      </c>
      <c r="M10" s="962" t="s">
        <v>485</v>
      </c>
      <c r="N10" s="963" t="s">
        <v>12</v>
      </c>
      <c r="O10" s="962" t="s">
        <v>485</v>
      </c>
      <c r="P10" s="963" t="s">
        <v>12</v>
      </c>
      <c r="Q10" s="962" t="s">
        <v>485</v>
      </c>
    </row>
    <row r="11" spans="1:19" s="825" customFormat="1" ht="9" customHeight="1" x14ac:dyDescent="0.2">
      <c r="A11" s="823"/>
      <c r="B11" s="824"/>
      <c r="D11" s="826"/>
      <c r="E11" s="824"/>
      <c r="F11" s="826"/>
      <c r="G11" s="824"/>
      <c r="I11" s="824"/>
      <c r="J11" s="824"/>
    </row>
    <row r="12" spans="1:19" s="829" customFormat="1" x14ac:dyDescent="0.2">
      <c r="A12" s="827"/>
      <c r="B12" s="828" t="s">
        <v>11</v>
      </c>
      <c r="D12" s="976">
        <f>'41benpresaad'!D10</f>
        <v>275501</v>
      </c>
      <c r="E12" s="830">
        <v>53364</v>
      </c>
      <c r="F12" s="968">
        <f>D12-I12</f>
        <v>274849</v>
      </c>
      <c r="G12" s="969">
        <f>F12*100/D12</f>
        <v>99.763340241959199</v>
      </c>
      <c r="I12" s="968">
        <f>L12+N12+P12</f>
        <v>652</v>
      </c>
      <c r="J12" s="969">
        <f t="shared" ref="J12:J29" si="0">I12*100/D12</f>
        <v>0.23665975804080566</v>
      </c>
      <c r="L12" s="968">
        <v>0</v>
      </c>
      <c r="M12" s="964">
        <f>L12/$I12*100</f>
        <v>0</v>
      </c>
      <c r="N12" s="968">
        <v>319</v>
      </c>
      <c r="O12" s="623">
        <f>N12/$I12*100</f>
        <v>48.926380368098158</v>
      </c>
      <c r="P12" s="968">
        <v>333</v>
      </c>
      <c r="Q12" s="623">
        <f>P12/$I12*100</f>
        <v>51.073619631901849</v>
      </c>
      <c r="R12" s="992"/>
      <c r="S12" s="992"/>
    </row>
    <row r="13" spans="1:19" s="829" customFormat="1" x14ac:dyDescent="0.2">
      <c r="A13" s="827"/>
      <c r="B13" s="831" t="s">
        <v>10</v>
      </c>
      <c r="D13" s="977">
        <f>'41benpresaad'!D11</f>
        <v>39213</v>
      </c>
      <c r="E13" s="830">
        <v>5161</v>
      </c>
      <c r="F13" s="970">
        <f t="shared" ref="F13:F29" si="1">D13-I13</f>
        <v>38581</v>
      </c>
      <c r="G13" s="971">
        <f t="shared" ref="G13:G29" si="2">F13*100/D13</f>
        <v>98.388289597837456</v>
      </c>
      <c r="I13" s="970">
        <f t="shared" ref="I13:I29" si="3">L13+N13+P13</f>
        <v>632</v>
      </c>
      <c r="J13" s="971">
        <f t="shared" si="0"/>
        <v>1.6117104021625481</v>
      </c>
      <c r="L13" s="970">
        <v>0</v>
      </c>
      <c r="M13" s="965">
        <f>L13/$I13*100</f>
        <v>0</v>
      </c>
      <c r="N13" s="970">
        <v>349</v>
      </c>
      <c r="O13" s="624">
        <f>N13/$I13*100</f>
        <v>55.221518987341767</v>
      </c>
      <c r="P13" s="970">
        <v>283</v>
      </c>
      <c r="Q13" s="624">
        <f>P13/$I13*100</f>
        <v>44.778481012658226</v>
      </c>
      <c r="R13" s="992"/>
      <c r="S13" s="992"/>
    </row>
    <row r="14" spans="1:19" s="829" customFormat="1" x14ac:dyDescent="0.2">
      <c r="A14" s="827"/>
      <c r="B14" s="831" t="s">
        <v>40</v>
      </c>
      <c r="D14" s="977">
        <f>'41benpresaad'!D12</f>
        <v>29908</v>
      </c>
      <c r="E14" s="830">
        <v>3593</v>
      </c>
      <c r="F14" s="970">
        <f t="shared" si="1"/>
        <v>29045</v>
      </c>
      <c r="G14" s="971">
        <f t="shared" si="2"/>
        <v>97.114484418884572</v>
      </c>
      <c r="I14" s="970">
        <f t="shared" si="3"/>
        <v>863</v>
      </c>
      <c r="J14" s="971">
        <f t="shared" si="0"/>
        <v>2.8855155811154205</v>
      </c>
      <c r="L14" s="970">
        <v>2</v>
      </c>
      <c r="M14" s="965">
        <f>L14/$I14*100</f>
        <v>0.23174971031286209</v>
      </c>
      <c r="N14" s="970">
        <v>238</v>
      </c>
      <c r="O14" s="624">
        <f>N14/$I14*100</f>
        <v>27.578215527230594</v>
      </c>
      <c r="P14" s="970">
        <v>623</v>
      </c>
      <c r="Q14" s="624">
        <f>P14/$I14*100</f>
        <v>72.190034762456548</v>
      </c>
      <c r="R14" s="992"/>
      <c r="S14" s="992"/>
    </row>
    <row r="15" spans="1:19" s="829" customFormat="1" x14ac:dyDescent="0.2">
      <c r="A15" s="827"/>
      <c r="B15" s="831" t="s">
        <v>41</v>
      </c>
      <c r="D15" s="977">
        <f>'41benpresaad'!D13</f>
        <v>27809</v>
      </c>
      <c r="E15" s="830">
        <v>2742</v>
      </c>
      <c r="F15" s="970">
        <f t="shared" si="1"/>
        <v>27809</v>
      </c>
      <c r="G15" s="971">
        <f t="shared" si="2"/>
        <v>100</v>
      </c>
      <c r="I15" s="970">
        <f t="shared" si="3"/>
        <v>0</v>
      </c>
      <c r="J15" s="971">
        <f t="shared" si="0"/>
        <v>0</v>
      </c>
      <c r="L15" s="970">
        <v>0</v>
      </c>
      <c r="M15" s="965" t="s">
        <v>375</v>
      </c>
      <c r="N15" s="970">
        <v>0</v>
      </c>
      <c r="O15" s="624" t="s">
        <v>375</v>
      </c>
      <c r="P15" s="970">
        <v>0</v>
      </c>
      <c r="Q15" s="624" t="s">
        <v>375</v>
      </c>
      <c r="R15" s="992"/>
      <c r="S15" s="992"/>
    </row>
    <row r="16" spans="1:19" s="829" customFormat="1" x14ac:dyDescent="0.2">
      <c r="A16" s="827"/>
      <c r="B16" s="831" t="s">
        <v>9</v>
      </c>
      <c r="D16" s="977">
        <f>'41benpresaad'!D14</f>
        <v>38957</v>
      </c>
      <c r="E16" s="830">
        <v>7296</v>
      </c>
      <c r="F16" s="970">
        <f t="shared" si="1"/>
        <v>32796</v>
      </c>
      <c r="G16" s="971">
        <f t="shared" si="2"/>
        <v>84.185127191518859</v>
      </c>
      <c r="I16" s="970">
        <f t="shared" si="3"/>
        <v>6161</v>
      </c>
      <c r="J16" s="971">
        <f t="shared" si="0"/>
        <v>15.814872808481146</v>
      </c>
      <c r="L16" s="970">
        <v>2</v>
      </c>
      <c r="M16" s="965">
        <f>L16/$I16*100</f>
        <v>3.2462262619704592E-2</v>
      </c>
      <c r="N16" s="970">
        <v>1719</v>
      </c>
      <c r="O16" s="624">
        <f>N16/$I16*100</f>
        <v>27.901314721636101</v>
      </c>
      <c r="P16" s="970">
        <v>4440</v>
      </c>
      <c r="Q16" s="624">
        <f>P16/$I16*100</f>
        <v>72.0662230157442</v>
      </c>
      <c r="R16" s="992"/>
      <c r="S16" s="992"/>
    </row>
    <row r="17" spans="1:19" s="829" customFormat="1" x14ac:dyDescent="0.2">
      <c r="A17" s="827"/>
      <c r="B17" s="831" t="s">
        <v>8</v>
      </c>
      <c r="D17" s="977">
        <f>'41benpresaad'!D15</f>
        <v>17653</v>
      </c>
      <c r="E17" s="830">
        <v>3462</v>
      </c>
      <c r="F17" s="970">
        <f t="shared" si="1"/>
        <v>17653</v>
      </c>
      <c r="G17" s="971">
        <f t="shared" si="2"/>
        <v>100</v>
      </c>
      <c r="I17" s="970">
        <f t="shared" si="3"/>
        <v>0</v>
      </c>
      <c r="J17" s="971">
        <f t="shared" si="0"/>
        <v>0</v>
      </c>
      <c r="L17" s="970">
        <v>0</v>
      </c>
      <c r="M17" s="965" t="s">
        <v>375</v>
      </c>
      <c r="N17" s="970">
        <v>0</v>
      </c>
      <c r="O17" s="624" t="s">
        <v>375</v>
      </c>
      <c r="P17" s="970">
        <v>0</v>
      </c>
      <c r="Q17" s="624" t="s">
        <v>375</v>
      </c>
      <c r="R17" s="992"/>
      <c r="S17" s="992"/>
    </row>
    <row r="18" spans="1:19" s="829" customFormat="1" x14ac:dyDescent="0.2">
      <c r="A18" s="827"/>
      <c r="B18" s="831" t="s">
        <v>7</v>
      </c>
      <c r="D18" s="977">
        <f>'41benpresaad'!D16</f>
        <v>118742</v>
      </c>
      <c r="E18" s="830">
        <v>14325</v>
      </c>
      <c r="F18" s="970">
        <f t="shared" si="1"/>
        <v>109937</v>
      </c>
      <c r="G18" s="971">
        <f t="shared" si="2"/>
        <v>92.58476360512708</v>
      </c>
      <c r="I18" s="970">
        <f t="shared" si="3"/>
        <v>8805</v>
      </c>
      <c r="J18" s="971">
        <f>I18*100/D18</f>
        <v>7.4152363948729176</v>
      </c>
      <c r="L18" s="970">
        <v>5414</v>
      </c>
      <c r="M18" s="965">
        <f>L18/$I18*100</f>
        <v>61.487791027825104</v>
      </c>
      <c r="N18" s="970">
        <v>3389</v>
      </c>
      <c r="O18" s="624">
        <f>N18/$I18*100</f>
        <v>38.489494605337875</v>
      </c>
      <c r="P18" s="970">
        <v>2</v>
      </c>
      <c r="Q18" s="624">
        <f>P18/$I18*100</f>
        <v>2.2714366837024418E-2</v>
      </c>
      <c r="R18" s="992"/>
      <c r="S18" s="992"/>
    </row>
    <row r="19" spans="1:19" s="829" customFormat="1" x14ac:dyDescent="0.2">
      <c r="A19" s="827"/>
      <c r="B19" s="831" t="s">
        <v>43</v>
      </c>
      <c r="D19" s="977">
        <f>'41benpresaad'!D17</f>
        <v>69483</v>
      </c>
      <c r="E19" s="830">
        <v>9188</v>
      </c>
      <c r="F19" s="970">
        <f t="shared" si="1"/>
        <v>67376</v>
      </c>
      <c r="G19" s="971">
        <f t="shared" si="2"/>
        <v>96.967603586488778</v>
      </c>
      <c r="I19" s="970">
        <f t="shared" si="3"/>
        <v>2107</v>
      </c>
      <c r="J19" s="971">
        <f t="shared" si="0"/>
        <v>3.0323964135112185</v>
      </c>
      <c r="L19" s="970">
        <v>3</v>
      </c>
      <c r="M19" s="965">
        <f>L19/$I19*100</f>
        <v>0.14238253440911247</v>
      </c>
      <c r="N19" s="970">
        <v>688</v>
      </c>
      <c r="O19" s="624">
        <f>N19/$I19*100</f>
        <v>32.653061224489797</v>
      </c>
      <c r="P19" s="970">
        <v>1416</v>
      </c>
      <c r="Q19" s="624">
        <f>P19/$I19*100</f>
        <v>67.204556241101088</v>
      </c>
      <c r="R19" s="992"/>
      <c r="S19" s="992"/>
    </row>
    <row r="20" spans="1:19" s="829" customFormat="1" x14ac:dyDescent="0.2">
      <c r="A20" s="827"/>
      <c r="B20" s="831" t="s">
        <v>44</v>
      </c>
      <c r="D20" s="977">
        <f>'41benpresaad'!D18</f>
        <v>198202</v>
      </c>
      <c r="E20" s="830">
        <v>34612</v>
      </c>
      <c r="F20" s="970">
        <f t="shared" si="1"/>
        <v>198202</v>
      </c>
      <c r="G20" s="971">
        <f t="shared" si="2"/>
        <v>100</v>
      </c>
      <c r="I20" s="970">
        <f t="shared" si="3"/>
        <v>0</v>
      </c>
      <c r="J20" s="971">
        <f t="shared" si="0"/>
        <v>0</v>
      </c>
      <c r="L20" s="970">
        <v>0</v>
      </c>
      <c r="M20" s="965" t="s">
        <v>375</v>
      </c>
      <c r="N20" s="970">
        <v>0</v>
      </c>
      <c r="O20" s="624" t="s">
        <v>375</v>
      </c>
      <c r="P20" s="970">
        <v>0</v>
      </c>
      <c r="Q20" s="624" t="s">
        <v>375</v>
      </c>
      <c r="R20" s="992"/>
      <c r="S20" s="992"/>
    </row>
    <row r="21" spans="1:19" s="829" customFormat="1" x14ac:dyDescent="0.2">
      <c r="A21" s="827"/>
      <c r="B21" s="831" t="s">
        <v>6</v>
      </c>
      <c r="D21" s="977">
        <f>'41benpresaad'!D19</f>
        <v>139356</v>
      </c>
      <c r="E21" s="830">
        <v>13397</v>
      </c>
      <c r="F21" s="970">
        <f t="shared" si="1"/>
        <v>138120</v>
      </c>
      <c r="G21" s="971">
        <f t="shared" si="2"/>
        <v>99.113062946697667</v>
      </c>
      <c r="I21" s="970">
        <f t="shared" si="3"/>
        <v>1236</v>
      </c>
      <c r="J21" s="971">
        <f t="shared" si="0"/>
        <v>0.88693705330233363</v>
      </c>
      <c r="L21" s="970">
        <v>139</v>
      </c>
      <c r="M21" s="965">
        <f>L21/$I21*100</f>
        <v>11.245954692556634</v>
      </c>
      <c r="N21" s="970">
        <v>737</v>
      </c>
      <c r="O21" s="624">
        <f>N21/$I21*100</f>
        <v>59.627831715210355</v>
      </c>
      <c r="P21" s="970">
        <v>360</v>
      </c>
      <c r="Q21" s="624">
        <f>P21/$I21*100</f>
        <v>29.126213592233007</v>
      </c>
      <c r="R21" s="992"/>
      <c r="S21" s="992"/>
    </row>
    <row r="22" spans="1:19" s="829" customFormat="1" x14ac:dyDescent="0.2">
      <c r="A22" s="827"/>
      <c r="B22" s="831" t="s">
        <v>5</v>
      </c>
      <c r="D22" s="977">
        <f>'41benpresaad'!D20</f>
        <v>34481</v>
      </c>
      <c r="E22" s="830">
        <v>6540</v>
      </c>
      <c r="F22" s="970">
        <f t="shared" si="1"/>
        <v>34225</v>
      </c>
      <c r="G22" s="971">
        <f t="shared" si="2"/>
        <v>99.25756213566892</v>
      </c>
      <c r="I22" s="970">
        <f t="shared" si="3"/>
        <v>256</v>
      </c>
      <c r="J22" s="971">
        <f t="shared" si="0"/>
        <v>0.74243786433108083</v>
      </c>
      <c r="L22" s="970">
        <v>0</v>
      </c>
      <c r="M22" s="965">
        <f>L22/$I22*100</f>
        <v>0</v>
      </c>
      <c r="N22" s="970">
        <v>154</v>
      </c>
      <c r="O22" s="624">
        <f>N22/$I22*100</f>
        <v>60.15625</v>
      </c>
      <c r="P22" s="970">
        <v>102</v>
      </c>
      <c r="Q22" s="624">
        <f>P22/$I22*100</f>
        <v>39.84375</v>
      </c>
      <c r="R22" s="992"/>
      <c r="S22" s="992"/>
    </row>
    <row r="23" spans="1:19" s="829" customFormat="1" x14ac:dyDescent="0.2">
      <c r="A23" s="827"/>
      <c r="B23" s="831" t="s">
        <v>38</v>
      </c>
      <c r="D23" s="977">
        <f>'41benpresaad'!D21</f>
        <v>72568</v>
      </c>
      <c r="E23" s="830">
        <v>13798</v>
      </c>
      <c r="F23" s="970">
        <f t="shared" si="1"/>
        <v>70756</v>
      </c>
      <c r="G23" s="971">
        <f t="shared" si="2"/>
        <v>97.503031639290043</v>
      </c>
      <c r="I23" s="970">
        <f t="shared" si="3"/>
        <v>1812</v>
      </c>
      <c r="J23" s="971">
        <f t="shared" si="0"/>
        <v>2.4969683607099546</v>
      </c>
      <c r="L23" s="970">
        <v>24</v>
      </c>
      <c r="M23" s="965">
        <f>L23/$I23*100</f>
        <v>1.3245033112582782</v>
      </c>
      <c r="N23" s="970">
        <v>77</v>
      </c>
      <c r="O23" s="624">
        <f>N23/$I23*100</f>
        <v>4.2494481236203097</v>
      </c>
      <c r="P23" s="970">
        <v>1711</v>
      </c>
      <c r="Q23" s="624">
        <f>P23/$I23*100</f>
        <v>94.426048565121405</v>
      </c>
      <c r="R23" s="992"/>
      <c r="S23" s="992"/>
    </row>
    <row r="24" spans="1:19" s="829" customFormat="1" x14ac:dyDescent="0.2">
      <c r="A24" s="827"/>
      <c r="B24" s="831" t="s">
        <v>45</v>
      </c>
      <c r="D24" s="977">
        <f>'41benpresaad'!D22</f>
        <v>168923</v>
      </c>
      <c r="E24" s="830">
        <v>24812</v>
      </c>
      <c r="F24" s="970">
        <f t="shared" si="1"/>
        <v>168923</v>
      </c>
      <c r="G24" s="971">
        <f t="shared" si="2"/>
        <v>100</v>
      </c>
      <c r="I24" s="970">
        <f t="shared" si="3"/>
        <v>0</v>
      </c>
      <c r="J24" s="971">
        <f t="shared" si="0"/>
        <v>0</v>
      </c>
      <c r="L24" s="970">
        <v>0</v>
      </c>
      <c r="M24" s="965" t="s">
        <v>375</v>
      </c>
      <c r="N24" s="970">
        <v>0</v>
      </c>
      <c r="O24" s="624" t="s">
        <v>375</v>
      </c>
      <c r="P24" s="970">
        <v>0</v>
      </c>
      <c r="Q24" s="624" t="s">
        <v>375</v>
      </c>
      <c r="R24" s="992"/>
      <c r="S24" s="992"/>
    </row>
    <row r="25" spans="1:19" s="829" customFormat="1" x14ac:dyDescent="0.2">
      <c r="A25" s="827"/>
      <c r="B25" s="831" t="s">
        <v>46</v>
      </c>
      <c r="D25" s="977">
        <f>'41benpresaad'!D23</f>
        <v>39421</v>
      </c>
      <c r="E25" s="830">
        <v>10064</v>
      </c>
      <c r="F25" s="970">
        <f t="shared" si="1"/>
        <v>39019</v>
      </c>
      <c r="G25" s="971">
        <f t="shared" si="2"/>
        <v>98.980238958930514</v>
      </c>
      <c r="I25" s="970">
        <f t="shared" si="3"/>
        <v>402</v>
      </c>
      <c r="J25" s="971">
        <f t="shared" si="0"/>
        <v>1.0197610410694806</v>
      </c>
      <c r="L25" s="970">
        <v>0</v>
      </c>
      <c r="M25" s="965">
        <f>L25/$I25*100</f>
        <v>0</v>
      </c>
      <c r="N25" s="970">
        <v>320</v>
      </c>
      <c r="O25" s="624">
        <f>N25/$I25*100</f>
        <v>79.601990049751251</v>
      </c>
      <c r="P25" s="970">
        <v>82</v>
      </c>
      <c r="Q25" s="624">
        <f>P25/$I25*100</f>
        <v>20.398009950248756</v>
      </c>
      <c r="R25" s="992"/>
      <c r="S25" s="992"/>
    </row>
    <row r="26" spans="1:19" s="829" customFormat="1" x14ac:dyDescent="0.2">
      <c r="B26" s="831" t="s">
        <v>47</v>
      </c>
      <c r="D26" s="977">
        <f>'41benpresaad'!D24</f>
        <v>15589</v>
      </c>
      <c r="E26" s="830">
        <v>1275</v>
      </c>
      <c r="F26" s="974">
        <f t="shared" si="1"/>
        <v>15589</v>
      </c>
      <c r="G26" s="971">
        <f t="shared" si="2"/>
        <v>100</v>
      </c>
      <c r="I26" s="974">
        <f t="shared" si="3"/>
        <v>0</v>
      </c>
      <c r="J26" s="971">
        <f t="shared" si="0"/>
        <v>0</v>
      </c>
      <c r="L26" s="974">
        <v>0</v>
      </c>
      <c r="M26" s="965" t="s">
        <v>375</v>
      </c>
      <c r="N26" s="974">
        <v>0</v>
      </c>
      <c r="O26" s="624" t="s">
        <v>375</v>
      </c>
      <c r="P26" s="974">
        <v>0</v>
      </c>
      <c r="Q26" s="624" t="s">
        <v>375</v>
      </c>
      <c r="R26" s="992"/>
      <c r="S26" s="992"/>
    </row>
    <row r="27" spans="1:19" s="829" customFormat="1" x14ac:dyDescent="0.2">
      <c r="B27" s="831" t="s">
        <v>48</v>
      </c>
      <c r="D27" s="978">
        <f>'41benpresaad'!D25</f>
        <v>66909</v>
      </c>
      <c r="E27" s="830">
        <v>8030</v>
      </c>
      <c r="F27" s="974">
        <f t="shared" si="1"/>
        <v>66909</v>
      </c>
      <c r="G27" s="971">
        <f t="shared" si="2"/>
        <v>100</v>
      </c>
      <c r="I27" s="974">
        <f t="shared" si="3"/>
        <v>0</v>
      </c>
      <c r="J27" s="971">
        <f t="shared" si="0"/>
        <v>0</v>
      </c>
      <c r="L27" s="974">
        <v>0</v>
      </c>
      <c r="M27" s="965" t="s">
        <v>375</v>
      </c>
      <c r="N27" s="974">
        <v>0</v>
      </c>
      <c r="O27" s="624" t="s">
        <v>375</v>
      </c>
      <c r="P27" s="974">
        <v>0</v>
      </c>
      <c r="Q27" s="624" t="s">
        <v>375</v>
      </c>
      <c r="R27" s="992"/>
      <c r="S27" s="992"/>
    </row>
    <row r="28" spans="1:19" s="829" customFormat="1" x14ac:dyDescent="0.2">
      <c r="B28" s="831" t="s">
        <v>49</v>
      </c>
      <c r="D28" s="978">
        <f>'41benpresaad'!D26</f>
        <v>9016</v>
      </c>
      <c r="E28" s="832">
        <v>1753</v>
      </c>
      <c r="F28" s="974">
        <f t="shared" si="1"/>
        <v>9016</v>
      </c>
      <c r="G28" s="972">
        <f t="shared" si="2"/>
        <v>100</v>
      </c>
      <c r="I28" s="974">
        <f t="shared" si="3"/>
        <v>0</v>
      </c>
      <c r="J28" s="972">
        <f t="shared" si="0"/>
        <v>0</v>
      </c>
      <c r="L28" s="974">
        <v>0</v>
      </c>
      <c r="M28" s="965" t="s">
        <v>375</v>
      </c>
      <c r="N28" s="974">
        <v>0</v>
      </c>
      <c r="O28" s="965" t="s">
        <v>375</v>
      </c>
      <c r="P28" s="974">
        <v>0</v>
      </c>
      <c r="Q28" s="965" t="s">
        <v>375</v>
      </c>
      <c r="R28" s="992"/>
      <c r="S28" s="992"/>
    </row>
    <row r="29" spans="1:19" s="829" customFormat="1" x14ac:dyDescent="0.2">
      <c r="B29" s="833" t="s">
        <v>4</v>
      </c>
      <c r="D29" s="979">
        <f>'41benpresaad'!D27</f>
        <v>3299</v>
      </c>
      <c r="E29" s="832">
        <v>384</v>
      </c>
      <c r="F29" s="975">
        <f t="shared" si="1"/>
        <v>3213</v>
      </c>
      <c r="G29" s="973">
        <f t="shared" si="2"/>
        <v>97.393149439224004</v>
      </c>
      <c r="I29" s="975">
        <f t="shared" si="3"/>
        <v>86</v>
      </c>
      <c r="J29" s="973">
        <f t="shared" si="0"/>
        <v>2.6068505607759929</v>
      </c>
      <c r="L29" s="975">
        <v>0</v>
      </c>
      <c r="M29" s="965">
        <f>L29/$I29*100</f>
        <v>0</v>
      </c>
      <c r="N29" s="975">
        <v>10</v>
      </c>
      <c r="O29" s="624">
        <f>N29/$I29*100</f>
        <v>11.627906976744185</v>
      </c>
      <c r="P29" s="975">
        <v>76</v>
      </c>
      <c r="Q29" s="624">
        <f>P29/$I29*100</f>
        <v>88.372093023255815</v>
      </c>
      <c r="R29" s="992"/>
      <c r="S29" s="992"/>
    </row>
    <row r="30" spans="1:19" s="825" customFormat="1" ht="7.5" customHeight="1" x14ac:dyDescent="0.2">
      <c r="A30" s="823"/>
      <c r="B30" s="834"/>
      <c r="D30" s="835"/>
      <c r="E30" s="836"/>
      <c r="F30" s="835"/>
      <c r="G30" s="837"/>
      <c r="I30" s="838"/>
      <c r="J30" s="837"/>
      <c r="L30" s="966"/>
      <c r="M30" s="967"/>
      <c r="N30" s="966"/>
      <c r="O30" s="967"/>
      <c r="P30" s="966"/>
      <c r="Q30" s="967"/>
    </row>
    <row r="31" spans="1:19" s="815" customFormat="1" ht="15" x14ac:dyDescent="0.2">
      <c r="B31" s="839" t="s">
        <v>3</v>
      </c>
      <c r="D31" s="840">
        <f>SUM(D12:D29)</f>
        <v>1365030</v>
      </c>
      <c r="E31" s="836"/>
      <c r="F31" s="841">
        <f>SUM(F12:F29)</f>
        <v>1342018</v>
      </c>
      <c r="G31" s="842">
        <f>F31*100/D31</f>
        <v>98.314176245210732</v>
      </c>
      <c r="I31" s="843">
        <f>SUM(I12:I29)</f>
        <v>23012</v>
      </c>
      <c r="J31" s="842">
        <f>I31*100/D31</f>
        <v>1.685823754789272</v>
      </c>
      <c r="L31" s="843">
        <f>SUM(L12:L29)</f>
        <v>5584</v>
      </c>
      <c r="M31" s="842">
        <f>L31/$I31*100</f>
        <v>24.265600556231533</v>
      </c>
      <c r="N31" s="843">
        <f>SUM(N12:N29)</f>
        <v>8000</v>
      </c>
      <c r="O31" s="842">
        <f>N31/$I31*100</f>
        <v>34.764470710933423</v>
      </c>
      <c r="P31" s="843">
        <f>SUM(P12:P29)</f>
        <v>9428</v>
      </c>
      <c r="Q31" s="842">
        <f>P31/$I31*100</f>
        <v>40.969928732835044</v>
      </c>
    </row>
    <row r="32" spans="1:19" s="844" customFormat="1" ht="15" x14ac:dyDescent="0.2">
      <c r="B32" s="845" t="s">
        <v>42</v>
      </c>
      <c r="C32" s="846"/>
    </row>
    <row r="33" spans="2:16" ht="33" customHeight="1" x14ac:dyDescent="0.2">
      <c r="B33" s="1209" t="s">
        <v>288</v>
      </c>
      <c r="C33" s="1209"/>
      <c r="D33" s="1209"/>
      <c r="E33" s="1209"/>
      <c r="F33" s="1209"/>
      <c r="G33" s="1209"/>
      <c r="H33" s="1209"/>
      <c r="I33" s="1209"/>
      <c r="J33" s="1209"/>
      <c r="K33" s="1209"/>
      <c r="L33" s="1209"/>
      <c r="M33" s="1209"/>
      <c r="N33" s="1209"/>
      <c r="O33" s="1209"/>
      <c r="P33" s="1209"/>
    </row>
    <row r="35" spans="2:16" x14ac:dyDescent="0.2">
      <c r="B35" s="847"/>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Llanos Hinojosa Cervera</cp:lastModifiedBy>
  <cp:lastPrinted>2023-07-31T11:47:04Z</cp:lastPrinted>
  <dcterms:created xsi:type="dcterms:W3CDTF">2023-07-31T11:37:31Z</dcterms:created>
  <dcterms:modified xsi:type="dcterms:W3CDTF">2023-08-01T06:54:06Z</dcterms:modified>
</cp:coreProperties>
</file>