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4.xml" ContentType="application/vnd.ms-office.chartstyle+xml"/>
  <Override PartName="/xl/charts/colors4.xml" ContentType="application/vnd.ms-office.chartcolorstyle+xml"/>
  <Override PartName="/xl/charts/chart40.xml" ContentType="application/vnd.openxmlformats-officedocument.drawingml.chart+xml"/>
  <Override PartName="/xl/charts/style5.xml" ContentType="application/vnd.ms-office.chartstyle+xml"/>
  <Override PartName="/xl/charts/colors5.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hidePivotFieldList="1"/>
  <mc:AlternateContent xmlns:mc="http://schemas.openxmlformats.org/markup-compatibility/2006">
    <mc:Choice Requires="x15">
      <x15ac:absPath xmlns:x15ac="http://schemas.microsoft.com/office/spreadsheetml/2010/11/ac" url="Z:\AREA DE ESTADÍSTICA\ESTADÍSTICA\Estadistica\2023\Informes especiales a 31 de agosto de 2023\"/>
    </mc:Choice>
  </mc:AlternateContent>
  <xr:revisionPtr revIDLastSave="0" documentId="13_ncr:1_{6EBBE42F-CB44-4A41-8FAA-BA36D99952E8}" xr6:coauthVersionLast="47" xr6:coauthVersionMax="47" xr10:uidLastSave="{00000000-0000-0000-0000-000000000000}"/>
  <bookViews>
    <workbookView xWindow="-120" yWindow="-120" windowWidth="29040" windowHeight="15840" tabRatio="891" xr2:uid="{00000000-000D-0000-FFFF-FFFF00000000}"/>
  </bookViews>
  <sheets>
    <sheet name="porsaad" sheetId="1"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externalReferences>
    <externalReference r:id="rId93"/>
    <externalReference r:id="rId94"/>
  </externalReference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'9TiempoEspera'!$L$12:$M$30</definedName>
    <definedName name="_xlnm.Print_Area" localSheetId="86">'10pend'!$A$1:$K$34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'51aPAPDgrado'!$A$1:$S$31</definedName>
    <definedName name="_xlnm.Print_Area" localSheetId="56">'51bTeleasgrado'!$A$1:$S$31</definedName>
    <definedName name="_xlnm.Print_Area" localSheetId="57">'51cSADgrado'!$A$1:$S$30</definedName>
    <definedName name="_xlnm.Print_Area" localSheetId="58">'51dCDgrado'!$A$1:$S$30</definedName>
    <definedName name="_xlnm.Print_Area" localSheetId="59">'51eSARgrado'!$A$1:$S$30</definedName>
    <definedName name="_xlnm.Print_Area" localSheetId="60">'51fPEVincgrado'!$A$1:$S$30</definedName>
    <definedName name="_xlnm.Print_Area" localSheetId="61">'51gPECgrado'!$A$1:$S$30</definedName>
    <definedName name="_xlnm.Print_Area" localSheetId="62">'51hPEAsistPgrado'!$A$1:$S$30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'9TiempoEspera'!$A$1:$Q$37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0" i="167" l="1"/>
  <c r="AE40" i="167"/>
  <c r="AB40" i="166"/>
  <c r="AC40" i="166"/>
  <c r="AB40" i="165"/>
  <c r="AC40" i="165"/>
  <c r="AB39" i="166"/>
  <c r="AC39" i="166"/>
  <c r="AD39" i="167"/>
  <c r="AE39" i="167"/>
  <c r="AC39" i="165"/>
  <c r="AB37" i="165"/>
  <c r="AC36" i="166"/>
  <c r="AD36" i="167"/>
  <c r="AE38" i="167"/>
  <c r="AC37" i="165"/>
  <c r="AB38" i="166"/>
  <c r="AC38" i="166"/>
  <c r="AB39" i="165"/>
  <c r="AC36" i="165"/>
  <c r="AB38" i="165"/>
  <c r="AE36" i="167"/>
  <c r="AB37" i="166"/>
  <c r="AE37" i="167"/>
  <c r="AC38" i="165"/>
  <c r="AD37" i="167"/>
  <c r="AB36" i="165"/>
  <c r="AD38" i="167"/>
  <c r="AB36" i="166"/>
  <c r="AC37" i="166"/>
  <c r="Q42" i="158" l="1"/>
  <c r="AE35" i="167"/>
  <c r="AB35" i="166"/>
  <c r="AC35" i="166"/>
  <c r="AD35" i="167"/>
  <c r="AB35" i="165"/>
  <c r="AC35" i="165"/>
  <c r="C33" i="90" l="1"/>
  <c r="R9" i="164" l="1"/>
  <c r="R10" i="164"/>
  <c r="R11" i="164"/>
  <c r="R12" i="164"/>
  <c r="R13" i="164"/>
  <c r="R14" i="164"/>
  <c r="R15" i="164"/>
  <c r="R16" i="164"/>
  <c r="R17" i="164"/>
  <c r="R18" i="164"/>
  <c r="R19" i="164"/>
  <c r="R20" i="164"/>
  <c r="R21" i="164"/>
  <c r="R22" i="164"/>
  <c r="R23" i="164"/>
  <c r="R24" i="164"/>
  <c r="R25" i="164"/>
  <c r="R26" i="164"/>
  <c r="R8" i="164"/>
  <c r="Q9" i="163"/>
  <c r="Q10" i="163"/>
  <c r="Q11" i="163"/>
  <c r="Q12" i="163"/>
  <c r="Q13" i="163"/>
  <c r="Q14" i="163"/>
  <c r="Q15" i="163"/>
  <c r="Q16" i="163"/>
  <c r="Q17" i="163"/>
  <c r="Q18" i="163"/>
  <c r="Q19" i="163"/>
  <c r="Q20" i="163"/>
  <c r="Q21" i="163"/>
  <c r="Q22" i="163"/>
  <c r="Q23" i="163"/>
  <c r="Q24" i="163"/>
  <c r="Q25" i="163"/>
  <c r="Q26" i="163"/>
  <c r="Q8" i="163"/>
  <c r="Q9" i="162"/>
  <c r="Q10" i="162"/>
  <c r="Q11" i="162"/>
  <c r="Q12" i="162"/>
  <c r="Q13" i="162"/>
  <c r="Q14" i="162"/>
  <c r="Q15" i="162"/>
  <c r="Q16" i="162"/>
  <c r="Q17" i="162"/>
  <c r="Q18" i="162"/>
  <c r="Q19" i="162"/>
  <c r="Q20" i="162"/>
  <c r="Q21" i="162"/>
  <c r="Q22" i="162"/>
  <c r="Q23" i="162"/>
  <c r="Q24" i="162"/>
  <c r="Q25" i="162"/>
  <c r="Q26" i="162"/>
  <c r="Q8" i="162"/>
  <c r="G7" i="162"/>
  <c r="Q9" i="161"/>
  <c r="Q10" i="161"/>
  <c r="Q11" i="161"/>
  <c r="Q12" i="161"/>
  <c r="Q13" i="161"/>
  <c r="Q14" i="161"/>
  <c r="Q15" i="161"/>
  <c r="Q16" i="161"/>
  <c r="Q17" i="161"/>
  <c r="Q18" i="161"/>
  <c r="Q19" i="161"/>
  <c r="Q20" i="161"/>
  <c r="Q21" i="161"/>
  <c r="Q22" i="161"/>
  <c r="Q23" i="161"/>
  <c r="Q24" i="161"/>
  <c r="Q25" i="161"/>
  <c r="Q26" i="161"/>
  <c r="Q8" i="161"/>
  <c r="Q26" i="160"/>
  <c r="Q9" i="160"/>
  <c r="Q10" i="160"/>
  <c r="Q11" i="160"/>
  <c r="Q12" i="160"/>
  <c r="Q13" i="160"/>
  <c r="Q14" i="160"/>
  <c r="Q15" i="160"/>
  <c r="Q16" i="160"/>
  <c r="Q17" i="160"/>
  <c r="Q18" i="160"/>
  <c r="Q19" i="160"/>
  <c r="Q20" i="160"/>
  <c r="Q21" i="160"/>
  <c r="Q22" i="160"/>
  <c r="Q23" i="160"/>
  <c r="Q24" i="160"/>
  <c r="Q25" i="160"/>
  <c r="Q8" i="160"/>
  <c r="Q26" i="159"/>
  <c r="Q9" i="159"/>
  <c r="Q10" i="159"/>
  <c r="Q11" i="159"/>
  <c r="Q12" i="159"/>
  <c r="Q13" i="159"/>
  <c r="Q14" i="159"/>
  <c r="Q15" i="159"/>
  <c r="Q16" i="159"/>
  <c r="Q17" i="159"/>
  <c r="Q18" i="159"/>
  <c r="Q19" i="159"/>
  <c r="Q20" i="159"/>
  <c r="Q21" i="159"/>
  <c r="Q22" i="159"/>
  <c r="Q23" i="159"/>
  <c r="Q24" i="159"/>
  <c r="Q25" i="159"/>
  <c r="Q8" i="159"/>
  <c r="Q28" i="158"/>
  <c r="Q29" i="158"/>
  <c r="Q30" i="158"/>
  <c r="Q31" i="158"/>
  <c r="Q32" i="158"/>
  <c r="Q33" i="158"/>
  <c r="Q34" i="158"/>
  <c r="Q35" i="158"/>
  <c r="Q36" i="158"/>
  <c r="Q37" i="158"/>
  <c r="Q38" i="158"/>
  <c r="Q39" i="158"/>
  <c r="Q40" i="158"/>
  <c r="Q41" i="158"/>
  <c r="Q27" i="158"/>
  <c r="Q9" i="158"/>
  <c r="Q10" i="158"/>
  <c r="Q11" i="158"/>
  <c r="Q12" i="158"/>
  <c r="Q13" i="158"/>
  <c r="Q14" i="158"/>
  <c r="Q15" i="158"/>
  <c r="Q16" i="158"/>
  <c r="Q17" i="158"/>
  <c r="Q18" i="158"/>
  <c r="Q19" i="158"/>
  <c r="Q20" i="158"/>
  <c r="Q21" i="158"/>
  <c r="Q22" i="158"/>
  <c r="Q8" i="158"/>
  <c r="O34" i="54"/>
  <c r="J34" i="54"/>
  <c r="K34" i="54"/>
  <c r="F35" i="54"/>
  <c r="J35" i="54"/>
  <c r="P34" i="54"/>
  <c r="K35" i="54"/>
  <c r="O35" i="54"/>
  <c r="P35" i="54"/>
  <c r="F34" i="54"/>
  <c r="F33" i="90" l="1"/>
  <c r="I33" i="90"/>
  <c r="D31" i="106" l="1"/>
  <c r="I13" i="155" l="1"/>
  <c r="I14" i="155"/>
  <c r="I15" i="155"/>
  <c r="I16" i="155"/>
  <c r="I17" i="155"/>
  <c r="I18" i="155"/>
  <c r="I19" i="155"/>
  <c r="I20" i="155"/>
  <c r="I21" i="155"/>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O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X19" i="167" l="1"/>
  <c r="X28" i="167"/>
  <c r="X18" i="167"/>
  <c r="X25" i="167"/>
  <c r="X12" i="167"/>
  <c r="X27" i="167"/>
  <c r="X21" i="167"/>
  <c r="X15" i="167"/>
  <c r="X13" i="167"/>
  <c r="X16" i="167"/>
  <c r="X14" i="167"/>
  <c r="X24" i="167"/>
  <c r="X20" i="167"/>
  <c r="X26" i="167"/>
  <c r="X29" i="167"/>
  <c r="X22" i="167"/>
  <c r="X17" i="167"/>
  <c r="X23" i="167"/>
  <c r="H26" i="158"/>
  <c r="H7" i="164"/>
  <c r="S6" i="164" s="1"/>
  <c r="H7" i="163"/>
  <c r="H7" i="159"/>
  <c r="R6" i="159" s="1"/>
  <c r="R6" i="161" s="1"/>
  <c r="H7" i="162"/>
  <c r="H7" i="161"/>
  <c r="H7" i="160"/>
  <c r="R6" i="158"/>
  <c r="R25" i="158" s="1"/>
  <c r="R6" i="162" l="1"/>
  <c r="R6" i="163"/>
  <c r="R6" i="160"/>
  <c r="W31" i="167"/>
  <c r="X31" i="167" s="1"/>
  <c r="D35" i="47"/>
  <c r="X38" i="134"/>
  <c r="N35" i="48"/>
  <c r="N35" i="47"/>
  <c r="U37" i="134"/>
  <c r="L38" i="134"/>
  <c r="K38" i="10"/>
  <c r="N38" i="134"/>
  <c r="N37" i="134"/>
  <c r="G46" i="112"/>
  <c r="G46" i="110"/>
  <c r="N37" i="10"/>
  <c r="U38" i="134"/>
  <c r="D36" i="49"/>
  <c r="S38" i="134"/>
  <c r="Q37" i="134"/>
  <c r="N36" i="49"/>
  <c r="D35" i="48"/>
  <c r="Q38" i="10"/>
  <c r="Q37" i="10"/>
  <c r="G45" i="111"/>
  <c r="G45" i="112"/>
  <c r="K37" i="10"/>
  <c r="S37" i="134"/>
  <c r="N38" i="10"/>
  <c r="L37" i="134"/>
  <c r="W37" i="10"/>
  <c r="Q38" i="134"/>
  <c r="N36" i="47"/>
  <c r="AB38" i="134"/>
  <c r="W38" i="10"/>
  <c r="G46" i="111"/>
  <c r="N36" i="48"/>
  <c r="D35" i="49"/>
  <c r="AB37" i="134"/>
  <c r="D36" i="48"/>
  <c r="Z37" i="134"/>
  <c r="Z38" i="134"/>
  <c r="X37" i="134"/>
  <c r="N35" i="49"/>
  <c r="D36" i="47"/>
  <c r="G45" i="110"/>
  <c r="O38" i="10" l="1"/>
  <c r="L38" i="10"/>
  <c r="T38" i="10"/>
  <c r="U38" i="10" s="1"/>
  <c r="R38" i="10"/>
  <c r="X38" i="10"/>
  <c r="T37" i="10"/>
  <c r="U37" i="10" s="1"/>
  <c r="L37" i="10"/>
  <c r="R37" i="10"/>
  <c r="X37" i="10"/>
  <c r="O37" i="10"/>
  <c r="T38" i="134"/>
  <c r="AC38" i="134"/>
  <c r="M38" i="134"/>
  <c r="R38" i="134"/>
  <c r="AA38" i="134"/>
  <c r="O38" i="134"/>
  <c r="Y38" i="134"/>
  <c r="V38" i="134"/>
  <c r="M37" i="134"/>
  <c r="R37" i="134"/>
  <c r="V37" i="134"/>
  <c r="AA37" i="134"/>
  <c r="O37" i="134"/>
  <c r="T37" i="134"/>
  <c r="Y37" i="134"/>
  <c r="AC37" i="134"/>
  <c r="D29" i="155" l="1"/>
  <c r="F29" i="155" s="1"/>
  <c r="B34" i="36" l="1"/>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66" l="1"/>
  <c r="B5" i="165"/>
  <c r="B5" i="167"/>
  <c r="B5" i="105"/>
  <c r="B5" i="155"/>
  <c r="B5" i="103"/>
  <c r="B6" i="152"/>
  <c r="B5" i="145"/>
  <c r="B5" i="139"/>
  <c r="B5" i="148"/>
  <c r="B5" i="144"/>
  <c r="B5" i="147"/>
  <c r="B5" i="143"/>
  <c r="B4" i="141"/>
  <c r="B5" i="146"/>
  <c r="B5" i="142"/>
  <c r="B5" i="140"/>
  <c r="B5" i="138"/>
  <c r="B5" i="137"/>
  <c r="B5" i="136"/>
  <c r="B5" i="134"/>
  <c r="B7" i="80"/>
  <c r="B5" i="77"/>
  <c r="B5" i="58"/>
  <c r="B7" i="83"/>
  <c r="B7" i="76"/>
  <c r="B7" i="67"/>
  <c r="B5" i="88"/>
  <c r="B7" i="82"/>
  <c r="B7" i="75"/>
  <c r="B7" i="66"/>
  <c r="B7" i="81"/>
  <c r="B7" i="74"/>
  <c r="B7" i="59"/>
  <c r="B5" i="54"/>
  <c r="B5" i="50"/>
  <c r="B7" i="84"/>
  <c r="B6" i="98"/>
  <c r="B5" i="57"/>
  <c r="B5" i="53"/>
  <c r="B5" i="45"/>
  <c r="B5" i="87"/>
  <c r="B5" i="56"/>
  <c r="B5" i="52"/>
  <c r="B7" i="107"/>
  <c r="B5" i="101"/>
  <c r="B8" i="86"/>
  <c r="B5" i="55"/>
  <c r="B5" i="51"/>
  <c r="B7" i="106"/>
  <c r="B5" i="36"/>
  <c r="B5" i="43"/>
  <c r="B5" i="104"/>
  <c r="B5" i="100"/>
  <c r="B5" i="10"/>
  <c r="B5" i="90"/>
  <c r="B6" i="125"/>
  <c r="B5" i="102"/>
  <c r="B5" i="4"/>
  <c r="B4" i="112" l="1"/>
  <c r="B4" i="111"/>
  <c r="B4" i="110"/>
  <c r="B4" i="109" l="1"/>
  <c r="D30" i="108" l="1"/>
  <c r="B4" i="108"/>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B4" i="97"/>
  <c r="B4" i="96"/>
  <c r="D27" i="95"/>
  <c r="B4" i="95"/>
  <c r="B4" i="94"/>
  <c r="P21" i="98" l="1"/>
  <c r="H21" i="98"/>
  <c r="T21" i="98"/>
  <c r="R21" i="98"/>
  <c r="L21" i="98"/>
  <c r="J21" i="98"/>
  <c r="N21" i="98"/>
  <c r="K28" i="92"/>
  <c r="I28" i="92"/>
  <c r="G28" i="92"/>
  <c r="E28" i="92"/>
  <c r="B6" i="92"/>
  <c r="L31" i="90" l="1"/>
  <c r="L13" i="90"/>
  <c r="L20" i="90" l="1"/>
  <c r="L28" i="90"/>
  <c r="L15" i="90"/>
  <c r="L19" i="90"/>
  <c r="L24" i="90"/>
  <c r="L33" i="90"/>
  <c r="L22" i="90"/>
  <c r="L26" i="90"/>
  <c r="L17" i="90"/>
  <c r="L21" i="90"/>
  <c r="L29" i="90" l="1"/>
  <c r="L18" i="90"/>
  <c r="L27" i="90"/>
  <c r="L16" i="90"/>
  <c r="L25" i="90"/>
  <c r="L30" i="90"/>
  <c r="L14" i="90"/>
  <c r="L23" i="90"/>
  <c r="N15" i="90" l="1"/>
  <c r="P15" i="90" s="1"/>
  <c r="N21" i="90"/>
  <c r="P21" i="90" s="1"/>
  <c r="N25" i="90"/>
  <c r="O25" i="90" s="1"/>
  <c r="N19" i="90"/>
  <c r="O19" i="90" s="1"/>
  <c r="N32" i="90"/>
  <c r="N13" i="90"/>
  <c r="N29" i="90"/>
  <c r="P29" i="90" s="1"/>
  <c r="N16" i="90"/>
  <c r="O16" i="90" s="1"/>
  <c r="N17" i="90"/>
  <c r="O17" i="90" s="1"/>
  <c r="N22" i="90"/>
  <c r="O22" i="90" s="1"/>
  <c r="N26" i="90"/>
  <c r="O26" i="90" s="1"/>
  <c r="N30" i="90"/>
  <c r="O30" i="90" s="1"/>
  <c r="N31" i="90"/>
  <c r="P31" i="90" s="1"/>
  <c r="N18" i="90"/>
  <c r="O18" i="90" s="1"/>
  <c r="N23" i="90"/>
  <c r="O23" i="90" s="1"/>
  <c r="N27" i="90"/>
  <c r="P27" i="90" s="1"/>
  <c r="N14" i="90"/>
  <c r="P14" i="90" s="1"/>
  <c r="N20" i="90"/>
  <c r="O20" i="90" s="1"/>
  <c r="N24" i="90"/>
  <c r="O24" i="90" s="1"/>
  <c r="N28" i="90"/>
  <c r="O28" i="90" s="1"/>
  <c r="O15" i="90" l="1"/>
  <c r="P19" i="90"/>
  <c r="O21" i="90"/>
  <c r="P25" i="90"/>
  <c r="P16" i="90"/>
  <c r="P23" i="90"/>
  <c r="O29" i="90"/>
  <c r="P20" i="90"/>
  <c r="P26" i="90"/>
  <c r="O27" i="90"/>
  <c r="P13" i="90"/>
  <c r="O13" i="90"/>
  <c r="O32" i="90"/>
  <c r="P32" i="90"/>
  <c r="P30" i="90"/>
  <c r="P28" i="90"/>
  <c r="P22" i="90"/>
  <c r="O14" i="90"/>
  <c r="P18" i="90"/>
  <c r="O31" i="90"/>
  <c r="P17" i="90"/>
  <c r="P24" i="90"/>
  <c r="F31" i="36" l="1"/>
  <c r="O26" i="79"/>
  <c r="N26" i="79"/>
  <c r="L26" i="79"/>
  <c r="K26" i="79"/>
  <c r="I26" i="79"/>
  <c r="H26" i="79"/>
  <c r="F26" i="79"/>
  <c r="E26" i="79"/>
  <c r="B6" i="79"/>
  <c r="W27" i="49"/>
  <c r="W26" i="49"/>
  <c r="W25" i="49"/>
  <c r="W24" i="49"/>
  <c r="W23" i="49"/>
  <c r="W22" i="49"/>
  <c r="W21" i="49"/>
  <c r="W20" i="49"/>
  <c r="W19" i="49"/>
  <c r="W18" i="49"/>
  <c r="W17" i="49"/>
  <c r="W16" i="49"/>
  <c r="W15" i="49"/>
  <c r="W14" i="49"/>
  <c r="W13" i="49"/>
  <c r="W12" i="49"/>
  <c r="W11" i="49"/>
  <c r="W10" i="49"/>
  <c r="B4" i="49"/>
  <c r="W27" i="48"/>
  <c r="W26" i="48"/>
  <c r="W25" i="48"/>
  <c r="W24" i="48"/>
  <c r="W23" i="48"/>
  <c r="W22" i="48"/>
  <c r="W21" i="48"/>
  <c r="W20" i="48"/>
  <c r="W19" i="48"/>
  <c r="W18" i="48"/>
  <c r="W17" i="48"/>
  <c r="W16" i="48"/>
  <c r="W15" i="48"/>
  <c r="W14" i="48"/>
  <c r="W13" i="48"/>
  <c r="W12" i="48"/>
  <c r="W11" i="48"/>
  <c r="W10" i="48"/>
  <c r="B4" i="48"/>
  <c r="W27" i="47"/>
  <c r="W26" i="47"/>
  <c r="W25" i="47"/>
  <c r="W24" i="47"/>
  <c r="W23" i="47"/>
  <c r="W22" i="47"/>
  <c r="W21" i="47"/>
  <c r="W20" i="47"/>
  <c r="W19" i="47"/>
  <c r="W18" i="47"/>
  <c r="W17" i="47"/>
  <c r="W16" i="47"/>
  <c r="W15" i="47"/>
  <c r="W14" i="47"/>
  <c r="W13" i="47"/>
  <c r="W12" i="47"/>
  <c r="W11" i="47"/>
  <c r="W10" i="47"/>
  <c r="B4" i="47"/>
  <c r="B4" i="34"/>
  <c r="O28" i="68"/>
  <c r="N28" i="68"/>
  <c r="L28" i="68"/>
  <c r="K28" i="68"/>
  <c r="I28" i="68"/>
  <c r="H28" i="68"/>
  <c r="F28" i="68"/>
  <c r="E28" i="68"/>
  <c r="B6" i="68"/>
  <c r="G31" i="43"/>
  <c r="M30" i="4"/>
  <c r="D30" i="4"/>
  <c r="E28" i="4" s="1"/>
  <c r="B5" i="3"/>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Y21" i="101"/>
  <c r="Y26" i="100"/>
  <c r="V21" i="101"/>
  <c r="Y23" i="101"/>
  <c r="V26" i="101"/>
  <c r="V15" i="101"/>
  <c r="S14" i="101"/>
  <c r="Y12" i="101"/>
  <c r="V24" i="101"/>
  <c r="V25" i="101"/>
  <c r="V17" i="101"/>
  <c r="Y26" i="101"/>
  <c r="Y25" i="101"/>
  <c r="Y28" i="101"/>
  <c r="Y15" i="101"/>
  <c r="Y21" i="100"/>
  <c r="S25" i="101"/>
  <c r="Y14" i="4"/>
  <c r="S16" i="100"/>
  <c r="Y11" i="101"/>
  <c r="S11" i="101"/>
  <c r="S19" i="101"/>
  <c r="Y14" i="101"/>
  <c r="V11" i="101"/>
  <c r="Y16" i="101"/>
  <c r="S26" i="101"/>
  <c r="S24" i="101"/>
  <c r="S13" i="101"/>
  <c r="Y24" i="101"/>
  <c r="S22" i="101"/>
  <c r="S16" i="101"/>
  <c r="V14" i="101"/>
  <c r="S20" i="101"/>
  <c r="V13" i="101"/>
  <c r="V24" i="100"/>
  <c r="Y27" i="100"/>
  <c r="S20" i="4"/>
  <c r="V26" i="100"/>
  <c r="V17" i="100"/>
  <c r="Y16" i="100"/>
  <c r="Y23" i="100"/>
  <c r="Y25" i="100"/>
  <c r="V20" i="100"/>
  <c r="S26" i="4"/>
  <c r="V15" i="4"/>
  <c r="S11" i="100"/>
  <c r="S22" i="100"/>
  <c r="S13" i="4"/>
  <c r="Y11" i="4"/>
  <c r="V20" i="4"/>
  <c r="Y26" i="4"/>
  <c r="Y28" i="4"/>
  <c r="V20" i="101"/>
  <c r="S27" i="101"/>
  <c r="V27" i="101"/>
  <c r="Y27" i="101"/>
  <c r="S17" i="101"/>
  <c r="Y22" i="101"/>
  <c r="Y17" i="100"/>
  <c r="Y19" i="4"/>
  <c r="Y13" i="101"/>
  <c r="Y27" i="4"/>
  <c r="S19" i="100"/>
  <c r="Y18" i="101"/>
  <c r="V19" i="101"/>
  <c r="V12" i="100"/>
  <c r="S28" i="4"/>
  <c r="S20" i="100"/>
  <c r="V14" i="100"/>
  <c r="Y25" i="4"/>
  <c r="S22" i="4"/>
  <c r="Y15" i="100"/>
  <c r="Y18" i="4"/>
  <c r="Y23" i="4"/>
  <c r="Y20" i="101"/>
  <c r="S18" i="101"/>
  <c r="V18" i="101"/>
  <c r="V25" i="100"/>
  <c r="V28" i="100"/>
  <c r="V27" i="100"/>
  <c r="V27" i="4"/>
  <c r="Y17" i="4"/>
  <c r="V22" i="101"/>
  <c r="V15" i="100"/>
  <c r="S17" i="4"/>
  <c r="V22" i="4"/>
  <c r="Y21" i="4"/>
  <c r="Y24" i="100"/>
  <c r="V11" i="4"/>
  <c r="S24" i="4"/>
  <c r="S27" i="4"/>
  <c r="S11" i="4"/>
  <c r="V17" i="4"/>
  <c r="Y16" i="4"/>
  <c r="V23" i="100"/>
  <c r="V12" i="4"/>
  <c r="Y11" i="100"/>
  <c r="V14" i="4"/>
  <c r="Y20" i="4"/>
  <c r="Y15" i="4"/>
  <c r="V16" i="4"/>
  <c r="S14" i="100"/>
  <c r="V28" i="101"/>
  <c r="S21" i="101"/>
  <c r="Y28" i="100"/>
  <c r="S25" i="4"/>
  <c r="Y22" i="4"/>
  <c r="V16" i="101"/>
  <c r="V26" i="4"/>
  <c r="V21" i="100"/>
  <c r="S24" i="100"/>
  <c r="S18" i="100"/>
  <c r="Y20" i="100"/>
  <c r="V25" i="4"/>
  <c r="Y13" i="4"/>
  <c r="V13" i="4"/>
  <c r="S18" i="4"/>
  <c r="S21" i="100"/>
  <c r="V23" i="4"/>
  <c r="S19" i="4"/>
  <c r="S27" i="100"/>
  <c r="S15" i="100"/>
  <c r="V22" i="100"/>
  <c r="S21" i="4"/>
  <c r="S16" i="4"/>
  <c r="V28" i="4"/>
  <c r="V19" i="100"/>
  <c r="Y19" i="100"/>
  <c r="V21" i="4"/>
  <c r="S26" i="100"/>
  <c r="Y22" i="100"/>
  <c r="S17" i="100"/>
  <c r="S23" i="100"/>
  <c r="S14" i="4"/>
  <c r="Y12" i="4"/>
  <c r="Y24" i="4"/>
  <c r="Y19" i="101"/>
  <c r="S15" i="101"/>
  <c r="S23" i="101"/>
  <c r="Y17" i="101"/>
  <c r="V16" i="100"/>
  <c r="S25" i="100"/>
  <c r="S13" i="100"/>
  <c r="V18" i="100"/>
  <c r="V13" i="100"/>
  <c r="S12" i="101"/>
  <c r="Y13" i="100"/>
  <c r="Y14" i="100"/>
  <c r="S12" i="4"/>
  <c r="S28" i="100"/>
  <c r="Y18" i="100"/>
  <c r="S15" i="4"/>
  <c r="V24" i="4"/>
  <c r="V19" i="4"/>
  <c r="V18" i="4"/>
  <c r="S23" i="4"/>
  <c r="V12" i="101"/>
  <c r="V23" i="101"/>
  <c r="S28" i="101"/>
  <c r="V11" i="100"/>
  <c r="S12" i="100"/>
  <c r="Y12" i="100"/>
  <c r="C25" i="109" l="1"/>
  <c r="G23" i="139"/>
  <c r="J21" i="144"/>
  <c r="E21" i="144"/>
  <c r="D21" i="139"/>
  <c r="G26" i="139"/>
  <c r="V27" i="104"/>
  <c r="W27" i="104" s="1"/>
  <c r="J29" i="145"/>
  <c r="E29" i="145"/>
  <c r="G25" i="139"/>
  <c r="N26" i="136"/>
  <c r="G28" i="147"/>
  <c r="D27" i="134"/>
  <c r="S26" i="103"/>
  <c r="E14" i="148"/>
  <c r="J14" i="148"/>
  <c r="J16" i="145"/>
  <c r="E16" i="145"/>
  <c r="E27" i="134"/>
  <c r="F27" i="134" s="1"/>
  <c r="D18" i="137"/>
  <c r="G15" i="147"/>
  <c r="D13" i="136"/>
  <c r="E13" i="136" s="1"/>
  <c r="AC15" i="137"/>
  <c r="E27" i="143"/>
  <c r="J27" i="143"/>
  <c r="G28" i="139"/>
  <c r="Y22" i="103"/>
  <c r="Z22" i="103" s="1"/>
  <c r="S13" i="105"/>
  <c r="D14" i="140"/>
  <c r="G21" i="142"/>
  <c r="G26" i="143"/>
  <c r="G24" i="142"/>
  <c r="V17" i="103"/>
  <c r="W17" i="103" s="1"/>
  <c r="G24" i="139"/>
  <c r="AC23" i="147"/>
  <c r="N19" i="136"/>
  <c r="E20" i="139"/>
  <c r="V15" i="103"/>
  <c r="W15" i="103" s="1"/>
  <c r="J22" i="142"/>
  <c r="E22" i="142"/>
  <c r="G25" i="142"/>
  <c r="S31" i="144"/>
  <c r="G27" i="139"/>
  <c r="G23" i="137"/>
  <c r="J17" i="145"/>
  <c r="E17" i="145"/>
  <c r="D15" i="139"/>
  <c r="V12" i="104"/>
  <c r="W12" i="104" s="1"/>
  <c r="E13" i="134"/>
  <c r="G16" i="142"/>
  <c r="J15" i="145"/>
  <c r="E15" i="145"/>
  <c r="S12" i="105"/>
  <c r="D13" i="140"/>
  <c r="G12" i="134"/>
  <c r="N31" i="134"/>
  <c r="E21" i="134"/>
  <c r="E29" i="143"/>
  <c r="J29" i="143"/>
  <c r="AC29" i="143"/>
  <c r="AC26" i="137"/>
  <c r="G14" i="139"/>
  <c r="D12" i="136"/>
  <c r="E12" i="136" s="1"/>
  <c r="G31" i="136"/>
  <c r="E23" i="134"/>
  <c r="G13" i="144"/>
  <c r="E22" i="139"/>
  <c r="X31" i="137"/>
  <c r="D28" i="140"/>
  <c r="S27" i="105"/>
  <c r="AC14" i="139"/>
  <c r="E15" i="147"/>
  <c r="J15" i="147"/>
  <c r="N20" i="138"/>
  <c r="Y19" i="104"/>
  <c r="Z19" i="104" s="1"/>
  <c r="G23" i="147"/>
  <c r="G25" i="144"/>
  <c r="Y22" i="104"/>
  <c r="Z22" i="104" s="1"/>
  <c r="N23" i="138"/>
  <c r="J12" i="142"/>
  <c r="L31" i="142"/>
  <c r="E12" i="142"/>
  <c r="G13" i="137"/>
  <c r="N31" i="139"/>
  <c r="G12" i="139"/>
  <c r="AC22" i="137"/>
  <c r="U31" i="147"/>
  <c r="J14" i="143"/>
  <c r="E14" i="143"/>
  <c r="N18" i="138"/>
  <c r="Y17" i="104"/>
  <c r="Z17" i="104" s="1"/>
  <c r="V22" i="104"/>
  <c r="W22" i="104" s="1"/>
  <c r="U31" i="137"/>
  <c r="N25" i="136"/>
  <c r="G28" i="148"/>
  <c r="G21" i="139"/>
  <c r="H21" i="139" s="1"/>
  <c r="Y15" i="103"/>
  <c r="Z15" i="103" s="1"/>
  <c r="D19" i="138"/>
  <c r="E19" i="138" s="1"/>
  <c r="S18" i="104"/>
  <c r="E18" i="137"/>
  <c r="F18" i="137" s="1"/>
  <c r="E26" i="134"/>
  <c r="G23" i="142"/>
  <c r="S13" i="104"/>
  <c r="D14" i="138"/>
  <c r="E14" i="138" s="1"/>
  <c r="E29" i="139"/>
  <c r="E18" i="144"/>
  <c r="J18" i="144"/>
  <c r="N20" i="140"/>
  <c r="Y19" i="105"/>
  <c r="Z19" i="105" s="1"/>
  <c r="J16" i="148"/>
  <c r="E16" i="148"/>
  <c r="J29" i="147"/>
  <c r="E29" i="147"/>
  <c r="Y28" i="103"/>
  <c r="Z28" i="103" s="1"/>
  <c r="D16" i="139"/>
  <c r="J29" i="142"/>
  <c r="E29" i="142"/>
  <c r="D12" i="134"/>
  <c r="S11" i="103"/>
  <c r="J31" i="134"/>
  <c r="G16" i="145"/>
  <c r="S31" i="142"/>
  <c r="E29" i="137"/>
  <c r="J21" i="146"/>
  <c r="E21" i="146"/>
  <c r="G20" i="147"/>
  <c r="G21" i="147"/>
  <c r="S20" i="105"/>
  <c r="D21" i="140"/>
  <c r="D29" i="139"/>
  <c r="G15" i="144"/>
  <c r="E14" i="139"/>
  <c r="V12" i="105"/>
  <c r="W12" i="105" s="1"/>
  <c r="E21" i="139"/>
  <c r="F21" i="139" s="1"/>
  <c r="G18" i="139"/>
  <c r="G15" i="145"/>
  <c r="V20" i="105"/>
  <c r="W20" i="105" s="1"/>
  <c r="AC25" i="134"/>
  <c r="E29" i="146"/>
  <c r="J29" i="146"/>
  <c r="AC20" i="147"/>
  <c r="Y18" i="104"/>
  <c r="Z18" i="104" s="1"/>
  <c r="N19" i="138"/>
  <c r="S31" i="145"/>
  <c r="S25" i="103"/>
  <c r="D26" i="134"/>
  <c r="AC15" i="143"/>
  <c r="E13" i="147"/>
  <c r="J13" i="147"/>
  <c r="Y16" i="103"/>
  <c r="Z16" i="103" s="1"/>
  <c r="G28" i="146"/>
  <c r="D23" i="137"/>
  <c r="N29" i="140"/>
  <c r="Y28" i="105"/>
  <c r="Z28" i="105" s="1"/>
  <c r="AC18" i="134"/>
  <c r="V22" i="105"/>
  <c r="W22" i="105" s="1"/>
  <c r="S19" i="104"/>
  <c r="D20" i="138"/>
  <c r="E20" i="138" s="1"/>
  <c r="J23" i="144"/>
  <c r="E23" i="144"/>
  <c r="V24" i="105"/>
  <c r="W24" i="105" s="1"/>
  <c r="G16" i="144"/>
  <c r="N29" i="138"/>
  <c r="Y28" i="104"/>
  <c r="Z28" i="104" s="1"/>
  <c r="G28" i="134"/>
  <c r="S17" i="105"/>
  <c r="D18" i="140"/>
  <c r="J21" i="147"/>
  <c r="E21" i="147"/>
  <c r="V26" i="103"/>
  <c r="W26" i="103" s="1"/>
  <c r="D13" i="139"/>
  <c r="Z31" i="139"/>
  <c r="S21" i="104"/>
  <c r="D22" i="138"/>
  <c r="E22" i="138" s="1"/>
  <c r="E24" i="139"/>
  <c r="S16" i="103"/>
  <c r="D17" i="134"/>
  <c r="E19" i="146"/>
  <c r="J19" i="146"/>
  <c r="G22" i="147"/>
  <c r="S27" i="103"/>
  <c r="D28" i="134"/>
  <c r="G19" i="148"/>
  <c r="E28" i="137"/>
  <c r="V23" i="103"/>
  <c r="W23" i="103" s="1"/>
  <c r="Y17" i="105"/>
  <c r="Z17" i="105" s="1"/>
  <c r="N18" i="140"/>
  <c r="Y12" i="105"/>
  <c r="Z12" i="105" s="1"/>
  <c r="N13" i="140"/>
  <c r="D16" i="138"/>
  <c r="E16" i="138" s="1"/>
  <c r="S15" i="104"/>
  <c r="E18" i="148"/>
  <c r="J18" i="148"/>
  <c r="G12" i="147"/>
  <c r="N31" i="147"/>
  <c r="AC28" i="142"/>
  <c r="AC27" i="139"/>
  <c r="J15" i="146"/>
  <c r="E15" i="146"/>
  <c r="AC14" i="137"/>
  <c r="E25" i="137"/>
  <c r="S23" i="105"/>
  <c r="D24" i="140"/>
  <c r="G27" i="134"/>
  <c r="G14" i="145"/>
  <c r="V28" i="104"/>
  <c r="W28" i="104" s="1"/>
  <c r="S22" i="104"/>
  <c r="D23" i="138"/>
  <c r="E23" i="138" s="1"/>
  <c r="S31" i="143"/>
  <c r="G24" i="144"/>
  <c r="AC14" i="145"/>
  <c r="E27" i="137"/>
  <c r="J21" i="142"/>
  <c r="E21" i="142"/>
  <c r="E20" i="134"/>
  <c r="D19" i="137"/>
  <c r="E16" i="137"/>
  <c r="G17" i="145"/>
  <c r="E27" i="145"/>
  <c r="J27" i="145"/>
  <c r="G20" i="145"/>
  <c r="AC23" i="144"/>
  <c r="G12" i="148"/>
  <c r="N31" i="148"/>
  <c r="N25" i="140"/>
  <c r="Y24" i="105"/>
  <c r="Z24" i="105" s="1"/>
  <c r="N16" i="136"/>
  <c r="V18" i="104"/>
  <c r="W18" i="104" s="1"/>
  <c r="E18" i="143"/>
  <c r="J18" i="143"/>
  <c r="V26" i="105"/>
  <c r="W26" i="105" s="1"/>
  <c r="G25" i="134"/>
  <c r="H25" i="134" s="1"/>
  <c r="Y21" i="105"/>
  <c r="Z21" i="105" s="1"/>
  <c r="N22" i="140"/>
  <c r="G14" i="137"/>
  <c r="G29" i="134"/>
  <c r="U31" i="139"/>
  <c r="J15" i="142"/>
  <c r="E15" i="142"/>
  <c r="E17" i="134"/>
  <c r="S27" i="104"/>
  <c r="D28" i="138"/>
  <c r="E28" i="138" s="1"/>
  <c r="G26" i="148"/>
  <c r="N14" i="136"/>
  <c r="D19" i="136"/>
  <c r="E19" i="136" s="1"/>
  <c r="AB31" i="143"/>
  <c r="J28" i="148"/>
  <c r="E28" i="148"/>
  <c r="AC16" i="139"/>
  <c r="G19" i="145"/>
  <c r="J14" i="147"/>
  <c r="E14" i="147"/>
  <c r="AC13" i="139"/>
  <c r="E14" i="137"/>
  <c r="N31" i="144"/>
  <c r="G12" i="144"/>
  <c r="AC17" i="134"/>
  <c r="G26" i="146"/>
  <c r="AC12" i="134"/>
  <c r="AB31" i="134"/>
  <c r="D28" i="137"/>
  <c r="AC16" i="137"/>
  <c r="Y21" i="104"/>
  <c r="Z21" i="104" s="1"/>
  <c r="N22" i="138"/>
  <c r="V28" i="103"/>
  <c r="W28" i="103" s="1"/>
  <c r="E19" i="145"/>
  <c r="J19" i="145"/>
  <c r="AC20" i="134"/>
  <c r="J26" i="143"/>
  <c r="E26" i="143"/>
  <c r="D26" i="136"/>
  <c r="E26" i="136" s="1"/>
  <c r="G15" i="148"/>
  <c r="S31" i="148"/>
  <c r="Y25" i="104"/>
  <c r="Z25" i="104" s="1"/>
  <c r="N26" i="138"/>
  <c r="J28" i="146"/>
  <c r="E28" i="146"/>
  <c r="E19" i="144"/>
  <c r="J19" i="144"/>
  <c r="E27" i="146"/>
  <c r="J27" i="146"/>
  <c r="AC22" i="139"/>
  <c r="E23" i="139"/>
  <c r="AC21" i="137"/>
  <c r="E28" i="139"/>
  <c r="J24" i="145"/>
  <c r="E24" i="145"/>
  <c r="S18" i="105"/>
  <c r="D19" i="140"/>
  <c r="Y14" i="103"/>
  <c r="Z14" i="103" s="1"/>
  <c r="D29" i="136"/>
  <c r="E29" i="136" s="1"/>
  <c r="J23" i="148"/>
  <c r="E23" i="148"/>
  <c r="N28" i="138"/>
  <c r="Y27" i="104"/>
  <c r="Z27" i="104" s="1"/>
  <c r="E16" i="134"/>
  <c r="V15" i="105"/>
  <c r="W15" i="105" s="1"/>
  <c r="E22" i="137"/>
  <c r="Z31" i="144"/>
  <c r="G22" i="148"/>
  <c r="G21" i="148"/>
  <c r="G25" i="147"/>
  <c r="G29" i="144"/>
  <c r="G22" i="146"/>
  <c r="E20" i="137"/>
  <c r="V21" i="105"/>
  <c r="W21" i="105" s="1"/>
  <c r="AC20" i="142"/>
  <c r="S12" i="104"/>
  <c r="D13" i="138"/>
  <c r="E13" i="138" s="1"/>
  <c r="D22" i="134"/>
  <c r="S21" i="103"/>
  <c r="D18" i="134"/>
  <c r="S17" i="103"/>
  <c r="D18" i="138"/>
  <c r="E18" i="138" s="1"/>
  <c r="S17" i="104"/>
  <c r="E18" i="134"/>
  <c r="D25" i="140"/>
  <c r="S24" i="105"/>
  <c r="J21" i="145"/>
  <c r="E21" i="145"/>
  <c r="AC14" i="148"/>
  <c r="D13" i="137"/>
  <c r="G21" i="144"/>
  <c r="AC14" i="142"/>
  <c r="G26" i="147"/>
  <c r="V25" i="103"/>
  <c r="W25" i="103" s="1"/>
  <c r="AC15" i="134"/>
  <c r="G18" i="137"/>
  <c r="H18" i="137" s="1"/>
  <c r="AC28" i="139"/>
  <c r="E17" i="148"/>
  <c r="J17" i="148"/>
  <c r="N27" i="140"/>
  <c r="Y26" i="105"/>
  <c r="Z26" i="105" s="1"/>
  <c r="G14" i="142"/>
  <c r="G13" i="147"/>
  <c r="D24" i="134"/>
  <c r="S23" i="103"/>
  <c r="G16" i="146"/>
  <c r="G13" i="142"/>
  <c r="G20" i="139"/>
  <c r="V20" i="104"/>
  <c r="W20" i="104" s="1"/>
  <c r="E20" i="143"/>
  <c r="J20" i="143"/>
  <c r="AC19" i="146"/>
  <c r="N23" i="136"/>
  <c r="AC23" i="134"/>
  <c r="AC24" i="142"/>
  <c r="E12" i="143"/>
  <c r="L31" i="143"/>
  <c r="J12" i="143"/>
  <c r="AC13" i="148"/>
  <c r="AB31" i="144"/>
  <c r="AC12" i="144"/>
  <c r="G19" i="147"/>
  <c r="N28" i="136"/>
  <c r="G28" i="137"/>
  <c r="H28" i="137" s="1"/>
  <c r="M31" i="138"/>
  <c r="N31" i="138" s="1"/>
  <c r="N12" i="138"/>
  <c r="Y11" i="104"/>
  <c r="Z11" i="104" s="1"/>
  <c r="AC16" i="134"/>
  <c r="G22" i="145"/>
  <c r="G28" i="145"/>
  <c r="G29" i="139"/>
  <c r="E13" i="137"/>
  <c r="F13" i="137" s="1"/>
  <c r="E23" i="142"/>
  <c r="J23" i="142"/>
  <c r="E15" i="134"/>
  <c r="G22" i="144"/>
  <c r="AC26" i="148"/>
  <c r="G22" i="142"/>
  <c r="E25" i="139"/>
  <c r="E13" i="139"/>
  <c r="E26" i="144"/>
  <c r="J26" i="144"/>
  <c r="G27" i="137"/>
  <c r="G19" i="142"/>
  <c r="E15" i="144"/>
  <c r="J15" i="144"/>
  <c r="E26" i="139"/>
  <c r="D26" i="138"/>
  <c r="E26" i="138" s="1"/>
  <c r="S25" i="104"/>
  <c r="V12" i="103"/>
  <c r="W12" i="103" s="1"/>
  <c r="Y25" i="105"/>
  <c r="Z25" i="105" s="1"/>
  <c r="N26" i="140"/>
  <c r="G12" i="145"/>
  <c r="N31" i="145"/>
  <c r="N14" i="140"/>
  <c r="Y13" i="105"/>
  <c r="Z13" i="105" s="1"/>
  <c r="V16" i="104"/>
  <c r="W16" i="104" s="1"/>
  <c r="V13" i="104"/>
  <c r="W13" i="104" s="1"/>
  <c r="D17" i="136"/>
  <c r="E17" i="136" s="1"/>
  <c r="G26" i="137"/>
  <c r="V16" i="103"/>
  <c r="W16" i="103" s="1"/>
  <c r="G13" i="134"/>
  <c r="J23" i="143"/>
  <c r="E23" i="143"/>
  <c r="S31" i="146"/>
  <c r="AC17" i="142"/>
  <c r="Z31" i="145"/>
  <c r="J12" i="144"/>
  <c r="L31" i="144"/>
  <c r="E12" i="144"/>
  <c r="G18" i="146"/>
  <c r="E24" i="144"/>
  <c r="J24" i="144"/>
  <c r="Y24" i="104"/>
  <c r="Z24" i="104" s="1"/>
  <c r="N25" i="138"/>
  <c r="U31" i="146"/>
  <c r="G17" i="134"/>
  <c r="D15" i="136"/>
  <c r="E15" i="136" s="1"/>
  <c r="AB31" i="142"/>
  <c r="AC19" i="143"/>
  <c r="E24" i="148"/>
  <c r="J24" i="148"/>
  <c r="J20" i="142"/>
  <c r="E20" i="142"/>
  <c r="AC20" i="148"/>
  <c r="N17" i="136"/>
  <c r="E14" i="134"/>
  <c r="D14" i="137"/>
  <c r="D20" i="137"/>
  <c r="Y24" i="103"/>
  <c r="Z24" i="103" s="1"/>
  <c r="G21" i="143"/>
  <c r="G27" i="147"/>
  <c r="AC23" i="148"/>
  <c r="J13" i="146"/>
  <c r="E13" i="146"/>
  <c r="J14" i="142"/>
  <c r="E14" i="142"/>
  <c r="G15" i="142"/>
  <c r="J19" i="142"/>
  <c r="E19" i="142"/>
  <c r="AC17" i="148"/>
  <c r="Y23" i="103"/>
  <c r="Z23" i="103" s="1"/>
  <c r="D24" i="136"/>
  <c r="E24" i="136" s="1"/>
  <c r="E25" i="145"/>
  <c r="J25" i="145"/>
  <c r="AC18" i="137"/>
  <c r="D18" i="139"/>
  <c r="G13" i="143"/>
  <c r="AC27" i="145"/>
  <c r="E27" i="144"/>
  <c r="J27" i="144"/>
  <c r="S14" i="105"/>
  <c r="D15" i="140"/>
  <c r="D22" i="137"/>
  <c r="AC24" i="139"/>
  <c r="AC19" i="147"/>
  <c r="E17" i="143"/>
  <c r="J17" i="143"/>
  <c r="U31" i="134"/>
  <c r="AC17" i="139"/>
  <c r="E29" i="134"/>
  <c r="N14" i="138"/>
  <c r="Y13" i="104"/>
  <c r="Z13" i="104" s="1"/>
  <c r="E27" i="139"/>
  <c r="G16" i="134"/>
  <c r="J28" i="144"/>
  <c r="E28" i="144"/>
  <c r="V17" i="104"/>
  <c r="W17" i="104" s="1"/>
  <c r="AC22" i="142"/>
  <c r="AC29" i="142"/>
  <c r="V11" i="105"/>
  <c r="J31" i="140"/>
  <c r="K31" i="140" s="1"/>
  <c r="S22" i="105"/>
  <c r="D23" i="140"/>
  <c r="D27" i="139"/>
  <c r="D26" i="139"/>
  <c r="V18" i="105"/>
  <c r="W18" i="105" s="1"/>
  <c r="X31" i="139"/>
  <c r="G15" i="146"/>
  <c r="D12" i="139"/>
  <c r="J31" i="139"/>
  <c r="AC23" i="137"/>
  <c r="AB31" i="148"/>
  <c r="Q31" i="139"/>
  <c r="S31" i="139"/>
  <c r="AC21" i="143"/>
  <c r="D23" i="139"/>
  <c r="G14" i="146"/>
  <c r="E12" i="146"/>
  <c r="L31" i="146"/>
  <c r="J12" i="146"/>
  <c r="AC15" i="148"/>
  <c r="E16" i="144"/>
  <c r="J16" i="144"/>
  <c r="E29" i="148"/>
  <c r="J29" i="148"/>
  <c r="S31" i="137"/>
  <c r="S19" i="105"/>
  <c r="D20" i="140"/>
  <c r="AC24" i="145"/>
  <c r="G13" i="139"/>
  <c r="H13" i="139" s="1"/>
  <c r="J13" i="143"/>
  <c r="E13" i="143"/>
  <c r="D23" i="136"/>
  <c r="E23" i="136" s="1"/>
  <c r="E24" i="142"/>
  <c r="J24" i="142"/>
  <c r="D24" i="142" s="1"/>
  <c r="Y21" i="103"/>
  <c r="Z21" i="103" s="1"/>
  <c r="AC18" i="147"/>
  <c r="G18" i="145"/>
  <c r="Y26" i="103"/>
  <c r="Z26" i="103" s="1"/>
  <c r="AC25" i="137"/>
  <c r="V27" i="103"/>
  <c r="W27" i="103" s="1"/>
  <c r="Y27" i="103"/>
  <c r="Z27" i="103" s="1"/>
  <c r="G24" i="147"/>
  <c r="V19" i="103"/>
  <c r="W19" i="103" s="1"/>
  <c r="AC17" i="137"/>
  <c r="E24" i="137"/>
  <c r="D29" i="137"/>
  <c r="G24" i="143"/>
  <c r="G23" i="146"/>
  <c r="AC18" i="144"/>
  <c r="G20" i="134"/>
  <c r="N15" i="140"/>
  <c r="Y14" i="105"/>
  <c r="Z14" i="105" s="1"/>
  <c r="G13" i="145"/>
  <c r="G29" i="142"/>
  <c r="AC18" i="139"/>
  <c r="G15" i="139"/>
  <c r="H15" i="139" s="1"/>
  <c r="G22" i="143"/>
  <c r="S16" i="105"/>
  <c r="T16" i="105" s="1"/>
  <c r="D17" i="140"/>
  <c r="G13" i="148"/>
  <c r="G14" i="134"/>
  <c r="G25" i="143"/>
  <c r="J23" i="147"/>
  <c r="E23" i="147"/>
  <c r="G31" i="138"/>
  <c r="S11" i="104"/>
  <c r="D12" i="138"/>
  <c r="E12" i="138" s="1"/>
  <c r="E16" i="139"/>
  <c r="F16" i="139" s="1"/>
  <c r="G22" i="139"/>
  <c r="J31" i="136"/>
  <c r="K31" i="136" s="1"/>
  <c r="AC27" i="134"/>
  <c r="AC13" i="142"/>
  <c r="D28" i="136"/>
  <c r="E28" i="136" s="1"/>
  <c r="AC19" i="134"/>
  <c r="E18" i="145"/>
  <c r="J18" i="145"/>
  <c r="AC25" i="148"/>
  <c r="G17" i="148"/>
  <c r="G24" i="148"/>
  <c r="E28" i="147"/>
  <c r="J28" i="147"/>
  <c r="Z31" i="134"/>
  <c r="E12" i="139"/>
  <c r="L31" i="139"/>
  <c r="G25" i="148"/>
  <c r="G18" i="142"/>
  <c r="V13" i="105"/>
  <c r="W13" i="105" s="1"/>
  <c r="G21" i="146"/>
  <c r="AC27" i="147"/>
  <c r="Z31" i="143"/>
  <c r="Q31" i="137"/>
  <c r="G18" i="134"/>
  <c r="H18" i="134" s="1"/>
  <c r="J28" i="142"/>
  <c r="E28" i="142"/>
  <c r="AB31" i="146"/>
  <c r="V20" i="103"/>
  <c r="W20" i="103" s="1"/>
  <c r="N13" i="136"/>
  <c r="E20" i="147"/>
  <c r="J20" i="147"/>
  <c r="AC28" i="137"/>
  <c r="AC29" i="134"/>
  <c r="Z31" i="142"/>
  <c r="J22" i="145"/>
  <c r="E22" i="145"/>
  <c r="J22" i="148"/>
  <c r="E22" i="148"/>
  <c r="G16" i="137"/>
  <c r="U31" i="145"/>
  <c r="J26" i="146"/>
  <c r="E26" i="146"/>
  <c r="AC26" i="139"/>
  <c r="G27" i="143"/>
  <c r="G18" i="143"/>
  <c r="Q31" i="134"/>
  <c r="V11" i="103"/>
  <c r="AC14" i="147"/>
  <c r="N24" i="140"/>
  <c r="Y23" i="105"/>
  <c r="Z23" i="105" s="1"/>
  <c r="D24" i="137"/>
  <c r="AC24" i="147"/>
  <c r="N28" i="140"/>
  <c r="Y27" i="105"/>
  <c r="Z27" i="105" s="1"/>
  <c r="AC16" i="144"/>
  <c r="E25" i="144"/>
  <c r="J25" i="144"/>
  <c r="V26" i="104"/>
  <c r="W26" i="104" s="1"/>
  <c r="G21" i="137"/>
  <c r="Z31" i="147"/>
  <c r="Y16" i="105"/>
  <c r="Z16" i="105" s="1"/>
  <c r="N17" i="140"/>
  <c r="S12" i="103"/>
  <c r="D13" i="134"/>
  <c r="AC24" i="137"/>
  <c r="G18" i="144"/>
  <c r="E13" i="148"/>
  <c r="J13" i="148"/>
  <c r="E23" i="137"/>
  <c r="F23" i="137" s="1"/>
  <c r="V14" i="104"/>
  <c r="W14" i="104" s="1"/>
  <c r="AC26" i="134"/>
  <c r="E28" i="145"/>
  <c r="J28" i="145"/>
  <c r="D28" i="145" s="1"/>
  <c r="K28" i="145" s="1"/>
  <c r="AC22" i="143"/>
  <c r="J20" i="148"/>
  <c r="E20" i="148"/>
  <c r="V27" i="105"/>
  <c r="W27" i="105" s="1"/>
  <c r="J19" i="147"/>
  <c r="E19" i="147"/>
  <c r="J16" i="146"/>
  <c r="E16" i="146"/>
  <c r="G13" i="146"/>
  <c r="G24" i="137"/>
  <c r="Y18" i="105"/>
  <c r="Z18" i="105" s="1"/>
  <c r="N19" i="140"/>
  <c r="J25" i="143"/>
  <c r="E25" i="143"/>
  <c r="E21" i="137"/>
  <c r="AC14" i="134"/>
  <c r="J19" i="143"/>
  <c r="E19" i="143"/>
  <c r="D20" i="139"/>
  <c r="G29" i="143"/>
  <c r="G16" i="147"/>
  <c r="J24" i="147"/>
  <c r="E24" i="147"/>
  <c r="AC19" i="148"/>
  <c r="AC13" i="147"/>
  <c r="G17" i="147"/>
  <c r="G26" i="134"/>
  <c r="D22" i="139"/>
  <c r="E26" i="137"/>
  <c r="AC28" i="134"/>
  <c r="G20" i="146"/>
  <c r="V21" i="104"/>
  <c r="W21" i="104" s="1"/>
  <c r="G12" i="137"/>
  <c r="N31" i="137"/>
  <c r="V17" i="105"/>
  <c r="W17" i="105" s="1"/>
  <c r="E24" i="134"/>
  <c r="V22" i="103"/>
  <c r="W22" i="103" s="1"/>
  <c r="J26" i="147"/>
  <c r="E26" i="147"/>
  <c r="G16" i="139"/>
  <c r="H16" i="139" s="1"/>
  <c r="G24" i="145"/>
  <c r="V25" i="104"/>
  <c r="W25" i="104" s="1"/>
  <c r="G26" i="144"/>
  <c r="J27" i="142"/>
  <c r="E27" i="142"/>
  <c r="G19" i="137"/>
  <c r="AC24" i="143"/>
  <c r="AC28" i="147"/>
  <c r="AC16" i="146"/>
  <c r="V15" i="104"/>
  <c r="W15" i="104" s="1"/>
  <c r="G27" i="144"/>
  <c r="J19" i="148"/>
  <c r="E19" i="148"/>
  <c r="E19" i="134"/>
  <c r="D19" i="139"/>
  <c r="AC22" i="146"/>
  <c r="J22" i="143"/>
  <c r="E22" i="143"/>
  <c r="N12" i="140"/>
  <c r="M31" i="140"/>
  <c r="N31" i="140" s="1"/>
  <c r="Y11" i="105"/>
  <c r="D21" i="136"/>
  <c r="E21" i="136" s="1"/>
  <c r="N20" i="136"/>
  <c r="S31" i="134"/>
  <c r="G17" i="146"/>
  <c r="E19" i="137"/>
  <c r="E25" i="142"/>
  <c r="J25" i="142"/>
  <c r="E26" i="142"/>
  <c r="J26" i="142"/>
  <c r="Y20" i="103"/>
  <c r="Z20" i="103" s="1"/>
  <c r="V24" i="104"/>
  <c r="W24" i="104" s="1"/>
  <c r="Y12" i="104"/>
  <c r="Z12" i="104" s="1"/>
  <c r="N13" i="138"/>
  <c r="D18" i="136"/>
  <c r="E18" i="136" s="1"/>
  <c r="G20" i="143"/>
  <c r="D20" i="136"/>
  <c r="E20" i="136" s="1"/>
  <c r="N15" i="136"/>
  <c r="D27" i="136"/>
  <c r="E27" i="136" s="1"/>
  <c r="AC19" i="137"/>
  <c r="G29" i="147"/>
  <c r="AC28" i="145"/>
  <c r="E25" i="148"/>
  <c r="J25" i="148"/>
  <c r="G14" i="144"/>
  <c r="Y19" i="103"/>
  <c r="Z19" i="103" s="1"/>
  <c r="AC23" i="145"/>
  <c r="J18" i="142"/>
  <c r="E18" i="142"/>
  <c r="E22" i="146"/>
  <c r="J22" i="146"/>
  <c r="G18" i="148"/>
  <c r="G29" i="146"/>
  <c r="AB31" i="139"/>
  <c r="AC12" i="139"/>
  <c r="N16" i="138"/>
  <c r="Y15" i="104"/>
  <c r="Z15" i="104" s="1"/>
  <c r="N23" i="140"/>
  <c r="Y22" i="105"/>
  <c r="Z22" i="105" s="1"/>
  <c r="N27" i="136"/>
  <c r="V23" i="104"/>
  <c r="W23" i="104" s="1"/>
  <c r="G25" i="146"/>
  <c r="E25" i="147"/>
  <c r="J25" i="147"/>
  <c r="E27" i="148"/>
  <c r="J27" i="148"/>
  <c r="G21" i="145"/>
  <c r="Y18" i="103"/>
  <c r="Z18" i="103" s="1"/>
  <c r="G17" i="143"/>
  <c r="U31" i="142"/>
  <c r="E17" i="139"/>
  <c r="G27" i="142"/>
  <c r="G27" i="148"/>
  <c r="S11" i="105"/>
  <c r="D12" i="140"/>
  <c r="G31" i="140"/>
  <c r="D17" i="138"/>
  <c r="E17" i="138" s="1"/>
  <c r="S16" i="104"/>
  <c r="AC25" i="139"/>
  <c r="G12" i="142"/>
  <c r="N31" i="142"/>
  <c r="D26" i="140"/>
  <c r="S25" i="105"/>
  <c r="AC25" i="145"/>
  <c r="AC28" i="148"/>
  <c r="G16" i="148"/>
  <c r="J16" i="142"/>
  <c r="E16" i="142"/>
  <c r="Y17" i="103"/>
  <c r="Z17" i="103" s="1"/>
  <c r="E12" i="134"/>
  <c r="L31" i="134"/>
  <c r="AB31" i="147"/>
  <c r="J27" i="147"/>
  <c r="E27" i="147"/>
  <c r="D15" i="138"/>
  <c r="E15" i="138" s="1"/>
  <c r="S14" i="104"/>
  <c r="E13" i="142"/>
  <c r="F13" i="142" s="1"/>
  <c r="J13" i="142"/>
  <c r="D13" i="142" s="1"/>
  <c r="AC24" i="134"/>
  <c r="D16" i="134"/>
  <c r="S15" i="103"/>
  <c r="D25" i="136"/>
  <c r="E25" i="136" s="1"/>
  <c r="G28" i="143"/>
  <c r="N29" i="136"/>
  <c r="G25" i="145"/>
  <c r="E25" i="146"/>
  <c r="J25" i="146"/>
  <c r="J23" i="146"/>
  <c r="E23" i="146"/>
  <c r="AC14" i="146"/>
  <c r="AC18" i="148"/>
  <c r="AC15" i="147"/>
  <c r="D25" i="138"/>
  <c r="E25" i="138" s="1"/>
  <c r="S24" i="104"/>
  <c r="S20" i="103"/>
  <c r="D21" i="134"/>
  <c r="Z31" i="137"/>
  <c r="AA31" i="137" s="1"/>
  <c r="J20" i="144"/>
  <c r="D20" i="144" s="1"/>
  <c r="E20" i="144"/>
  <c r="AC21" i="145"/>
  <c r="G25" i="137"/>
  <c r="AC13" i="134"/>
  <c r="E25" i="134"/>
  <c r="AB31" i="145"/>
  <c r="N31" i="146"/>
  <c r="G12" i="146"/>
  <c r="Z31" i="146"/>
  <c r="M31" i="136"/>
  <c r="N31" i="136" s="1"/>
  <c r="N12" i="136"/>
  <c r="E15" i="139"/>
  <c r="F15" i="139" s="1"/>
  <c r="D15" i="137"/>
  <c r="D29" i="134"/>
  <c r="S28" i="103"/>
  <c r="D14" i="139"/>
  <c r="E12" i="147"/>
  <c r="J12" i="147"/>
  <c r="L31" i="147"/>
  <c r="G23" i="148"/>
  <c r="S19" i="103"/>
  <c r="D20" i="134"/>
  <c r="E26" i="145"/>
  <c r="J26" i="145"/>
  <c r="G19" i="144"/>
  <c r="J31" i="137"/>
  <c r="D12" i="137"/>
  <c r="AC27" i="137"/>
  <c r="D24" i="139"/>
  <c r="V19" i="104"/>
  <c r="W19" i="104" s="1"/>
  <c r="D21" i="137"/>
  <c r="G23" i="134"/>
  <c r="AC26" i="143"/>
  <c r="D16" i="136"/>
  <c r="E16" i="136" s="1"/>
  <c r="N21" i="136"/>
  <c r="S22" i="103"/>
  <c r="D23" i="134"/>
  <c r="D27" i="138"/>
  <c r="E27" i="138" s="1"/>
  <c r="S26" i="104"/>
  <c r="E20" i="145"/>
  <c r="J20" i="145"/>
  <c r="G29" i="137"/>
  <c r="H29" i="137" s="1"/>
  <c r="J17" i="146"/>
  <c r="E17" i="146"/>
  <c r="AC24" i="144"/>
  <c r="G15" i="137"/>
  <c r="H15" i="137" s="1"/>
  <c r="AC13" i="145"/>
  <c r="U31" i="148"/>
  <c r="E15" i="148"/>
  <c r="J15" i="148"/>
  <c r="G23" i="144"/>
  <c r="N22" i="136"/>
  <c r="J16" i="143"/>
  <c r="E16" i="143"/>
  <c r="AC15" i="146"/>
  <c r="Y13" i="103"/>
  <c r="Z13" i="103" s="1"/>
  <c r="AC13" i="144"/>
  <c r="G19" i="146"/>
  <c r="E13" i="144"/>
  <c r="J13" i="144"/>
  <c r="U31" i="143"/>
  <c r="D16" i="140"/>
  <c r="S15" i="105"/>
  <c r="D14" i="134"/>
  <c r="S13" i="103"/>
  <c r="AC29" i="139"/>
  <c r="G17" i="144"/>
  <c r="AC29" i="145"/>
  <c r="D19" i="134"/>
  <c r="S18" i="103"/>
  <c r="D22" i="140"/>
  <c r="S21" i="105"/>
  <c r="AC12" i="137"/>
  <c r="AB31" i="137"/>
  <c r="AC31" i="137" s="1"/>
  <c r="E22" i="147"/>
  <c r="J22" i="147"/>
  <c r="D22" i="147" s="1"/>
  <c r="AC26" i="144"/>
  <c r="V25" i="105"/>
  <c r="W25" i="105" s="1"/>
  <c r="E23" i="145"/>
  <c r="J23" i="145"/>
  <c r="D27" i="140"/>
  <c r="S26" i="105"/>
  <c r="G23" i="145"/>
  <c r="D14" i="136"/>
  <c r="E14" i="136" s="1"/>
  <c r="S20" i="104"/>
  <c r="D21" i="138"/>
  <c r="E21" i="138" s="1"/>
  <c r="E18" i="139"/>
  <c r="F18" i="139" s="1"/>
  <c r="E29" i="144"/>
  <c r="J29" i="144"/>
  <c r="G15" i="143"/>
  <c r="G29" i="148"/>
  <c r="G15" i="134"/>
  <c r="AC15" i="139"/>
  <c r="J13" i="145"/>
  <c r="E13" i="145"/>
  <c r="J14" i="145"/>
  <c r="E14" i="145"/>
  <c r="G27" i="146"/>
  <c r="G17" i="142"/>
  <c r="G26" i="145"/>
  <c r="D24" i="138"/>
  <c r="E24" i="138" s="1"/>
  <c r="S23" i="104"/>
  <c r="AC23" i="143"/>
  <c r="AC18" i="145"/>
  <c r="E15" i="143"/>
  <c r="J15" i="143"/>
  <c r="G28" i="142"/>
  <c r="G19" i="139"/>
  <c r="Y14" i="104"/>
  <c r="Z14" i="104" s="1"/>
  <c r="N15" i="138"/>
  <c r="L31" i="137"/>
  <c r="E12" i="137"/>
  <c r="F12" i="137" s="1"/>
  <c r="V14" i="103"/>
  <c r="W14" i="103" s="1"/>
  <c r="G28" i="144"/>
  <c r="V21" i="103"/>
  <c r="W21" i="103" s="1"/>
  <c r="V14" i="105"/>
  <c r="W14" i="105" s="1"/>
  <c r="Y20" i="104"/>
  <c r="Z20" i="104" s="1"/>
  <c r="N21" i="138"/>
  <c r="V24" i="103"/>
  <c r="W24" i="103" s="1"/>
  <c r="AC18" i="143"/>
  <c r="D17" i="139"/>
  <c r="D27" i="137"/>
  <c r="G17" i="139"/>
  <c r="H17" i="139" s="1"/>
  <c r="AC18" i="142"/>
  <c r="Y26" i="104"/>
  <c r="Z26" i="104" s="1"/>
  <c r="N27" i="138"/>
  <c r="AC25" i="144"/>
  <c r="D25" i="137"/>
  <c r="N24" i="138"/>
  <c r="Y23" i="104"/>
  <c r="Z23" i="104" s="1"/>
  <c r="D28" i="139"/>
  <c r="D26" i="137"/>
  <c r="AC21" i="139"/>
  <c r="D25" i="139"/>
  <c r="J14" i="144"/>
  <c r="E14" i="144"/>
  <c r="G18" i="147"/>
  <c r="J18" i="146"/>
  <c r="E18" i="146"/>
  <c r="AC23" i="139"/>
  <c r="AC22" i="134"/>
  <c r="E14" i="146"/>
  <c r="J14" i="146"/>
  <c r="J22" i="144"/>
  <c r="E22" i="144"/>
  <c r="E17" i="137"/>
  <c r="N18" i="136"/>
  <c r="E20" i="146"/>
  <c r="J20" i="146"/>
  <c r="G23" i="143"/>
  <c r="Y20" i="105"/>
  <c r="Z20" i="105" s="1"/>
  <c r="N21" i="140"/>
  <c r="Y11" i="103"/>
  <c r="Z11" i="103" s="1"/>
  <c r="X31" i="134"/>
  <c r="G20" i="148"/>
  <c r="Z31" i="148"/>
  <c r="AC19" i="139"/>
  <c r="D17" i="137"/>
  <c r="U31" i="144"/>
  <c r="AC22" i="144"/>
  <c r="Y15" i="105"/>
  <c r="Z15" i="105" s="1"/>
  <c r="N16" i="140"/>
  <c r="J28" i="143"/>
  <c r="E28" i="143"/>
  <c r="V19" i="105"/>
  <c r="W19" i="105" s="1"/>
  <c r="J17" i="144"/>
  <c r="E17" i="144"/>
  <c r="N24" i="136"/>
  <c r="E21" i="148"/>
  <c r="J21" i="148"/>
  <c r="J16" i="147"/>
  <c r="E16" i="147"/>
  <c r="V13" i="103"/>
  <c r="W13" i="103" s="1"/>
  <c r="D22" i="136"/>
  <c r="E22" i="136" s="1"/>
  <c r="G24" i="134"/>
  <c r="H24" i="134" s="1"/>
  <c r="G24" i="146"/>
  <c r="E17" i="142"/>
  <c r="J17" i="142"/>
  <c r="J24" i="146"/>
  <c r="E24" i="146"/>
  <c r="S14" i="103"/>
  <c r="T14" i="103" s="1"/>
  <c r="D15" i="134"/>
  <c r="G14" i="148"/>
  <c r="G20" i="137"/>
  <c r="H20" i="137" s="1"/>
  <c r="E19" i="139"/>
  <c r="E26" i="148"/>
  <c r="J26" i="148"/>
  <c r="AC21" i="134"/>
  <c r="E22" i="134"/>
  <c r="F22" i="134" s="1"/>
  <c r="S31" i="147"/>
  <c r="D29" i="138"/>
  <c r="E29" i="138" s="1"/>
  <c r="S28" i="104"/>
  <c r="V28" i="105"/>
  <c r="W28" i="105" s="1"/>
  <c r="AC20" i="139"/>
  <c r="AC13" i="137"/>
  <c r="G20" i="142"/>
  <c r="E21" i="143"/>
  <c r="J21" i="143"/>
  <c r="D21" i="143" s="1"/>
  <c r="K21" i="143" s="1"/>
  <c r="G14" i="147"/>
  <c r="AC20" i="137"/>
  <c r="V23" i="105"/>
  <c r="W23" i="105" s="1"/>
  <c r="Y25" i="103"/>
  <c r="Z25" i="103" s="1"/>
  <c r="G26" i="142"/>
  <c r="E24" i="143"/>
  <c r="J24" i="143"/>
  <c r="D24" i="143" s="1"/>
  <c r="H24" i="143" s="1"/>
  <c r="G29" i="145"/>
  <c r="J31" i="138"/>
  <c r="K31" i="138" s="1"/>
  <c r="V11" i="104"/>
  <c r="G14" i="143"/>
  <c r="AC23" i="142"/>
  <c r="G27" i="145"/>
  <c r="D29" i="140"/>
  <c r="S28" i="105"/>
  <c r="G22" i="137"/>
  <c r="H22" i="137" s="1"/>
  <c r="G20" i="144"/>
  <c r="D25" i="134"/>
  <c r="S24" i="103"/>
  <c r="V18" i="103"/>
  <c r="W18" i="103" s="1"/>
  <c r="L31" i="145"/>
  <c r="J12" i="145"/>
  <c r="E12" i="145"/>
  <c r="G22" i="134"/>
  <c r="H22" i="134" s="1"/>
  <c r="Y16" i="104"/>
  <c r="Z16" i="104" s="1"/>
  <c r="N17" i="138"/>
  <c r="X31" i="145"/>
  <c r="AA31" i="145" s="1"/>
  <c r="G16" i="143"/>
  <c r="G21" i="134"/>
  <c r="H21" i="134" s="1"/>
  <c r="E18" i="147"/>
  <c r="J18" i="147"/>
  <c r="AC20" i="143"/>
  <c r="E12" i="148"/>
  <c r="J12" i="148"/>
  <c r="D12" i="148" s="1"/>
  <c r="L31" i="148"/>
  <c r="Y12" i="103"/>
  <c r="Z12" i="103" s="1"/>
  <c r="G19" i="143"/>
  <c r="V16" i="105"/>
  <c r="W16" i="105" s="1"/>
  <c r="E15" i="137"/>
  <c r="F15" i="137" s="1"/>
  <c r="D16" i="137"/>
  <c r="E28" i="134"/>
  <c r="F28" i="134" s="1"/>
  <c r="G19" i="134"/>
  <c r="AC14" i="144"/>
  <c r="AC16" i="142"/>
  <c r="AC17" i="143"/>
  <c r="E17" i="147"/>
  <c r="J17" i="147"/>
  <c r="AC29" i="137"/>
  <c r="G17" i="137"/>
  <c r="H17" i="137" s="1"/>
  <c r="G12" i="143"/>
  <c r="N31" i="143"/>
  <c r="AC16" i="148"/>
  <c r="H26" i="137"/>
  <c r="AC12" i="148"/>
  <c r="F25" i="134"/>
  <c r="H25" i="137"/>
  <c r="D14" i="145"/>
  <c r="AC25" i="142"/>
  <c r="AC23" i="146"/>
  <c r="AC22" i="147"/>
  <c r="AC27" i="148"/>
  <c r="H16" i="137"/>
  <c r="F13" i="139"/>
  <c r="F15" i="134"/>
  <c r="AC20" i="145"/>
  <c r="AC15" i="145"/>
  <c r="F28" i="137"/>
  <c r="AC17" i="146"/>
  <c r="H14" i="137"/>
  <c r="H28" i="134"/>
  <c r="T19" i="104"/>
  <c r="H13" i="137"/>
  <c r="F27" i="137"/>
  <c r="D29" i="145"/>
  <c r="F25" i="137"/>
  <c r="F21" i="137"/>
  <c r="D12" i="145"/>
  <c r="G31" i="146"/>
  <c r="T17" i="104"/>
  <c r="F20" i="137"/>
  <c r="W11" i="103"/>
  <c r="AC22" i="145"/>
  <c r="D26" i="146"/>
  <c r="AC13" i="143"/>
  <c r="T25" i="104"/>
  <c r="AC17" i="144"/>
  <c r="H31" i="138"/>
  <c r="D15" i="145"/>
  <c r="D29" i="147"/>
  <c r="T17" i="105"/>
  <c r="D20" i="145"/>
  <c r="AC17" i="147"/>
  <c r="T12" i="104"/>
  <c r="AA31" i="134"/>
  <c r="AC27" i="146"/>
  <c r="T16" i="103"/>
  <c r="F20" i="139"/>
  <c r="AC28" i="146"/>
  <c r="P14" i="103"/>
  <c r="Q14" i="103" s="1"/>
  <c r="AC16" i="143"/>
  <c r="F13" i="134"/>
  <c r="AC16" i="147"/>
  <c r="F16" i="137"/>
  <c r="D21" i="146"/>
  <c r="H24" i="142"/>
  <c r="F24" i="142"/>
  <c r="K24" i="142"/>
  <c r="H13" i="142"/>
  <c r="K13" i="142"/>
  <c r="F20" i="144"/>
  <c r="D14" i="95"/>
  <c r="T23" i="100"/>
  <c r="P23" i="100"/>
  <c r="Q23" i="100" s="1"/>
  <c r="L12" i="94"/>
  <c r="J21" i="141"/>
  <c r="J21" i="108"/>
  <c r="D24" i="155"/>
  <c r="F24" i="155" s="1"/>
  <c r="G24" i="155" s="1"/>
  <c r="D22" i="94"/>
  <c r="H29" i="55"/>
  <c r="D30" i="49"/>
  <c r="D10" i="97"/>
  <c r="C24" i="45"/>
  <c r="C20" i="110"/>
  <c r="D20" i="110" s="1"/>
  <c r="D11" i="95"/>
  <c r="C16" i="50"/>
  <c r="F10" i="108"/>
  <c r="F10" i="141"/>
  <c r="T10" i="10"/>
  <c r="K29" i="10"/>
  <c r="E17" i="98"/>
  <c r="AC17" i="79"/>
  <c r="AA17" i="79" s="1"/>
  <c r="H10" i="108"/>
  <c r="N29" i="10"/>
  <c r="H10" i="141"/>
  <c r="C26" i="51"/>
  <c r="J25" i="141"/>
  <c r="J25" i="108"/>
  <c r="K19" i="152"/>
  <c r="K19" i="92"/>
  <c r="D15" i="95"/>
  <c r="K29" i="51"/>
  <c r="Z22" i="100"/>
  <c r="P18" i="101"/>
  <c r="Q18" i="101" s="1"/>
  <c r="T18" i="101"/>
  <c r="L25" i="95"/>
  <c r="G14" i="98"/>
  <c r="C13" i="109"/>
  <c r="F10" i="97"/>
  <c r="F30" i="49"/>
  <c r="V10" i="49"/>
  <c r="J19" i="108"/>
  <c r="J19" i="141"/>
  <c r="C25" i="56"/>
  <c r="Q15" i="92"/>
  <c r="L11" i="97"/>
  <c r="D22" i="96"/>
  <c r="T28" i="100"/>
  <c r="P28" i="100"/>
  <c r="Q28" i="100" s="1"/>
  <c r="C16" i="55"/>
  <c r="H12" i="141"/>
  <c r="H12" i="108"/>
  <c r="Z19" i="101"/>
  <c r="D27" i="155"/>
  <c r="D25" i="94"/>
  <c r="L22" i="108"/>
  <c r="O13" i="92"/>
  <c r="O13" i="152"/>
  <c r="J13" i="95"/>
  <c r="Z26" i="100"/>
  <c r="H19" i="96"/>
  <c r="J24" i="97"/>
  <c r="D11" i="97"/>
  <c r="J27" i="94"/>
  <c r="L15" i="94"/>
  <c r="J21" i="96"/>
  <c r="F12" i="94"/>
  <c r="V12" i="34"/>
  <c r="U12" i="34" s="1"/>
  <c r="K24" i="43"/>
  <c r="L24" i="43"/>
  <c r="C28" i="45"/>
  <c r="L15" i="95"/>
  <c r="F17" i="95"/>
  <c r="V17" i="47"/>
  <c r="Y17" i="47" s="1"/>
  <c r="C13" i="56"/>
  <c r="D18" i="95"/>
  <c r="C27" i="53"/>
  <c r="C24" i="109"/>
  <c r="O13" i="98"/>
  <c r="C21" i="57"/>
  <c r="O15" i="92"/>
  <c r="N30" i="47"/>
  <c r="P29" i="53"/>
  <c r="C17" i="84"/>
  <c r="C27" i="107"/>
  <c r="C23" i="3"/>
  <c r="C15" i="45"/>
  <c r="C14" i="109"/>
  <c r="Z13" i="101"/>
  <c r="T13" i="101"/>
  <c r="P13" i="101"/>
  <c r="Q13" i="101" s="1"/>
  <c r="H12" i="94"/>
  <c r="D28" i="155"/>
  <c r="F28" i="155" s="1"/>
  <c r="G28" i="155" s="1"/>
  <c r="D26" i="94"/>
  <c r="F19" i="58"/>
  <c r="C11" i="57"/>
  <c r="F29" i="57"/>
  <c r="H19" i="108"/>
  <c r="H19" i="141"/>
  <c r="J21" i="95"/>
  <c r="W16" i="100"/>
  <c r="C19" i="52"/>
  <c r="C21" i="110"/>
  <c r="D21" i="110" s="1"/>
  <c r="D16" i="96"/>
  <c r="C13" i="51"/>
  <c r="Z16" i="68"/>
  <c r="S12" i="92"/>
  <c r="S12" i="152"/>
  <c r="J16" i="141"/>
  <c r="J16" i="108"/>
  <c r="K19" i="36"/>
  <c r="J19" i="36"/>
  <c r="Z14" i="101"/>
  <c r="N30" i="34"/>
  <c r="H16" i="68"/>
  <c r="G12" i="152"/>
  <c r="G12" i="92"/>
  <c r="K26" i="36"/>
  <c r="J26" i="36"/>
  <c r="O12" i="98"/>
  <c r="T15" i="79"/>
  <c r="W18" i="100"/>
  <c r="D15" i="155"/>
  <c r="J15" i="155" s="1"/>
  <c r="D13" i="94"/>
  <c r="K27" i="111"/>
  <c r="Z22" i="101"/>
  <c r="D18" i="155"/>
  <c r="J18" i="155" s="1"/>
  <c r="D16" i="94"/>
  <c r="T30" i="48"/>
  <c r="L10" i="96"/>
  <c r="C18" i="111"/>
  <c r="D18" i="111" s="1"/>
  <c r="K15" i="125"/>
  <c r="C16" i="53"/>
  <c r="F14" i="95"/>
  <c r="V14" i="47"/>
  <c r="Y14" i="47" s="1"/>
  <c r="C13" i="112"/>
  <c r="D13" i="112" s="1"/>
  <c r="E29" i="45"/>
  <c r="C22" i="112"/>
  <c r="D22" i="112" s="1"/>
  <c r="C17" i="54"/>
  <c r="L18" i="97"/>
  <c r="I18" i="98"/>
  <c r="K14" i="98"/>
  <c r="G20" i="92"/>
  <c r="O27" i="109"/>
  <c r="C22" i="51"/>
  <c r="D17" i="95"/>
  <c r="G26" i="107"/>
  <c r="L21" i="96"/>
  <c r="T19" i="100"/>
  <c r="P19" i="100"/>
  <c r="Q19" i="100" s="1"/>
  <c r="C14" i="3"/>
  <c r="C18" i="107"/>
  <c r="L24" i="108"/>
  <c r="C26" i="45"/>
  <c r="C24" i="84"/>
  <c r="I24" i="84" s="1"/>
  <c r="L11" i="96"/>
  <c r="H20" i="96"/>
  <c r="H24" i="96"/>
  <c r="D30" i="107"/>
  <c r="M20" i="92"/>
  <c r="D31" i="84"/>
  <c r="C13" i="84"/>
  <c r="I13" i="84" s="1"/>
  <c r="P26" i="100"/>
  <c r="Q26" i="100" s="1"/>
  <c r="T26" i="100"/>
  <c r="T11" i="101"/>
  <c r="S30" i="101"/>
  <c r="T30" i="101" s="1"/>
  <c r="P11" i="101"/>
  <c r="J12" i="97"/>
  <c r="L28" i="43"/>
  <c r="K28" i="43"/>
  <c r="W13" i="101"/>
  <c r="V17" i="48"/>
  <c r="Y17" i="48" s="1"/>
  <c r="F17" i="96"/>
  <c r="D26" i="96"/>
  <c r="H29" i="57"/>
  <c r="I29" i="57" s="1"/>
  <c r="K29" i="56"/>
  <c r="W20" i="100"/>
  <c r="H17" i="95"/>
  <c r="F15" i="141"/>
  <c r="T15" i="10"/>
  <c r="F15" i="108"/>
  <c r="Z14" i="4"/>
  <c r="I27" i="111"/>
  <c r="C15" i="54"/>
  <c r="C15" i="50"/>
  <c r="S13" i="152"/>
  <c r="S13" i="92"/>
  <c r="W17" i="101"/>
  <c r="K13" i="98"/>
  <c r="J20" i="94"/>
  <c r="C27" i="3"/>
  <c r="C31" i="107"/>
  <c r="L23" i="108"/>
  <c r="L18" i="43"/>
  <c r="K18" i="43"/>
  <c r="D14" i="96"/>
  <c r="Z20" i="4"/>
  <c r="W19" i="4"/>
  <c r="D17" i="97"/>
  <c r="L25" i="97"/>
  <c r="J24" i="94"/>
  <c r="L21" i="95"/>
  <c r="D12" i="96"/>
  <c r="Z27" i="4"/>
  <c r="C11" i="55"/>
  <c r="F29" i="55"/>
  <c r="D21" i="95"/>
  <c r="Q14" i="152"/>
  <c r="Q14" i="92"/>
  <c r="D25" i="107"/>
  <c r="C27" i="57"/>
  <c r="Z21" i="68"/>
  <c r="S17" i="152"/>
  <c r="S17" i="92"/>
  <c r="W26" i="4"/>
  <c r="K17" i="36"/>
  <c r="J17" i="36"/>
  <c r="D22" i="107"/>
  <c r="R29" i="57"/>
  <c r="D29" i="107"/>
  <c r="T11" i="100"/>
  <c r="S30" i="100"/>
  <c r="T30" i="100" s="1"/>
  <c r="P11" i="100"/>
  <c r="Q11" i="100" s="1"/>
  <c r="H21" i="141"/>
  <c r="H21" i="108"/>
  <c r="P12" i="4"/>
  <c r="Q12" i="4" s="1"/>
  <c r="T12" i="4"/>
  <c r="S16" i="98"/>
  <c r="Z19" i="79"/>
  <c r="O12" i="152"/>
  <c r="T16" i="68"/>
  <c r="O12" i="92"/>
  <c r="M29" i="57"/>
  <c r="P22" i="101"/>
  <c r="Q22" i="101" s="1"/>
  <c r="T22" i="101"/>
  <c r="O18" i="98"/>
  <c r="H20" i="97"/>
  <c r="J18" i="96"/>
  <c r="K27" i="112"/>
  <c r="J17" i="95"/>
  <c r="J17" i="94"/>
  <c r="C18" i="84"/>
  <c r="H23" i="96"/>
  <c r="C27" i="51"/>
  <c r="M13" i="98"/>
  <c r="C13" i="45"/>
  <c r="V21" i="34"/>
  <c r="F21" i="94"/>
  <c r="C19" i="56"/>
  <c r="C14" i="51"/>
  <c r="M29" i="54"/>
  <c r="K16" i="102"/>
  <c r="L16" i="102"/>
  <c r="K29" i="57"/>
  <c r="N29" i="57" s="1"/>
  <c r="H13" i="141"/>
  <c r="H13" i="108"/>
  <c r="P12" i="100"/>
  <c r="Q12" i="100" s="1"/>
  <c r="T12" i="100"/>
  <c r="C12" i="112"/>
  <c r="T22" i="100"/>
  <c r="P22" i="100"/>
  <c r="Q22" i="100" s="1"/>
  <c r="C19" i="3"/>
  <c r="C23" i="107"/>
  <c r="M30" i="45"/>
  <c r="F26" i="94"/>
  <c r="V26" i="34"/>
  <c r="H30" i="49"/>
  <c r="W23" i="100"/>
  <c r="Z21" i="4"/>
  <c r="C15" i="57"/>
  <c r="W11" i="100"/>
  <c r="V30" i="100"/>
  <c r="W30" i="100" s="1"/>
  <c r="J11" i="94"/>
  <c r="L23" i="97"/>
  <c r="L22" i="97"/>
  <c r="H29" i="56"/>
  <c r="L17" i="95"/>
  <c r="E21" i="45"/>
  <c r="AC12" i="79"/>
  <c r="AA12" i="79" s="1"/>
  <c r="E15" i="79"/>
  <c r="E21" i="79" s="1"/>
  <c r="E12" i="98"/>
  <c r="P15" i="4"/>
  <c r="Q15" i="4" s="1"/>
  <c r="T15" i="4"/>
  <c r="D15" i="96"/>
  <c r="L24" i="95"/>
  <c r="H18" i="95"/>
  <c r="C26" i="107"/>
  <c r="C22" i="3"/>
  <c r="D18" i="97"/>
  <c r="H26" i="141"/>
  <c r="H26" i="108"/>
  <c r="D14" i="97"/>
  <c r="Z24" i="101"/>
  <c r="C14" i="45"/>
  <c r="K27" i="109"/>
  <c r="C12" i="109"/>
  <c r="D23" i="96"/>
  <c r="F19" i="96"/>
  <c r="V19" i="48"/>
  <c r="Y19" i="48" s="1"/>
  <c r="L19" i="94"/>
  <c r="F24" i="97"/>
  <c r="V24" i="49"/>
  <c r="Y24" i="49" s="1"/>
  <c r="G16" i="107"/>
  <c r="K30" i="45"/>
  <c r="C27" i="52"/>
  <c r="C29" i="84"/>
  <c r="I29" i="84" s="1"/>
  <c r="J15" i="94"/>
  <c r="P24" i="4"/>
  <c r="Q24" i="4" s="1"/>
  <c r="T24" i="4"/>
  <c r="H13" i="97"/>
  <c r="D16" i="107"/>
  <c r="C21" i="112"/>
  <c r="D21" i="112" s="1"/>
  <c r="C24" i="54"/>
  <c r="C18" i="3"/>
  <c r="C22" i="107"/>
  <c r="Z16" i="101"/>
  <c r="C22" i="54"/>
  <c r="C16" i="51"/>
  <c r="C23" i="57"/>
  <c r="H15" i="79"/>
  <c r="H21" i="79" s="1"/>
  <c r="G12" i="98"/>
  <c r="H31" i="84"/>
  <c r="G14" i="107"/>
  <c r="L19" i="58"/>
  <c r="D14" i="155"/>
  <c r="F14" i="155" s="1"/>
  <c r="G14" i="155" s="1"/>
  <c r="D12" i="94"/>
  <c r="H30" i="47"/>
  <c r="C19" i="112"/>
  <c r="D19" i="112" s="1"/>
  <c r="D25" i="95"/>
  <c r="G28" i="107"/>
  <c r="C20" i="51"/>
  <c r="C30" i="84"/>
  <c r="Q30" i="45"/>
  <c r="F16" i="97"/>
  <c r="V16" i="49"/>
  <c r="Y16" i="49" s="1"/>
  <c r="H23" i="97"/>
  <c r="V14" i="48"/>
  <c r="Y14" i="48" s="1"/>
  <c r="F14" i="96"/>
  <c r="J24" i="36"/>
  <c r="K24" i="36"/>
  <c r="F13" i="141"/>
  <c r="F13" i="108"/>
  <c r="T13" i="10"/>
  <c r="C26" i="112"/>
  <c r="D23" i="97"/>
  <c r="J14" i="97"/>
  <c r="R29" i="51"/>
  <c r="P30" i="34"/>
  <c r="H10" i="94"/>
  <c r="L14" i="97"/>
  <c r="M29" i="50"/>
  <c r="G20" i="107"/>
  <c r="P17" i="4"/>
  <c r="Q17" i="4" s="1"/>
  <c r="T17" i="4"/>
  <c r="L11" i="108"/>
  <c r="F24" i="96"/>
  <c r="V24" i="48"/>
  <c r="Y24" i="48" s="1"/>
  <c r="F26" i="95"/>
  <c r="V26" i="47"/>
  <c r="Y26" i="47" s="1"/>
  <c r="C12" i="51"/>
  <c r="F23" i="95"/>
  <c r="V23" i="47"/>
  <c r="Y23" i="47" s="1"/>
  <c r="M12" i="152"/>
  <c r="Q16" i="68"/>
  <c r="M12" i="92"/>
  <c r="L22" i="94"/>
  <c r="I13" i="152"/>
  <c r="I13" i="92"/>
  <c r="V15" i="34"/>
  <c r="U15" i="34" s="1"/>
  <c r="F15" i="94"/>
  <c r="H24" i="95"/>
  <c r="C22" i="45"/>
  <c r="C18" i="57"/>
  <c r="C23" i="112"/>
  <c r="C14" i="112"/>
  <c r="D14" i="112" s="1"/>
  <c r="C19" i="55"/>
  <c r="V15" i="48"/>
  <c r="Y15" i="48" s="1"/>
  <c r="F15" i="96"/>
  <c r="S14" i="92"/>
  <c r="S14" i="152"/>
  <c r="L15" i="96"/>
  <c r="F14" i="108"/>
  <c r="F14" i="141"/>
  <c r="T14" i="10"/>
  <c r="Z20" i="101"/>
  <c r="L23" i="94"/>
  <c r="D26" i="95"/>
  <c r="H17" i="96"/>
  <c r="C19" i="51"/>
  <c r="C17" i="51"/>
  <c r="E18" i="45"/>
  <c r="C21" i="51"/>
  <c r="C25" i="45"/>
  <c r="J19" i="58"/>
  <c r="T17" i="101"/>
  <c r="P17" i="101"/>
  <c r="Q17" i="101" s="1"/>
  <c r="H10" i="97"/>
  <c r="P30" i="49"/>
  <c r="J25" i="94"/>
  <c r="K19" i="102"/>
  <c r="L19" i="102"/>
  <c r="D15" i="94"/>
  <c r="D17" i="155"/>
  <c r="T18" i="100"/>
  <c r="P18" i="100"/>
  <c r="Q18" i="100" s="1"/>
  <c r="D26" i="107"/>
  <c r="E26" i="107" s="1"/>
  <c r="D26" i="97"/>
  <c r="I27" i="112"/>
  <c r="L20" i="97"/>
  <c r="F16" i="94"/>
  <c r="V16" i="34"/>
  <c r="W25" i="4"/>
  <c r="V13" i="34"/>
  <c r="Y13" i="34" s="1"/>
  <c r="F13" i="94"/>
  <c r="L30" i="49"/>
  <c r="P28" i="101"/>
  <c r="Q28" i="101" s="1"/>
  <c r="T28" i="101"/>
  <c r="C13" i="111"/>
  <c r="D13" i="111" s="1"/>
  <c r="O30" i="45"/>
  <c r="V20" i="47"/>
  <c r="Y20" i="47" s="1"/>
  <c r="F20" i="95"/>
  <c r="Z21" i="101"/>
  <c r="H16" i="94"/>
  <c r="H11" i="97"/>
  <c r="W22" i="101"/>
  <c r="Z15" i="4"/>
  <c r="C28" i="56"/>
  <c r="F31" i="84"/>
  <c r="L23" i="95"/>
  <c r="C19" i="53"/>
  <c r="C24" i="52"/>
  <c r="P13" i="109"/>
  <c r="AC13" i="125"/>
  <c r="H18" i="96"/>
  <c r="D19" i="97"/>
  <c r="C24" i="111"/>
  <c r="D24" i="111" s="1"/>
  <c r="C20" i="56"/>
  <c r="C22" i="84"/>
  <c r="L21" i="94"/>
  <c r="G18" i="98"/>
  <c r="H14" i="95"/>
  <c r="D20" i="95"/>
  <c r="J22" i="97"/>
  <c r="C12" i="57"/>
  <c r="K23" i="102"/>
  <c r="L23" i="102"/>
  <c r="Q13" i="98"/>
  <c r="C26" i="84"/>
  <c r="I26" i="84" s="1"/>
  <c r="K21" i="36"/>
  <c r="J21" i="36"/>
  <c r="P16" i="100"/>
  <c r="Q16" i="100" s="1"/>
  <c r="T16" i="100"/>
  <c r="P15" i="100"/>
  <c r="Q15" i="100" s="1"/>
  <c r="T15" i="100"/>
  <c r="H26" i="96"/>
  <c r="P14" i="112"/>
  <c r="W28" i="4"/>
  <c r="G18" i="152"/>
  <c r="G18" i="92"/>
  <c r="O18" i="92"/>
  <c r="O18" i="152"/>
  <c r="Z27" i="101"/>
  <c r="V18" i="34"/>
  <c r="Y18" i="34" s="1"/>
  <c r="F18" i="94"/>
  <c r="C25" i="112"/>
  <c r="D25" i="112" s="1"/>
  <c r="H19" i="97"/>
  <c r="J14" i="95"/>
  <c r="K21" i="68"/>
  <c r="I17" i="92"/>
  <c r="I17" i="152"/>
  <c r="P21" i="100"/>
  <c r="Q21" i="100" s="1"/>
  <c r="T21" i="100"/>
  <c r="P27" i="4"/>
  <c r="Q27" i="4" s="1"/>
  <c r="T27" i="4"/>
  <c r="J21" i="94"/>
  <c r="H22" i="141"/>
  <c r="H22" i="108"/>
  <c r="D12" i="95"/>
  <c r="K21" i="43"/>
  <c r="L21" i="43"/>
  <c r="L10" i="94"/>
  <c r="T30" i="34"/>
  <c r="G25" i="107"/>
  <c r="D27" i="107"/>
  <c r="E27" i="107" s="1"/>
  <c r="D19" i="58"/>
  <c r="T14" i="100"/>
  <c r="P14" i="100"/>
  <c r="Q14" i="100" s="1"/>
  <c r="J14" i="94"/>
  <c r="C15" i="3"/>
  <c r="C19" i="107"/>
  <c r="C19" i="109"/>
  <c r="J20" i="97"/>
  <c r="Q18" i="152"/>
  <c r="Q18" i="92"/>
  <c r="J22" i="95"/>
  <c r="V10" i="48"/>
  <c r="Y10" i="48" s="1"/>
  <c r="F30" i="48"/>
  <c r="F10" i="96"/>
  <c r="E26" i="45"/>
  <c r="C12" i="111"/>
  <c r="D12" i="111" s="1"/>
  <c r="S20" i="92"/>
  <c r="R14" i="10"/>
  <c r="J14" i="141"/>
  <c r="J14" i="108"/>
  <c r="D28" i="107"/>
  <c r="F13" i="95"/>
  <c r="V13" i="47"/>
  <c r="Y13" i="47" s="1"/>
  <c r="Z19" i="100"/>
  <c r="C13" i="52"/>
  <c r="L20" i="94"/>
  <c r="Z23" i="101"/>
  <c r="Z12" i="101"/>
  <c r="L19" i="97"/>
  <c r="C25" i="51"/>
  <c r="L14" i="102"/>
  <c r="K14" i="102"/>
  <c r="N30" i="48"/>
  <c r="H12" i="97"/>
  <c r="C12" i="110"/>
  <c r="D12" i="110" s="1"/>
  <c r="H22" i="94"/>
  <c r="Q17" i="98"/>
  <c r="I20" i="92"/>
  <c r="C18" i="52"/>
  <c r="L26" i="94"/>
  <c r="Z12" i="4"/>
  <c r="F17" i="94"/>
  <c r="V17" i="34"/>
  <c r="D16" i="95"/>
  <c r="C18" i="54"/>
  <c r="W12" i="100"/>
  <c r="G19" i="152"/>
  <c r="G19" i="92"/>
  <c r="H26" i="97"/>
  <c r="H18" i="141"/>
  <c r="H18" i="108"/>
  <c r="D11" i="96"/>
  <c r="H11" i="95"/>
  <c r="L17" i="96"/>
  <c r="C12" i="3"/>
  <c r="C16" i="107"/>
  <c r="Z18" i="4"/>
  <c r="G23" i="107"/>
  <c r="H29" i="52"/>
  <c r="W15" i="125"/>
  <c r="N19" i="125" s="1"/>
  <c r="R29" i="55"/>
  <c r="F14" i="94"/>
  <c r="V14" i="34"/>
  <c r="W18" i="4"/>
  <c r="M18" i="98"/>
  <c r="H24" i="141"/>
  <c r="H24" i="108"/>
  <c r="C11" i="54"/>
  <c r="F29" i="54"/>
  <c r="J18" i="108"/>
  <c r="J18" i="141"/>
  <c r="C18" i="109"/>
  <c r="C19" i="57"/>
  <c r="H27" i="96"/>
  <c r="L22" i="95"/>
  <c r="P29" i="55"/>
  <c r="E20" i="45"/>
  <c r="K18" i="152"/>
  <c r="K18" i="92"/>
  <c r="Z18" i="101"/>
  <c r="H29" i="54"/>
  <c r="Z18" i="100"/>
  <c r="I14" i="152"/>
  <c r="I14" i="92"/>
  <c r="C23" i="55"/>
  <c r="G15" i="92"/>
  <c r="Z19" i="4"/>
  <c r="J24" i="96"/>
  <c r="C26" i="57"/>
  <c r="C18" i="110"/>
  <c r="M27" i="112"/>
  <c r="C17" i="112"/>
  <c r="D17" i="112" s="1"/>
  <c r="W19" i="101"/>
  <c r="K20" i="92"/>
  <c r="L27" i="96"/>
  <c r="C23" i="110"/>
  <c r="D23" i="110" s="1"/>
  <c r="M19" i="92"/>
  <c r="M19" i="152"/>
  <c r="J17" i="97"/>
  <c r="J11" i="96"/>
  <c r="V19" i="47"/>
  <c r="Y19" i="47" s="1"/>
  <c r="F19" i="95"/>
  <c r="C15" i="84"/>
  <c r="V18" i="49"/>
  <c r="Y18" i="49" s="1"/>
  <c r="F18" i="97"/>
  <c r="L13" i="43"/>
  <c r="K13" i="43"/>
  <c r="W21" i="68"/>
  <c r="Q17" i="152"/>
  <c r="Q17" i="92"/>
  <c r="I18" i="92"/>
  <c r="I18" i="152"/>
  <c r="C16" i="3"/>
  <c r="C20" i="107"/>
  <c r="C23" i="50"/>
  <c r="W15" i="79"/>
  <c r="Q12" i="98"/>
  <c r="J26" i="96"/>
  <c r="H26" i="95"/>
  <c r="C21" i="45"/>
  <c r="C19" i="110"/>
  <c r="J14" i="96"/>
  <c r="W21" i="100"/>
  <c r="L14" i="94"/>
  <c r="J26" i="94"/>
  <c r="S15" i="92"/>
  <c r="J24" i="108"/>
  <c r="J24" i="141"/>
  <c r="C19" i="45"/>
  <c r="D13" i="155"/>
  <c r="J13" i="155" s="1"/>
  <c r="D11" i="94"/>
  <c r="N15" i="125"/>
  <c r="W25" i="100"/>
  <c r="J18" i="94"/>
  <c r="L21" i="102"/>
  <c r="K21" i="102"/>
  <c r="H27" i="95"/>
  <c r="S13" i="98"/>
  <c r="J19" i="94"/>
  <c r="Y30" i="101"/>
  <c r="Z30" i="101" s="1"/>
  <c r="Z11" i="101"/>
  <c r="K27" i="110"/>
  <c r="C18" i="112"/>
  <c r="E17" i="45"/>
  <c r="AC14" i="68"/>
  <c r="E14" i="152"/>
  <c r="E14" i="92"/>
  <c r="F12" i="95"/>
  <c r="V12" i="47"/>
  <c r="Y12" i="47" s="1"/>
  <c r="L24" i="96"/>
  <c r="E19" i="92"/>
  <c r="E19" i="152"/>
  <c r="AC19" i="68"/>
  <c r="AA19" i="68" s="1"/>
  <c r="R30" i="48"/>
  <c r="J10" i="96"/>
  <c r="D19" i="94"/>
  <c r="D21" i="155"/>
  <c r="J21" i="155" s="1"/>
  <c r="L26" i="96"/>
  <c r="W28" i="100"/>
  <c r="T13" i="100"/>
  <c r="P13" i="100"/>
  <c r="Q13" i="100" s="1"/>
  <c r="C11" i="109"/>
  <c r="N19" i="79"/>
  <c r="K16" i="98"/>
  <c r="Z26" i="101"/>
  <c r="G29" i="107"/>
  <c r="J29" i="107" s="1"/>
  <c r="V27" i="47"/>
  <c r="Y27" i="47" s="1"/>
  <c r="F27" i="95"/>
  <c r="O27" i="112"/>
  <c r="K12" i="36"/>
  <c r="J12" i="36"/>
  <c r="C26" i="110"/>
  <c r="F11" i="96"/>
  <c r="V11" i="48"/>
  <c r="Y11" i="48" s="1"/>
  <c r="P19" i="112"/>
  <c r="C14" i="84"/>
  <c r="W15" i="100"/>
  <c r="D24" i="97"/>
  <c r="F13" i="97"/>
  <c r="V13" i="49"/>
  <c r="Y13" i="49" s="1"/>
  <c r="C11" i="52"/>
  <c r="F29" i="52"/>
  <c r="I29" i="52" s="1"/>
  <c r="Z17" i="100"/>
  <c r="S14" i="98"/>
  <c r="C21" i="56"/>
  <c r="C16" i="111"/>
  <c r="H25" i="95"/>
  <c r="C16" i="54"/>
  <c r="H17" i="108"/>
  <c r="H17" i="141"/>
  <c r="D19" i="95"/>
  <c r="T15" i="125"/>
  <c r="L19" i="125" s="1"/>
  <c r="W21" i="101"/>
  <c r="C27" i="50"/>
  <c r="C17" i="56"/>
  <c r="I12" i="92"/>
  <c r="I12" i="152"/>
  <c r="K16" i="68"/>
  <c r="L12" i="97"/>
  <c r="K27" i="102"/>
  <c r="J24" i="95"/>
  <c r="C14" i="52"/>
  <c r="Y30" i="4"/>
  <c r="Z30" i="4" s="1"/>
  <c r="Z11" i="4"/>
  <c r="C26" i="55"/>
  <c r="J17" i="96"/>
  <c r="I27" i="110"/>
  <c r="C17" i="110"/>
  <c r="D17" i="110" s="1"/>
  <c r="Q19" i="58"/>
  <c r="L23" i="43"/>
  <c r="K23" i="43"/>
  <c r="P16" i="101"/>
  <c r="Q16" i="101" s="1"/>
  <c r="T16" i="101"/>
  <c r="I19" i="92"/>
  <c r="I19" i="152"/>
  <c r="J23" i="97"/>
  <c r="L20" i="108"/>
  <c r="J19" i="97"/>
  <c r="L19" i="108"/>
  <c r="P26" i="4"/>
  <c r="Q26" i="4" s="1"/>
  <c r="T26" i="4"/>
  <c r="K18" i="102"/>
  <c r="L18" i="102"/>
  <c r="C13" i="110"/>
  <c r="J12" i="108"/>
  <c r="J12" i="141"/>
  <c r="E24" i="45"/>
  <c r="K26" i="102"/>
  <c r="L26" i="102"/>
  <c r="F13" i="96"/>
  <c r="V13" i="48"/>
  <c r="Y13" i="48" s="1"/>
  <c r="V17" i="49"/>
  <c r="Y17" i="49" s="1"/>
  <c r="F17" i="97"/>
  <c r="H23" i="94"/>
  <c r="P13" i="112"/>
  <c r="C18" i="51"/>
  <c r="C24" i="56"/>
  <c r="D18" i="96"/>
  <c r="K20" i="43"/>
  <c r="L20" i="43"/>
  <c r="C16" i="84"/>
  <c r="E19" i="58"/>
  <c r="C13" i="55"/>
  <c r="E13" i="152"/>
  <c r="AC13" i="68"/>
  <c r="E13" i="92"/>
  <c r="J17" i="141"/>
  <c r="J17" i="108"/>
  <c r="C25" i="111"/>
  <c r="S17" i="98"/>
  <c r="C20" i="84"/>
  <c r="T23" i="101"/>
  <c r="P23" i="101"/>
  <c r="Q23" i="101" s="1"/>
  <c r="C14" i="54"/>
  <c r="W14" i="100"/>
  <c r="L15" i="43"/>
  <c r="K15" i="43"/>
  <c r="H21" i="95"/>
  <c r="Z28" i="101"/>
  <c r="L24" i="97"/>
  <c r="C23" i="56"/>
  <c r="C14" i="57"/>
  <c r="C24" i="112"/>
  <c r="T24" i="10"/>
  <c r="F24" i="108"/>
  <c r="F24" i="141"/>
  <c r="W23" i="101"/>
  <c r="C23" i="51"/>
  <c r="O27" i="111"/>
  <c r="W24" i="4"/>
  <c r="L20" i="96"/>
  <c r="V21" i="49"/>
  <c r="Y21" i="49" s="1"/>
  <c r="F21" i="97"/>
  <c r="M14" i="92"/>
  <c r="M14" i="152"/>
  <c r="C16" i="110"/>
  <c r="J20" i="108"/>
  <c r="J20" i="141"/>
  <c r="J25" i="97"/>
  <c r="W12" i="101"/>
  <c r="M29" i="52"/>
  <c r="E16" i="98"/>
  <c r="AC16" i="79"/>
  <c r="AA16" i="79" s="1"/>
  <c r="E19" i="79"/>
  <c r="Z23" i="100"/>
  <c r="C25" i="110"/>
  <c r="D20" i="107"/>
  <c r="Z22" i="4"/>
  <c r="F10" i="95"/>
  <c r="F30" i="47"/>
  <c r="V10" i="47"/>
  <c r="H11" i="141"/>
  <c r="H11" i="108"/>
  <c r="M29" i="56"/>
  <c r="N29" i="56" s="1"/>
  <c r="H30" i="48"/>
  <c r="C12" i="52"/>
  <c r="C18" i="56"/>
  <c r="C13" i="53"/>
  <c r="J27" i="36"/>
  <c r="K27" i="36"/>
  <c r="C13" i="50"/>
  <c r="C12" i="55"/>
  <c r="W13" i="100"/>
  <c r="D21" i="97"/>
  <c r="J22" i="94"/>
  <c r="W13" i="4"/>
  <c r="T24" i="101"/>
  <c r="P24" i="101"/>
  <c r="Q24" i="101" s="1"/>
  <c r="F26" i="96"/>
  <c r="V26" i="48"/>
  <c r="Y26" i="48" s="1"/>
  <c r="C10" i="112"/>
  <c r="D10" i="112" s="1"/>
  <c r="C25" i="54"/>
  <c r="C28" i="107"/>
  <c r="C24" i="3"/>
  <c r="D13" i="97"/>
  <c r="C25" i="52"/>
  <c r="C28" i="53"/>
  <c r="M29" i="51"/>
  <c r="J26" i="141"/>
  <c r="J26" i="108"/>
  <c r="C15" i="55"/>
  <c r="P15" i="101"/>
  <c r="Q15" i="101" s="1"/>
  <c r="T15" i="101"/>
  <c r="C21" i="55"/>
  <c r="C11" i="110"/>
  <c r="D11" i="110" s="1"/>
  <c r="V10" i="34"/>
  <c r="F30" i="34"/>
  <c r="F10" i="94"/>
  <c r="D18" i="107"/>
  <c r="T30" i="47"/>
  <c r="L10" i="95"/>
  <c r="S18" i="92"/>
  <c r="S18" i="152"/>
  <c r="C15" i="52"/>
  <c r="C21" i="84"/>
  <c r="E27" i="112"/>
  <c r="C9" i="112"/>
  <c r="F18" i="108"/>
  <c r="F18" i="141"/>
  <c r="T18" i="10"/>
  <c r="G13" i="92"/>
  <c r="G13" i="152"/>
  <c r="Z15" i="79"/>
  <c r="S12" i="98"/>
  <c r="J20" i="95"/>
  <c r="V30" i="4"/>
  <c r="W30" i="4" s="1"/>
  <c r="W11" i="4"/>
  <c r="F14" i="97"/>
  <c r="V14" i="49"/>
  <c r="Y14" i="49" s="1"/>
  <c r="L27" i="108"/>
  <c r="V27" i="34"/>
  <c r="Y27" i="34" s="1"/>
  <c r="F27" i="94"/>
  <c r="C17" i="109"/>
  <c r="T16" i="4"/>
  <c r="P16" i="4"/>
  <c r="Q16" i="4" s="1"/>
  <c r="J26" i="97"/>
  <c r="F11" i="97"/>
  <c r="V11" i="49"/>
  <c r="Y11" i="49" s="1"/>
  <c r="H25" i="141"/>
  <c r="H25" i="108"/>
  <c r="L14" i="95"/>
  <c r="L26" i="95"/>
  <c r="F22" i="97"/>
  <c r="V22" i="49"/>
  <c r="Y22" i="49" s="1"/>
  <c r="T27" i="100"/>
  <c r="P27" i="100"/>
  <c r="Q27" i="100" s="1"/>
  <c r="H15" i="141"/>
  <c r="H15" i="108"/>
  <c r="L16" i="97"/>
  <c r="W22" i="100"/>
  <c r="L27" i="97"/>
  <c r="J13" i="94"/>
  <c r="C24" i="51"/>
  <c r="H15" i="96"/>
  <c r="W20" i="101"/>
  <c r="Z20" i="100"/>
  <c r="H17" i="94"/>
  <c r="T21" i="101"/>
  <c r="P21" i="101"/>
  <c r="Q21" i="101" s="1"/>
  <c r="H22" i="95"/>
  <c r="C11" i="112"/>
  <c r="T23" i="10"/>
  <c r="F23" i="108"/>
  <c r="F23" i="141"/>
  <c r="L30" i="48"/>
  <c r="F21" i="96"/>
  <c r="V21" i="48"/>
  <c r="Y21" i="48" s="1"/>
  <c r="C15" i="112"/>
  <c r="D15" i="112" s="1"/>
  <c r="L25" i="94"/>
  <c r="J10" i="94"/>
  <c r="R30" i="34"/>
  <c r="H21" i="94"/>
  <c r="T14" i="101"/>
  <c r="P14" i="101"/>
  <c r="Q14" i="101" s="1"/>
  <c r="C14" i="55"/>
  <c r="V11" i="34"/>
  <c r="Y11" i="34" s="1"/>
  <c r="F11" i="94"/>
  <c r="W12" i="4"/>
  <c r="L19" i="96"/>
  <c r="J12" i="95"/>
  <c r="J13" i="97"/>
  <c r="C20" i="55"/>
  <c r="H27" i="108"/>
  <c r="H27" i="141"/>
  <c r="Q15" i="125"/>
  <c r="P25" i="4"/>
  <c r="Q25" i="4" s="1"/>
  <c r="T25" i="4"/>
  <c r="K22" i="36"/>
  <c r="J22" i="36"/>
  <c r="C16" i="57"/>
  <c r="K17" i="152"/>
  <c r="K21" i="152" s="1"/>
  <c r="N21" i="68"/>
  <c r="K17" i="92"/>
  <c r="S30" i="4"/>
  <c r="T30" i="4" s="1"/>
  <c r="P11" i="4"/>
  <c r="Q11" i="4" s="1"/>
  <c r="T11" i="4"/>
  <c r="C12" i="53"/>
  <c r="G15" i="107"/>
  <c r="C10" i="111"/>
  <c r="D10" i="111" s="1"/>
  <c r="C25" i="50"/>
  <c r="W24" i="100"/>
  <c r="C10" i="109"/>
  <c r="Z17" i="4"/>
  <c r="T22" i="4"/>
  <c r="P22" i="4"/>
  <c r="Q22" i="4" s="1"/>
  <c r="V23" i="34"/>
  <c r="F23" i="94"/>
  <c r="D23" i="107"/>
  <c r="C19" i="58"/>
  <c r="Q20" i="92"/>
  <c r="V18" i="48"/>
  <c r="Y18" i="48" s="1"/>
  <c r="F18" i="96"/>
  <c r="I27" i="109"/>
  <c r="E18" i="92"/>
  <c r="E18" i="152"/>
  <c r="AC18" i="68"/>
  <c r="AA18" i="68" s="1"/>
  <c r="J23" i="95"/>
  <c r="K27" i="43"/>
  <c r="L27" i="43"/>
  <c r="L21" i="97"/>
  <c r="L11" i="94"/>
  <c r="M27" i="110"/>
  <c r="P29" i="52"/>
  <c r="C15" i="111"/>
  <c r="C27" i="56"/>
  <c r="T27" i="101"/>
  <c r="P27" i="101"/>
  <c r="Q27" i="101" s="1"/>
  <c r="M27" i="111"/>
  <c r="C17" i="50"/>
  <c r="H10" i="95"/>
  <c r="P30" i="47"/>
  <c r="J18" i="95"/>
  <c r="H11" i="94"/>
  <c r="L12" i="102"/>
  <c r="K12" i="102"/>
  <c r="F29" i="50"/>
  <c r="C11" i="50"/>
  <c r="J11" i="95"/>
  <c r="C24" i="110"/>
  <c r="D24" i="110" s="1"/>
  <c r="P16" i="110"/>
  <c r="AC13" i="79"/>
  <c r="AA13" i="79" s="1"/>
  <c r="E13" i="98"/>
  <c r="O19" i="92"/>
  <c r="O19" i="152"/>
  <c r="D10" i="96"/>
  <c r="D30" i="48"/>
  <c r="V20" i="49"/>
  <c r="Y20" i="49" s="1"/>
  <c r="F20" i="97"/>
  <c r="T19" i="79"/>
  <c r="T21" i="79" s="1"/>
  <c r="O16" i="98"/>
  <c r="C28" i="84"/>
  <c r="K29" i="52"/>
  <c r="K14" i="152"/>
  <c r="K14" i="92"/>
  <c r="P29" i="57"/>
  <c r="S29" i="57" s="1"/>
  <c r="K25" i="36"/>
  <c r="J25" i="36"/>
  <c r="F12" i="141"/>
  <c r="F12" i="108"/>
  <c r="T12" i="10"/>
  <c r="F18" i="95"/>
  <c r="V18" i="47"/>
  <c r="Y18" i="47" s="1"/>
  <c r="H26" i="94"/>
  <c r="V26" i="49"/>
  <c r="Y26" i="49" s="1"/>
  <c r="F26" i="97"/>
  <c r="C22" i="50"/>
  <c r="L20" i="95"/>
  <c r="K13" i="152"/>
  <c r="K13" i="92"/>
  <c r="K26" i="43"/>
  <c r="L26" i="43"/>
  <c r="S18" i="98"/>
  <c r="C25" i="107"/>
  <c r="E25" i="107" s="1"/>
  <c r="C21" i="3"/>
  <c r="V16" i="47"/>
  <c r="Y16" i="47" s="1"/>
  <c r="F16" i="95"/>
  <c r="D21" i="94"/>
  <c r="D23" i="155"/>
  <c r="J23" i="155" s="1"/>
  <c r="C28" i="57"/>
  <c r="K19" i="58"/>
  <c r="P20" i="100"/>
  <c r="Q20" i="100" s="1"/>
  <c r="T20" i="100"/>
  <c r="P29" i="50"/>
  <c r="C20" i="57"/>
  <c r="L21" i="108"/>
  <c r="E23" i="45"/>
  <c r="T19" i="4"/>
  <c r="P19" i="4"/>
  <c r="Q19" i="4" s="1"/>
  <c r="Q14" i="98"/>
  <c r="W23" i="4"/>
  <c r="H14" i="94"/>
  <c r="C15" i="56"/>
  <c r="T20" i="4"/>
  <c r="P20" i="4"/>
  <c r="Q20" i="4" s="1"/>
  <c r="Z16" i="100"/>
  <c r="C22" i="53"/>
  <c r="N16" i="68"/>
  <c r="K12" i="152"/>
  <c r="K12" i="92"/>
  <c r="G14" i="92"/>
  <c r="G14" i="152"/>
  <c r="P14" i="4"/>
  <c r="Q14" i="4" s="1"/>
  <c r="T14" i="4"/>
  <c r="E16" i="45"/>
  <c r="K19" i="43"/>
  <c r="L19" i="43"/>
  <c r="D19" i="155"/>
  <c r="D17" i="94"/>
  <c r="L13" i="96"/>
  <c r="C11" i="56"/>
  <c r="F29" i="56"/>
  <c r="J12" i="94"/>
  <c r="N12" i="94" s="1"/>
  <c r="C16" i="109"/>
  <c r="C28" i="51"/>
  <c r="C28" i="55"/>
  <c r="C17" i="45"/>
  <c r="W14" i="4"/>
  <c r="J23" i="108"/>
  <c r="J23" i="141"/>
  <c r="J30" i="49"/>
  <c r="Z12" i="100"/>
  <c r="C27" i="84"/>
  <c r="K15" i="92"/>
  <c r="C15" i="110"/>
  <c r="D15" i="110" s="1"/>
  <c r="H18" i="94"/>
  <c r="K15" i="36"/>
  <c r="J15" i="36"/>
  <c r="H14" i="96"/>
  <c r="J16" i="95"/>
  <c r="V24" i="47"/>
  <c r="Y24" i="47" s="1"/>
  <c r="F24" i="95"/>
  <c r="N24" i="95" s="1"/>
  <c r="J23" i="36"/>
  <c r="K23" i="36"/>
  <c r="T16" i="10"/>
  <c r="F16" i="108"/>
  <c r="F16" i="141"/>
  <c r="P17" i="100"/>
  <c r="Q17" i="100" s="1"/>
  <c r="T17" i="100"/>
  <c r="I16" i="98"/>
  <c r="K19" i="79"/>
  <c r="C31" i="36"/>
  <c r="C17" i="57"/>
  <c r="R29" i="56"/>
  <c r="G17" i="98"/>
  <c r="W15" i="4"/>
  <c r="G16" i="98"/>
  <c r="H19" i="79"/>
  <c r="C22" i="55"/>
  <c r="L15" i="97"/>
  <c r="H22" i="97"/>
  <c r="C28" i="50"/>
  <c r="F15" i="95"/>
  <c r="V15" i="47"/>
  <c r="Y15" i="47" s="1"/>
  <c r="J16" i="36"/>
  <c r="K16" i="36"/>
  <c r="C16" i="45"/>
  <c r="C13" i="3"/>
  <c r="C17" i="107"/>
  <c r="V21" i="47"/>
  <c r="Y21" i="47" s="1"/>
  <c r="F21" i="95"/>
  <c r="H12" i="95"/>
  <c r="L26" i="97"/>
  <c r="C25" i="3"/>
  <c r="C29" i="107"/>
  <c r="C29" i="45"/>
  <c r="C15" i="51"/>
  <c r="R29" i="54"/>
  <c r="T26" i="101"/>
  <c r="P26" i="101"/>
  <c r="Q26" i="101" s="1"/>
  <c r="J13" i="141"/>
  <c r="J13" i="108"/>
  <c r="J15" i="95"/>
  <c r="C26" i="111"/>
  <c r="P26" i="111" s="1"/>
  <c r="C23" i="52"/>
  <c r="C26" i="109"/>
  <c r="C20" i="109"/>
  <c r="M27" i="109"/>
  <c r="Q18" i="98"/>
  <c r="K14" i="43"/>
  <c r="L14" i="43"/>
  <c r="Q13" i="152"/>
  <c r="Q13" i="92"/>
  <c r="C11" i="51"/>
  <c r="F29" i="51"/>
  <c r="C12" i="50"/>
  <c r="C21" i="50"/>
  <c r="D16" i="155"/>
  <c r="J16" i="155" s="1"/>
  <c r="D14" i="94"/>
  <c r="L22" i="96"/>
  <c r="H15" i="95"/>
  <c r="J26" i="95"/>
  <c r="H27" i="94"/>
  <c r="D25" i="155"/>
  <c r="D23" i="94"/>
  <c r="D20" i="97"/>
  <c r="H20" i="94"/>
  <c r="Z15" i="125"/>
  <c r="O19" i="125" s="1"/>
  <c r="L18" i="96"/>
  <c r="F15" i="97"/>
  <c r="V15" i="49"/>
  <c r="Y15" i="49" s="1"/>
  <c r="L24" i="102"/>
  <c r="K24" i="102"/>
  <c r="T22" i="10"/>
  <c r="F22" i="108"/>
  <c r="F22" i="141"/>
  <c r="V27" i="49"/>
  <c r="Y27" i="49" s="1"/>
  <c r="F27" i="97"/>
  <c r="C14" i="111"/>
  <c r="D22" i="97"/>
  <c r="V20" i="34"/>
  <c r="F20" i="94"/>
  <c r="Z15" i="101"/>
  <c r="G30" i="107"/>
  <c r="J30" i="107" s="1"/>
  <c r="G27" i="112"/>
  <c r="D29" i="10"/>
  <c r="K18" i="36"/>
  <c r="J18" i="36"/>
  <c r="L14" i="108"/>
  <c r="X14" i="10"/>
  <c r="W27" i="101"/>
  <c r="Z14" i="100"/>
  <c r="C12" i="54"/>
  <c r="M14" i="98"/>
  <c r="L15" i="102"/>
  <c r="K15" i="102"/>
  <c r="J14" i="36"/>
  <c r="K14" i="36"/>
  <c r="H20" i="108"/>
  <c r="H20" i="141"/>
  <c r="L12" i="108"/>
  <c r="C20" i="111"/>
  <c r="I30" i="45"/>
  <c r="E12" i="45"/>
  <c r="H16" i="95"/>
  <c r="J19" i="95"/>
  <c r="R30" i="47"/>
  <c r="J10" i="95"/>
  <c r="J27" i="95"/>
  <c r="W19" i="100"/>
  <c r="C14" i="50"/>
  <c r="H25" i="96"/>
  <c r="H13" i="94"/>
  <c r="T13" i="4"/>
  <c r="P13" i="4"/>
  <c r="Q13" i="4" s="1"/>
  <c r="K29" i="55"/>
  <c r="G22" i="107"/>
  <c r="J22" i="96"/>
  <c r="I19" i="58"/>
  <c r="C14" i="53"/>
  <c r="Z28" i="100"/>
  <c r="J13" i="96"/>
  <c r="L16" i="95"/>
  <c r="W20" i="4"/>
  <c r="L17" i="102"/>
  <c r="K17" i="102"/>
  <c r="H21" i="68"/>
  <c r="H23" i="68" s="1"/>
  <c r="G17" i="152"/>
  <c r="G21" i="152" s="1"/>
  <c r="W17" i="152" s="1"/>
  <c r="G17" i="92"/>
  <c r="D15" i="97"/>
  <c r="O19" i="58"/>
  <c r="H20" i="95"/>
  <c r="K10" i="102"/>
  <c r="J29" i="102"/>
  <c r="L29" i="102" s="1"/>
  <c r="L10" i="102"/>
  <c r="G31" i="107"/>
  <c r="H15" i="125"/>
  <c r="F19" i="125" s="1"/>
  <c r="K17" i="98"/>
  <c r="F25" i="94"/>
  <c r="V25" i="34"/>
  <c r="L17" i="108"/>
  <c r="T26" i="10"/>
  <c r="F26" i="108"/>
  <c r="F26" i="141"/>
  <c r="N26" i="141" s="1"/>
  <c r="C23" i="45"/>
  <c r="P21" i="4"/>
  <c r="Q21" i="4" s="1"/>
  <c r="T21" i="4"/>
  <c r="L11" i="43"/>
  <c r="K11" i="43"/>
  <c r="J31" i="43"/>
  <c r="C19" i="50"/>
  <c r="C22" i="110"/>
  <c r="P22" i="110" s="1"/>
  <c r="K12" i="43"/>
  <c r="L12" i="43"/>
  <c r="Q19" i="92"/>
  <c r="Q19" i="152"/>
  <c r="C15" i="53"/>
  <c r="W29" i="10"/>
  <c r="L10" i="108"/>
  <c r="G27" i="110"/>
  <c r="C19" i="84"/>
  <c r="C26" i="53"/>
  <c r="H16" i="108"/>
  <c r="H16" i="141"/>
  <c r="D25" i="97"/>
  <c r="U18" i="34"/>
  <c r="L18" i="94"/>
  <c r="F25" i="141"/>
  <c r="N25" i="141" s="1"/>
  <c r="T25" i="10"/>
  <c r="C28" i="106"/>
  <c r="F25" i="108"/>
  <c r="Z25" i="101"/>
  <c r="Z26" i="4"/>
  <c r="F27" i="96"/>
  <c r="V27" i="48"/>
  <c r="Y27" i="48" s="1"/>
  <c r="W22" i="4"/>
  <c r="V19" i="34"/>
  <c r="F19" i="94"/>
  <c r="C15" i="107"/>
  <c r="C11" i="3"/>
  <c r="H13" i="96"/>
  <c r="Q29" i="10"/>
  <c r="J10" i="141"/>
  <c r="N10" i="141" s="1"/>
  <c r="J10" i="108"/>
  <c r="J19" i="96"/>
  <c r="E19" i="45"/>
  <c r="H24" i="97"/>
  <c r="C22" i="57"/>
  <c r="Z13" i="4"/>
  <c r="J27" i="96"/>
  <c r="W27" i="100"/>
  <c r="C21" i="111"/>
  <c r="E17" i="152"/>
  <c r="AC17" i="68"/>
  <c r="E17" i="92"/>
  <c r="E21" i="68"/>
  <c r="L16" i="96"/>
  <c r="E27" i="45"/>
  <c r="C23" i="109"/>
  <c r="P23" i="109" s="1"/>
  <c r="E18" i="98"/>
  <c r="AC18" i="79"/>
  <c r="D18" i="94"/>
  <c r="D20" i="155"/>
  <c r="J20" i="155" s="1"/>
  <c r="L13" i="94"/>
  <c r="G13" i="98"/>
  <c r="H15" i="94"/>
  <c r="L24" i="94"/>
  <c r="O27" i="110"/>
  <c r="I13" i="98"/>
  <c r="W18" i="101"/>
  <c r="W16" i="101"/>
  <c r="J13" i="36"/>
  <c r="K13" i="36"/>
  <c r="C25" i="57"/>
  <c r="P29" i="54"/>
  <c r="C20" i="45"/>
  <c r="D24" i="95"/>
  <c r="L17" i="94"/>
  <c r="N17" i="94" s="1"/>
  <c r="D19" i="96"/>
  <c r="C23" i="54"/>
  <c r="D29" i="102"/>
  <c r="L23" i="96"/>
  <c r="F21" i="141"/>
  <c r="T21" i="10"/>
  <c r="F21" i="108"/>
  <c r="L17" i="97"/>
  <c r="J16" i="97"/>
  <c r="J30" i="34"/>
  <c r="D24" i="107"/>
  <c r="I31" i="36"/>
  <c r="K11" i="36"/>
  <c r="J11" i="36"/>
  <c r="D10" i="94"/>
  <c r="D12" i="155"/>
  <c r="F12" i="155" s="1"/>
  <c r="D30" i="34"/>
  <c r="T19" i="101"/>
  <c r="P19" i="101"/>
  <c r="Q19" i="101" s="1"/>
  <c r="H10" i="96"/>
  <c r="P30" i="48"/>
  <c r="H17" i="97"/>
  <c r="D21" i="107"/>
  <c r="C26" i="3"/>
  <c r="C30" i="107"/>
  <c r="E30" i="107" s="1"/>
  <c r="Z21" i="100"/>
  <c r="H27" i="97"/>
  <c r="F23" i="96"/>
  <c r="V23" i="48"/>
  <c r="Y23" i="48" s="1"/>
  <c r="C9" i="109"/>
  <c r="E27" i="109"/>
  <c r="J12" i="96"/>
  <c r="P25" i="100"/>
  <c r="Q25" i="100" s="1"/>
  <c r="T25" i="100"/>
  <c r="K13" i="102"/>
  <c r="L13" i="102"/>
  <c r="D12" i="97"/>
  <c r="F22" i="94"/>
  <c r="N22" i="94" s="1"/>
  <c r="V22" i="34"/>
  <c r="H18" i="97"/>
  <c r="D19" i="107"/>
  <c r="C9" i="111"/>
  <c r="E27" i="111"/>
  <c r="E25" i="45"/>
  <c r="D31" i="107"/>
  <c r="L16" i="108"/>
  <c r="P29" i="51"/>
  <c r="E27" i="110"/>
  <c r="C9" i="110"/>
  <c r="W26" i="101"/>
  <c r="I17" i="98"/>
  <c r="F20" i="96"/>
  <c r="V20" i="48"/>
  <c r="Y20" i="48" s="1"/>
  <c r="H22" i="96"/>
  <c r="L15" i="108"/>
  <c r="K16" i="43"/>
  <c r="L16" i="43"/>
  <c r="K29" i="53"/>
  <c r="Y30" i="100"/>
  <c r="Z30" i="100" s="1"/>
  <c r="Z11" i="100"/>
  <c r="R19" i="58"/>
  <c r="J30" i="48"/>
  <c r="D10" i="95"/>
  <c r="D30" i="47"/>
  <c r="C21" i="109"/>
  <c r="D14" i="107"/>
  <c r="H31" i="106"/>
  <c r="J15" i="97"/>
  <c r="L13" i="108"/>
  <c r="M29" i="55"/>
  <c r="N29" i="55" s="1"/>
  <c r="L25" i="43"/>
  <c r="K25" i="43"/>
  <c r="W14" i="101"/>
  <c r="W24" i="101"/>
  <c r="H25" i="94"/>
  <c r="K29" i="50"/>
  <c r="G27" i="111"/>
  <c r="K18" i="98"/>
  <c r="J25" i="95"/>
  <c r="T20" i="101"/>
  <c r="P20" i="101"/>
  <c r="Q20" i="101" s="1"/>
  <c r="H29" i="50"/>
  <c r="Z25" i="100"/>
  <c r="D17" i="107"/>
  <c r="C13" i="57"/>
  <c r="R29" i="53"/>
  <c r="S29" i="53" s="1"/>
  <c r="K22" i="43"/>
  <c r="L22" i="43"/>
  <c r="C23" i="111"/>
  <c r="P23" i="111" s="1"/>
  <c r="L22" i="102"/>
  <c r="K22" i="102"/>
  <c r="F12" i="96"/>
  <c r="V12" i="48"/>
  <c r="Y12" i="48" s="1"/>
  <c r="H14" i="108"/>
  <c r="H14" i="141"/>
  <c r="O20" i="92"/>
  <c r="E15" i="125"/>
  <c r="AC12" i="125"/>
  <c r="W17" i="4"/>
  <c r="H24" i="94"/>
  <c r="D23" i="95"/>
  <c r="D15" i="107"/>
  <c r="J15" i="107" s="1"/>
  <c r="C24" i="55"/>
  <c r="Z27" i="100"/>
  <c r="J23" i="94"/>
  <c r="C16" i="52"/>
  <c r="C25" i="55"/>
  <c r="J22" i="108"/>
  <c r="J22" i="141"/>
  <c r="D13" i="96"/>
  <c r="F17" i="108"/>
  <c r="T17" i="10"/>
  <c r="F17" i="141"/>
  <c r="W28" i="101"/>
  <c r="G19" i="107"/>
  <c r="E22" i="45"/>
  <c r="E14" i="45"/>
  <c r="Z24" i="100"/>
  <c r="C17" i="111"/>
  <c r="D17" i="111" s="1"/>
  <c r="C17" i="55"/>
  <c r="C15" i="109"/>
  <c r="T21" i="68"/>
  <c r="T23" i="68" s="1"/>
  <c r="O17" i="152"/>
  <c r="O17" i="92"/>
  <c r="G17" i="107"/>
  <c r="D22" i="155"/>
  <c r="F22" i="155" s="1"/>
  <c r="G22" i="155" s="1"/>
  <c r="D20" i="94"/>
  <c r="W25" i="101"/>
  <c r="K11" i="102"/>
  <c r="L11" i="102"/>
  <c r="E13" i="45"/>
  <c r="M18" i="152"/>
  <c r="M18" i="92"/>
  <c r="L14" i="96"/>
  <c r="C20" i="54"/>
  <c r="G21" i="107"/>
  <c r="J21" i="107" s="1"/>
  <c r="K25" i="102"/>
  <c r="L25" i="102"/>
  <c r="G18" i="107"/>
  <c r="I17" i="84"/>
  <c r="C11" i="111"/>
  <c r="G24" i="107"/>
  <c r="C14" i="110"/>
  <c r="D14" i="110" s="1"/>
  <c r="Q15" i="79"/>
  <c r="M12" i="98"/>
  <c r="M15" i="98" s="1"/>
  <c r="Z14" i="98" s="1"/>
  <c r="W11" i="101"/>
  <c r="V30" i="101"/>
  <c r="W30" i="101" s="1"/>
  <c r="C20" i="112"/>
  <c r="D20" i="112" s="1"/>
  <c r="M16" i="98"/>
  <c r="Q19" i="79"/>
  <c r="H21" i="96"/>
  <c r="K29" i="54"/>
  <c r="S19" i="92"/>
  <c r="S19" i="152"/>
  <c r="C26" i="52"/>
  <c r="O14" i="98"/>
  <c r="O15" i="98" s="1"/>
  <c r="L27" i="95"/>
  <c r="C28" i="52"/>
  <c r="D16" i="97"/>
  <c r="C10" i="110"/>
  <c r="C16" i="56"/>
  <c r="H19" i="94"/>
  <c r="Z13" i="100"/>
  <c r="F29" i="53"/>
  <c r="C11" i="53"/>
  <c r="C24" i="57"/>
  <c r="H12" i="96"/>
  <c r="H23" i="108"/>
  <c r="H23" i="141"/>
  <c r="C22" i="52"/>
  <c r="C18" i="53"/>
  <c r="J20" i="96"/>
  <c r="N20" i="96" s="1"/>
  <c r="E14" i="98"/>
  <c r="AC14" i="79"/>
  <c r="C18" i="50"/>
  <c r="T12" i="101"/>
  <c r="P12" i="101"/>
  <c r="Q12" i="101" s="1"/>
  <c r="J16" i="94"/>
  <c r="M17" i="98"/>
  <c r="H21" i="97"/>
  <c r="C14" i="56"/>
  <c r="Z16" i="4"/>
  <c r="L17" i="43"/>
  <c r="K17" i="43"/>
  <c r="C22" i="109"/>
  <c r="L30" i="47"/>
  <c r="L19" i="95"/>
  <c r="C21" i="107"/>
  <c r="E21" i="107" s="1"/>
  <c r="C17" i="3"/>
  <c r="C20" i="50"/>
  <c r="C24" i="107"/>
  <c r="C20" i="3"/>
  <c r="F25" i="96"/>
  <c r="V25" i="48"/>
  <c r="Y25" i="48" s="1"/>
  <c r="C17" i="106"/>
  <c r="D25" i="109"/>
  <c r="C24" i="50"/>
  <c r="L26" i="108"/>
  <c r="C23" i="84"/>
  <c r="I14" i="98"/>
  <c r="P19" i="58"/>
  <c r="H15" i="97"/>
  <c r="L18" i="95"/>
  <c r="F16" i="96"/>
  <c r="V16" i="48"/>
  <c r="Y16" i="48" s="1"/>
  <c r="Z23" i="4"/>
  <c r="L10" i="97"/>
  <c r="T30" i="49"/>
  <c r="W16" i="4"/>
  <c r="Z24" i="4"/>
  <c r="C19" i="111"/>
  <c r="D19" i="111" s="1"/>
  <c r="E20" i="92"/>
  <c r="AC20" i="68"/>
  <c r="C22" i="111"/>
  <c r="D22" i="111" s="1"/>
  <c r="C27" i="54"/>
  <c r="J18" i="97"/>
  <c r="M29" i="53"/>
  <c r="C26" i="56"/>
  <c r="C21" i="53"/>
  <c r="W27" i="4"/>
  <c r="D22" i="95"/>
  <c r="R29" i="50"/>
  <c r="S29" i="50" s="1"/>
  <c r="C25" i="53"/>
  <c r="G27" i="107"/>
  <c r="J27" i="107" s="1"/>
  <c r="K27" i="107" s="1"/>
  <c r="J30" i="47"/>
  <c r="L25" i="108"/>
  <c r="P28" i="4"/>
  <c r="Q28" i="4" s="1"/>
  <c r="T28" i="4"/>
  <c r="E28" i="45"/>
  <c r="M17" i="152"/>
  <c r="M17" i="92"/>
  <c r="Q21" i="68"/>
  <c r="W26" i="100"/>
  <c r="C26" i="54"/>
  <c r="E12" i="92"/>
  <c r="AC12" i="68"/>
  <c r="E12" i="152"/>
  <c r="E16" i="68"/>
  <c r="L13" i="95"/>
  <c r="H16" i="96"/>
  <c r="Q16" i="98"/>
  <c r="W19" i="79"/>
  <c r="C17" i="52"/>
  <c r="I12" i="98"/>
  <c r="K15" i="79"/>
  <c r="C28" i="54"/>
  <c r="H13" i="95"/>
  <c r="E15" i="45"/>
  <c r="P29" i="56"/>
  <c r="H16" i="97"/>
  <c r="C20" i="52"/>
  <c r="Z17" i="101"/>
  <c r="C12" i="45"/>
  <c r="G30" i="45"/>
  <c r="J27" i="141"/>
  <c r="J27" i="108"/>
  <c r="W17" i="100"/>
  <c r="C19" i="54"/>
  <c r="T25" i="101"/>
  <c r="P25" i="101"/>
  <c r="Q25" i="101" s="1"/>
  <c r="C27" i="55"/>
  <c r="H29" i="51"/>
  <c r="C16" i="112"/>
  <c r="G27" i="109"/>
  <c r="W15" i="101"/>
  <c r="V24" i="34"/>
  <c r="F24" i="94"/>
  <c r="J15" i="108"/>
  <c r="J15" i="141"/>
  <c r="N15" i="141" s="1"/>
  <c r="D31" i="43"/>
  <c r="H30" i="34"/>
  <c r="C24" i="53"/>
  <c r="C27" i="45"/>
  <c r="C22" i="56"/>
  <c r="Z25" i="4"/>
  <c r="L27" i="94"/>
  <c r="D17" i="96"/>
  <c r="O14" i="152"/>
  <c r="O14" i="92"/>
  <c r="O16" i="92" s="1"/>
  <c r="AA15" i="92" s="1"/>
  <c r="H14" i="97"/>
  <c r="Q12" i="92"/>
  <c r="W16" i="68"/>
  <c r="W23" i="68" s="1"/>
  <c r="Q12" i="152"/>
  <c r="V23" i="49"/>
  <c r="Y23" i="49" s="1"/>
  <c r="F23" i="97"/>
  <c r="D20" i="96"/>
  <c r="J11" i="141"/>
  <c r="J11" i="108"/>
  <c r="D24" i="96"/>
  <c r="Z28" i="4"/>
  <c r="C12" i="56"/>
  <c r="H29" i="53"/>
  <c r="V25" i="49"/>
  <c r="Y25" i="49" s="1"/>
  <c r="F25" i="97"/>
  <c r="C25" i="84"/>
  <c r="C20" i="106"/>
  <c r="E15" i="92"/>
  <c r="AC15" i="68"/>
  <c r="O17" i="98"/>
  <c r="O19" i="98" s="1"/>
  <c r="AA18" i="98" s="1"/>
  <c r="F12" i="97"/>
  <c r="V12" i="49"/>
  <c r="Y12" i="49" s="1"/>
  <c r="H11" i="96"/>
  <c r="L16" i="94"/>
  <c r="N16" i="94" s="1"/>
  <c r="U16" i="34"/>
  <c r="M13" i="152"/>
  <c r="M16" i="152" s="1"/>
  <c r="M13" i="92"/>
  <c r="J20" i="36"/>
  <c r="K20" i="36"/>
  <c r="J15" i="96"/>
  <c r="C21" i="54"/>
  <c r="C21" i="52"/>
  <c r="T27" i="10"/>
  <c r="F27" i="141"/>
  <c r="F27" i="108"/>
  <c r="J25" i="96"/>
  <c r="C19" i="106"/>
  <c r="N30" i="49"/>
  <c r="F22" i="95"/>
  <c r="V22" i="47"/>
  <c r="Y22" i="47" s="1"/>
  <c r="C26" i="50"/>
  <c r="R29" i="52"/>
  <c r="L12" i="95"/>
  <c r="H23" i="95"/>
  <c r="F11" i="141"/>
  <c r="R11" i="10"/>
  <c r="F11" i="108"/>
  <c r="T11" i="10"/>
  <c r="L12" i="96"/>
  <c r="L11" i="95"/>
  <c r="C17" i="53"/>
  <c r="C18" i="45"/>
  <c r="F22" i="96"/>
  <c r="V22" i="48"/>
  <c r="Y22" i="48" s="1"/>
  <c r="I15" i="92"/>
  <c r="L30" i="34"/>
  <c r="J21" i="97"/>
  <c r="D13" i="95"/>
  <c r="W21" i="4"/>
  <c r="V11" i="47"/>
  <c r="Y11" i="47" s="1"/>
  <c r="F11" i="95"/>
  <c r="L18" i="108"/>
  <c r="C13" i="54"/>
  <c r="J16" i="96"/>
  <c r="L13" i="97"/>
  <c r="C20" i="53"/>
  <c r="C21" i="106"/>
  <c r="C23" i="53"/>
  <c r="P24" i="100"/>
  <c r="Q24" i="100" s="1"/>
  <c r="T24" i="100"/>
  <c r="J27" i="97"/>
  <c r="L25" i="96"/>
  <c r="P12" i="112"/>
  <c r="D24" i="94"/>
  <c r="D26" i="155"/>
  <c r="K12" i="98"/>
  <c r="K15" i="98" s="1"/>
  <c r="N15" i="79"/>
  <c r="N21" i="79" s="1"/>
  <c r="H19" i="95"/>
  <c r="H25" i="97"/>
  <c r="Z15" i="100"/>
  <c r="F25" i="95"/>
  <c r="V25" i="47"/>
  <c r="Y25" i="47" s="1"/>
  <c r="F19" i="97"/>
  <c r="V19" i="49"/>
  <c r="Y19" i="49" s="1"/>
  <c r="D25" i="96"/>
  <c r="D21" i="96"/>
  <c r="P23" i="4"/>
  <c r="Q23" i="4" s="1"/>
  <c r="T23" i="4"/>
  <c r="D29" i="3"/>
  <c r="E15" i="3" s="1"/>
  <c r="C10" i="3"/>
  <c r="C14" i="107"/>
  <c r="J23" i="96"/>
  <c r="C18" i="55"/>
  <c r="J11" i="97"/>
  <c r="L20" i="102"/>
  <c r="K20" i="102"/>
  <c r="P21" i="112"/>
  <c r="F19" i="108"/>
  <c r="T19" i="10"/>
  <c r="F19" i="141"/>
  <c r="P18" i="4"/>
  <c r="Q18" i="4" s="1"/>
  <c r="T18" i="4"/>
  <c r="R30" i="49"/>
  <c r="J10" i="97"/>
  <c r="F20" i="141"/>
  <c r="N20" i="141" s="1"/>
  <c r="G20" i="141" s="1"/>
  <c r="T20" i="10"/>
  <c r="F20" i="108"/>
  <c r="K28" i="36"/>
  <c r="J28" i="36"/>
  <c r="P20" i="110"/>
  <c r="M15" i="92"/>
  <c r="L31" i="43"/>
  <c r="K31" i="43"/>
  <c r="X26" i="10"/>
  <c r="F16" i="155"/>
  <c r="G16" i="155" s="1"/>
  <c r="I25" i="84"/>
  <c r="Y19" i="34"/>
  <c r="P17" i="112"/>
  <c r="D12" i="112"/>
  <c r="R25" i="10"/>
  <c r="R20" i="10"/>
  <c r="C23" i="106"/>
  <c r="F21" i="155"/>
  <c r="G21" i="155" s="1"/>
  <c r="I19" i="106"/>
  <c r="F25" i="155"/>
  <c r="G25" i="155" s="1"/>
  <c r="J25" i="155"/>
  <c r="C22" i="106"/>
  <c r="R19" i="10"/>
  <c r="D23" i="109"/>
  <c r="P11" i="109"/>
  <c r="AA13" i="68"/>
  <c r="I19" i="125"/>
  <c r="P19" i="110"/>
  <c r="N21" i="108"/>
  <c r="G21" i="108" s="1"/>
  <c r="I26" i="141"/>
  <c r="C25" i="106"/>
  <c r="X22" i="10"/>
  <c r="I15" i="84"/>
  <c r="Y26" i="34"/>
  <c r="U26" i="34"/>
  <c r="X19" i="10"/>
  <c r="E19" i="3"/>
  <c r="X20" i="10"/>
  <c r="Y23" i="34"/>
  <c r="F27" i="155"/>
  <c r="G27" i="155" s="1"/>
  <c r="J27" i="155"/>
  <c r="P22" i="112"/>
  <c r="D11" i="112"/>
  <c r="J17" i="155"/>
  <c r="F17" i="155"/>
  <c r="G17" i="155" s="1"/>
  <c r="J17" i="107"/>
  <c r="N29" i="51"/>
  <c r="E14" i="107"/>
  <c r="P12" i="111"/>
  <c r="P12" i="109"/>
  <c r="N24" i="97"/>
  <c r="Q24" i="97" s="1"/>
  <c r="Y12" i="34"/>
  <c r="P16" i="109"/>
  <c r="K19" i="125"/>
  <c r="U11" i="34"/>
  <c r="N17" i="96"/>
  <c r="G16" i="152"/>
  <c r="I17" i="106"/>
  <c r="D23" i="112"/>
  <c r="R16" i="10"/>
  <c r="H19" i="125"/>
  <c r="K21" i="92"/>
  <c r="Y20" i="92" s="1"/>
  <c r="Q11" i="101"/>
  <c r="N22" i="97"/>
  <c r="G22" i="97" s="1"/>
  <c r="N11" i="97"/>
  <c r="E19" i="125"/>
  <c r="Z21" i="79"/>
  <c r="U23" i="34"/>
  <c r="J18" i="107"/>
  <c r="AA13" i="125"/>
  <c r="X16" i="10"/>
  <c r="J25" i="107"/>
  <c r="E19" i="107"/>
  <c r="J19" i="107"/>
  <c r="K19" i="107" s="1"/>
  <c r="P15" i="110"/>
  <c r="E19" i="98"/>
  <c r="K31" i="36"/>
  <c r="J31" i="36"/>
  <c r="F19" i="155"/>
  <c r="G19" i="155" s="1"/>
  <c r="J19" i="155"/>
  <c r="N23" i="68"/>
  <c r="N16" i="95"/>
  <c r="J23" i="107"/>
  <c r="Y10" i="49"/>
  <c r="P25" i="112"/>
  <c r="I29" i="50"/>
  <c r="N26" i="95"/>
  <c r="Q26" i="95" s="1"/>
  <c r="N13" i="108"/>
  <c r="M13" i="108" s="1"/>
  <c r="P10" i="112"/>
  <c r="P10" i="109"/>
  <c r="Y10" i="47"/>
  <c r="J16" i="107"/>
  <c r="P14" i="109"/>
  <c r="J12" i="155"/>
  <c r="Z23" i="68" l="1"/>
  <c r="E15" i="98"/>
  <c r="V14" i="98" s="1"/>
  <c r="F15" i="155"/>
  <c r="G15" i="155" s="1"/>
  <c r="Y15" i="34"/>
  <c r="M21" i="152"/>
  <c r="Z18" i="152" s="1"/>
  <c r="E21" i="92"/>
  <c r="G16" i="92"/>
  <c r="P17" i="104"/>
  <c r="Q17" i="104" s="1"/>
  <c r="P25" i="104"/>
  <c r="Q25" i="104" s="1"/>
  <c r="N12" i="108"/>
  <c r="K12" i="108" s="1"/>
  <c r="N18" i="141"/>
  <c r="K18" i="141" s="1"/>
  <c r="P16" i="103"/>
  <c r="Q16" i="103" s="1"/>
  <c r="F24" i="134"/>
  <c r="H19" i="134"/>
  <c r="F12" i="134"/>
  <c r="H26" i="134"/>
  <c r="E16" i="107"/>
  <c r="E20" i="107"/>
  <c r="K29" i="107"/>
  <c r="D22" i="145"/>
  <c r="E31" i="144"/>
  <c r="H29" i="139"/>
  <c r="J14" i="155"/>
  <c r="P18" i="112"/>
  <c r="Q23" i="68"/>
  <c r="N14" i="108"/>
  <c r="M14" i="108" s="1"/>
  <c r="N29" i="50"/>
  <c r="D31" i="138"/>
  <c r="E31" i="138" s="1"/>
  <c r="C26" i="106"/>
  <c r="N17" i="108"/>
  <c r="I17" i="108" s="1"/>
  <c r="N23" i="94"/>
  <c r="Q23" i="94" s="1"/>
  <c r="J14" i="107"/>
  <c r="H14" i="107" s="1"/>
  <c r="N20" i="95"/>
  <c r="Q20" i="95" s="1"/>
  <c r="Q15" i="98"/>
  <c r="AB12" i="98" s="1"/>
  <c r="H27" i="107"/>
  <c r="U13" i="10"/>
  <c r="C14" i="106"/>
  <c r="X11" i="10"/>
  <c r="D22" i="110"/>
  <c r="P16" i="111"/>
  <c r="U23" i="10"/>
  <c r="Y16" i="34"/>
  <c r="Y25" i="34"/>
  <c r="N19" i="97"/>
  <c r="X18" i="10"/>
  <c r="F22" i="145"/>
  <c r="F12" i="139"/>
  <c r="P14" i="110"/>
  <c r="D13" i="110"/>
  <c r="D18" i="112"/>
  <c r="P13" i="110"/>
  <c r="U24" i="10"/>
  <c r="D26" i="110"/>
  <c r="P17" i="111"/>
  <c r="P18" i="111"/>
  <c r="D26" i="111"/>
  <c r="P21" i="110"/>
  <c r="P19" i="111"/>
  <c r="P26" i="110"/>
  <c r="D24" i="109"/>
  <c r="D13" i="109"/>
  <c r="D15" i="109"/>
  <c r="D21" i="109"/>
  <c r="D18" i="109"/>
  <c r="D22" i="109"/>
  <c r="D16" i="109"/>
  <c r="D10" i="109"/>
  <c r="D12" i="109"/>
  <c r="D14" i="109"/>
  <c r="N14" i="96"/>
  <c r="Q14" i="96" s="1"/>
  <c r="N15" i="95"/>
  <c r="F14" i="139"/>
  <c r="M19" i="98"/>
  <c r="Z17" i="98" s="1"/>
  <c r="G15" i="98"/>
  <c r="G21" i="98" s="1"/>
  <c r="D19" i="143"/>
  <c r="T31" i="137"/>
  <c r="Q11" i="97"/>
  <c r="Q22" i="94"/>
  <c r="D17" i="147"/>
  <c r="AC25" i="146"/>
  <c r="D28" i="148"/>
  <c r="D27" i="148"/>
  <c r="T31" i="139"/>
  <c r="Q12" i="94"/>
  <c r="AC24" i="146"/>
  <c r="AC22" i="148"/>
  <c r="D18" i="147"/>
  <c r="K18" i="147" s="1"/>
  <c r="D23" i="147"/>
  <c r="AC21" i="146"/>
  <c r="AC24" i="148"/>
  <c r="J31" i="146"/>
  <c r="O31" i="146" s="1"/>
  <c r="D24" i="147"/>
  <c r="U11" i="10"/>
  <c r="T31" i="134"/>
  <c r="F18" i="134"/>
  <c r="N21" i="95"/>
  <c r="Q21" i="95" s="1"/>
  <c r="F22" i="139"/>
  <c r="H14" i="139"/>
  <c r="E15" i="107"/>
  <c r="M16" i="92"/>
  <c r="K23" i="68"/>
  <c r="AC31" i="134"/>
  <c r="K16" i="92"/>
  <c r="Y14" i="92" s="1"/>
  <c r="N19" i="96"/>
  <c r="S16" i="152"/>
  <c r="N15" i="94"/>
  <c r="N12" i="141"/>
  <c r="K12" i="141" s="1"/>
  <c r="F28" i="145"/>
  <c r="S30" i="104"/>
  <c r="T30" i="104" s="1"/>
  <c r="G19" i="98"/>
  <c r="W18" i="98" s="1"/>
  <c r="I21" i="152"/>
  <c r="S16" i="92"/>
  <c r="AC14" i="92" s="1"/>
  <c r="E18" i="107"/>
  <c r="H18" i="147"/>
  <c r="AC31" i="145"/>
  <c r="G31" i="142"/>
  <c r="O31" i="137"/>
  <c r="J28" i="155"/>
  <c r="Y10" i="34"/>
  <c r="Q16" i="95"/>
  <c r="F18" i="155"/>
  <c r="G18" i="155" s="1"/>
  <c r="J24" i="155"/>
  <c r="F23" i="155"/>
  <c r="G23" i="155" s="1"/>
  <c r="R22" i="10"/>
  <c r="AA14" i="68"/>
  <c r="I16" i="92"/>
  <c r="K21" i="79"/>
  <c r="W21" i="79"/>
  <c r="M21" i="92"/>
  <c r="Z20" i="92" s="1"/>
  <c r="C13" i="106"/>
  <c r="S29" i="55"/>
  <c r="H20" i="144"/>
  <c r="K24" i="143"/>
  <c r="H22" i="139"/>
  <c r="P12" i="104"/>
  <c r="P16" i="105"/>
  <c r="Q16" i="105" s="1"/>
  <c r="D31" i="137"/>
  <c r="H27" i="134"/>
  <c r="D15" i="148"/>
  <c r="K15" i="148" s="1"/>
  <c r="G31" i="143"/>
  <c r="D16" i="147"/>
  <c r="K16" i="147" s="1"/>
  <c r="D23" i="146"/>
  <c r="AC26" i="142"/>
  <c r="K18" i="107"/>
  <c r="D9" i="112"/>
  <c r="U10" i="10"/>
  <c r="U20" i="34"/>
  <c r="W20" i="34" s="1"/>
  <c r="Y20" i="34"/>
  <c r="N19" i="141"/>
  <c r="K19" i="141" s="1"/>
  <c r="N19" i="94"/>
  <c r="G19" i="94" s="1"/>
  <c r="K15" i="107"/>
  <c r="R10" i="10"/>
  <c r="X10" i="10"/>
  <c r="K20" i="144"/>
  <c r="F24" i="143"/>
  <c r="H24" i="139"/>
  <c r="D28" i="142"/>
  <c r="V31" i="137"/>
  <c r="D25" i="148"/>
  <c r="D23" i="145"/>
  <c r="K23" i="145" s="1"/>
  <c r="AC27" i="144"/>
  <c r="D27" i="144"/>
  <c r="F17" i="134"/>
  <c r="AC19" i="79"/>
  <c r="O19" i="79" s="1"/>
  <c r="Q15" i="95"/>
  <c r="N24" i="141"/>
  <c r="N24" i="96"/>
  <c r="H28" i="139"/>
  <c r="F14" i="137"/>
  <c r="D23" i="143"/>
  <c r="D17" i="144"/>
  <c r="K17" i="144" s="1"/>
  <c r="P17" i="105"/>
  <c r="Q17" i="105" s="1"/>
  <c r="P19" i="104"/>
  <c r="Q19" i="104" s="1"/>
  <c r="D17" i="146"/>
  <c r="D21" i="142"/>
  <c r="F28" i="139"/>
  <c r="E31" i="145"/>
  <c r="F19" i="137"/>
  <c r="H19" i="137"/>
  <c r="AC19" i="144"/>
  <c r="D18" i="145"/>
  <c r="H17" i="134"/>
  <c r="I15" i="98"/>
  <c r="X12" i="98" s="1"/>
  <c r="E23" i="68"/>
  <c r="N27" i="95"/>
  <c r="Q27" i="95" s="1"/>
  <c r="Q21" i="152"/>
  <c r="AB17" i="152" s="1"/>
  <c r="N23" i="95"/>
  <c r="M23" i="95" s="1"/>
  <c r="N20" i="97"/>
  <c r="N15" i="96"/>
  <c r="Q15" i="96" s="1"/>
  <c r="J20" i="107"/>
  <c r="K20" i="107" s="1"/>
  <c r="N14" i="97"/>
  <c r="Q14" i="97" s="1"/>
  <c r="S29" i="51"/>
  <c r="E31" i="147"/>
  <c r="D31" i="139"/>
  <c r="H21" i="143"/>
  <c r="N13" i="94"/>
  <c r="Q13" i="94" s="1"/>
  <c r="I21" i="92"/>
  <c r="N24" i="108"/>
  <c r="I24" i="108" s="1"/>
  <c r="N14" i="141"/>
  <c r="K14" i="141" s="1"/>
  <c r="S21" i="92"/>
  <c r="AC20" i="92" s="1"/>
  <c r="J31" i="144"/>
  <c r="M31" i="144" s="1"/>
  <c r="N18" i="96"/>
  <c r="Q18" i="96" s="1"/>
  <c r="N13" i="97"/>
  <c r="K13" i="97" s="1"/>
  <c r="N11" i="94"/>
  <c r="Q11" i="94" s="1"/>
  <c r="N18" i="108"/>
  <c r="M18" i="108" s="1"/>
  <c r="S19" i="98"/>
  <c r="AC17" i="98" s="1"/>
  <c r="E16" i="92"/>
  <c r="N26" i="96"/>
  <c r="Q26" i="96" s="1"/>
  <c r="AC29" i="144"/>
  <c r="F17" i="139"/>
  <c r="H21" i="137"/>
  <c r="AC20" i="144"/>
  <c r="Q24" i="95"/>
  <c r="N18" i="95"/>
  <c r="Q18" i="95" s="1"/>
  <c r="N26" i="94"/>
  <c r="Q26" i="94" s="1"/>
  <c r="D13" i="144"/>
  <c r="F14" i="134"/>
  <c r="AA12" i="68"/>
  <c r="D19" i="109"/>
  <c r="P19" i="109"/>
  <c r="I21" i="106"/>
  <c r="X12" i="92"/>
  <c r="X13" i="92"/>
  <c r="P21" i="111"/>
  <c r="D21" i="111"/>
  <c r="N14" i="94"/>
  <c r="C15" i="106"/>
  <c r="E23" i="107"/>
  <c r="P11" i="112"/>
  <c r="I21" i="84"/>
  <c r="F30" i="94"/>
  <c r="D16" i="110"/>
  <c r="D18" i="110"/>
  <c r="P18" i="110"/>
  <c r="Y14" i="34"/>
  <c r="Y17" i="34"/>
  <c r="U17" i="34"/>
  <c r="E28" i="107"/>
  <c r="J28" i="107"/>
  <c r="K28" i="107" s="1"/>
  <c r="D10" i="110"/>
  <c r="C27" i="110"/>
  <c r="D27" i="110" s="1"/>
  <c r="R21" i="10"/>
  <c r="X21" i="10"/>
  <c r="P26" i="109"/>
  <c r="D26" i="109"/>
  <c r="J30" i="141"/>
  <c r="N13" i="141"/>
  <c r="K13" i="141" s="1"/>
  <c r="D26" i="112"/>
  <c r="P26" i="112"/>
  <c r="Y21" i="34"/>
  <c r="U21" i="34"/>
  <c r="K23" i="107"/>
  <c r="J26" i="155"/>
  <c r="F26" i="155"/>
  <c r="G26" i="155" s="1"/>
  <c r="C24" i="106"/>
  <c r="F20" i="155"/>
  <c r="G20" i="155" s="1"/>
  <c r="N28" i="43"/>
  <c r="N23" i="96"/>
  <c r="Q23" i="96" s="1"/>
  <c r="D16" i="112"/>
  <c r="Q24" i="96"/>
  <c r="L30" i="94"/>
  <c r="D19" i="110"/>
  <c r="H30" i="97"/>
  <c r="I30" i="84"/>
  <c r="J26" i="107"/>
  <c r="AC15" i="79"/>
  <c r="AC15" i="125"/>
  <c r="U15" i="125" s="1"/>
  <c r="S21" i="152"/>
  <c r="AC18" i="152" s="1"/>
  <c r="P25" i="109"/>
  <c r="Y24" i="34"/>
  <c r="N18" i="43"/>
  <c r="G26" i="141"/>
  <c r="K26" i="141"/>
  <c r="I27" i="84"/>
  <c r="I18" i="84"/>
  <c r="E29" i="107"/>
  <c r="E22" i="107"/>
  <c r="C18" i="106"/>
  <c r="R15" i="10"/>
  <c r="U15" i="10"/>
  <c r="X15" i="10"/>
  <c r="N17" i="95"/>
  <c r="H13" i="144"/>
  <c r="F13" i="144"/>
  <c r="K16" i="107"/>
  <c r="Q19" i="96"/>
  <c r="N11" i="141"/>
  <c r="I11" i="141" s="1"/>
  <c r="E16" i="152"/>
  <c r="V12" i="152" s="1"/>
  <c r="E31" i="107"/>
  <c r="N17" i="97"/>
  <c r="I17" i="97" s="1"/>
  <c r="N21" i="141"/>
  <c r="G21" i="141" s="1"/>
  <c r="E21" i="152"/>
  <c r="N29" i="52"/>
  <c r="AA31" i="139"/>
  <c r="D13" i="145"/>
  <c r="K13" i="145" s="1"/>
  <c r="D19" i="147"/>
  <c r="K19" i="147" s="1"/>
  <c r="D14" i="144"/>
  <c r="F14" i="144" s="1"/>
  <c r="D12" i="146"/>
  <c r="D24" i="146"/>
  <c r="D28" i="143"/>
  <c r="H28" i="143" s="1"/>
  <c r="E31" i="148"/>
  <c r="D20" i="146"/>
  <c r="F20" i="146" s="1"/>
  <c r="D18" i="146"/>
  <c r="K18" i="146" s="1"/>
  <c r="H19" i="139"/>
  <c r="T23" i="104"/>
  <c r="P23" i="104"/>
  <c r="Q23" i="104" s="1"/>
  <c r="T20" i="104"/>
  <c r="P20" i="104"/>
  <c r="Q20" i="104" s="1"/>
  <c r="H23" i="145"/>
  <c r="E22" i="140"/>
  <c r="P14" i="104"/>
  <c r="Q14" i="104" s="1"/>
  <c r="T14" i="104"/>
  <c r="D31" i="140"/>
  <c r="E31" i="140" s="1"/>
  <c r="H31" i="140"/>
  <c r="AC26" i="145"/>
  <c r="D26" i="142"/>
  <c r="F26" i="142" s="1"/>
  <c r="Z11" i="105"/>
  <c r="Y30" i="105"/>
  <c r="Z30" i="105" s="1"/>
  <c r="AC12" i="142"/>
  <c r="X31" i="142"/>
  <c r="X31" i="143"/>
  <c r="E31" i="139"/>
  <c r="F31" i="139" s="1"/>
  <c r="M31" i="139"/>
  <c r="E17" i="140"/>
  <c r="E20" i="140"/>
  <c r="E23" i="140"/>
  <c r="D28" i="144"/>
  <c r="H28" i="144" s="1"/>
  <c r="F27" i="139"/>
  <c r="F29" i="134"/>
  <c r="E15" i="140"/>
  <c r="D19" i="142"/>
  <c r="D13" i="146"/>
  <c r="K13" i="146" s="1"/>
  <c r="AC13" i="146"/>
  <c r="H13" i="134"/>
  <c r="H28" i="145"/>
  <c r="P23" i="103"/>
  <c r="Q23" i="103" s="1"/>
  <c r="T23" i="103"/>
  <c r="X31" i="144"/>
  <c r="D23" i="148"/>
  <c r="P18" i="105"/>
  <c r="Q18" i="105" s="1"/>
  <c r="T18" i="105"/>
  <c r="F23" i="139"/>
  <c r="D19" i="144"/>
  <c r="D28" i="146"/>
  <c r="P27" i="104"/>
  <c r="Q27" i="104" s="1"/>
  <c r="T27" i="104"/>
  <c r="V31" i="139"/>
  <c r="F20" i="134"/>
  <c r="E24" i="140"/>
  <c r="D15" i="146"/>
  <c r="P15" i="104"/>
  <c r="Q15" i="104" s="1"/>
  <c r="T15" i="104"/>
  <c r="AC29" i="146"/>
  <c r="D19" i="146"/>
  <c r="K19" i="146" s="1"/>
  <c r="D21" i="147"/>
  <c r="T25" i="103"/>
  <c r="P25" i="103"/>
  <c r="Q25" i="103" s="1"/>
  <c r="D29" i="146"/>
  <c r="K29" i="146" s="1"/>
  <c r="Q31" i="142"/>
  <c r="T31" i="142" s="1"/>
  <c r="S30" i="103"/>
  <c r="T30" i="103" s="1"/>
  <c r="T11" i="103"/>
  <c r="P11" i="103"/>
  <c r="D29" i="142"/>
  <c r="D18" i="144"/>
  <c r="AC15" i="144"/>
  <c r="E31" i="142"/>
  <c r="E28" i="140"/>
  <c r="G31" i="134"/>
  <c r="O31" i="134"/>
  <c r="T12" i="105"/>
  <c r="P12" i="105"/>
  <c r="Q12" i="105" s="1"/>
  <c r="D27" i="143"/>
  <c r="T26" i="103"/>
  <c r="P26" i="103"/>
  <c r="Q26" i="103" s="1"/>
  <c r="H26" i="139"/>
  <c r="D21" i="144"/>
  <c r="D26" i="148"/>
  <c r="K26" i="148" s="1"/>
  <c r="D17" i="142"/>
  <c r="H17" i="142" s="1"/>
  <c r="D21" i="148"/>
  <c r="H21" i="148" s="1"/>
  <c r="AC15" i="142"/>
  <c r="AC18" i="146"/>
  <c r="D22" i="144"/>
  <c r="D15" i="143"/>
  <c r="K15" i="143" s="1"/>
  <c r="P26" i="105"/>
  <c r="Q26" i="105" s="1"/>
  <c r="T26" i="105"/>
  <c r="T15" i="105"/>
  <c r="P15" i="105"/>
  <c r="Q15" i="105" s="1"/>
  <c r="D25" i="146"/>
  <c r="H25" i="146" s="1"/>
  <c r="D16" i="142"/>
  <c r="T25" i="105"/>
  <c r="P25" i="105"/>
  <c r="Q25" i="105" s="1"/>
  <c r="E12" i="140"/>
  <c r="H29" i="146"/>
  <c r="D22" i="146"/>
  <c r="D18" i="142"/>
  <c r="K18" i="142" s="1"/>
  <c r="D22" i="143"/>
  <c r="D26" i="147"/>
  <c r="D20" i="148"/>
  <c r="D13" i="148"/>
  <c r="K13" i="148" s="1"/>
  <c r="T12" i="103"/>
  <c r="P12" i="103"/>
  <c r="Q12" i="103" s="1"/>
  <c r="D25" i="144"/>
  <c r="D22" i="148"/>
  <c r="AC21" i="148"/>
  <c r="P22" i="105"/>
  <c r="Q22" i="105" s="1"/>
  <c r="T22" i="105"/>
  <c r="T14" i="105"/>
  <c r="P14" i="105"/>
  <c r="Q14" i="105" s="1"/>
  <c r="D14" i="142"/>
  <c r="D24" i="144"/>
  <c r="D15" i="144"/>
  <c r="F25" i="139"/>
  <c r="D23" i="142"/>
  <c r="D21" i="145"/>
  <c r="AC26" i="147"/>
  <c r="AC25" i="143"/>
  <c r="F16" i="134"/>
  <c r="D27" i="146"/>
  <c r="F27" i="146" s="1"/>
  <c r="G31" i="144"/>
  <c r="AC19" i="145"/>
  <c r="D14" i="147"/>
  <c r="D15" i="142"/>
  <c r="H29" i="134"/>
  <c r="Q31" i="143"/>
  <c r="T22" i="104"/>
  <c r="P22" i="104"/>
  <c r="Q22" i="104" s="1"/>
  <c r="P23" i="105"/>
  <c r="Q23" i="105" s="1"/>
  <c r="T23" i="105"/>
  <c r="D18" i="148"/>
  <c r="T21" i="104"/>
  <c r="P21" i="104"/>
  <c r="Q21" i="104" s="1"/>
  <c r="E18" i="140"/>
  <c r="D23" i="144"/>
  <c r="E21" i="140"/>
  <c r="D16" i="148"/>
  <c r="F26" i="134"/>
  <c r="AC19" i="142"/>
  <c r="P18" i="104"/>
  <c r="Q18" i="104" s="1"/>
  <c r="T18" i="104"/>
  <c r="H12" i="139"/>
  <c r="J31" i="142"/>
  <c r="D12" i="142"/>
  <c r="F21" i="134"/>
  <c r="H12" i="134"/>
  <c r="D17" i="145"/>
  <c r="H27" i="139"/>
  <c r="E14" i="140"/>
  <c r="D14" i="148"/>
  <c r="H25" i="139"/>
  <c r="Q15" i="94"/>
  <c r="Q19" i="97"/>
  <c r="N11" i="108"/>
  <c r="M11" i="108" s="1"/>
  <c r="N23" i="97"/>
  <c r="M23" i="97" s="1"/>
  <c r="Q16" i="92"/>
  <c r="O16" i="152"/>
  <c r="N15" i="97"/>
  <c r="I15" i="97" s="1"/>
  <c r="J22" i="107"/>
  <c r="K22" i="107" s="1"/>
  <c r="D14" i="143"/>
  <c r="H14" i="143" s="1"/>
  <c r="D25" i="145"/>
  <c r="K25" i="145" s="1"/>
  <c r="M31" i="146"/>
  <c r="AC14" i="143"/>
  <c r="J31" i="145"/>
  <c r="H23" i="139"/>
  <c r="X31" i="147"/>
  <c r="AC31" i="147" s="1"/>
  <c r="Q31" i="146"/>
  <c r="J31" i="148"/>
  <c r="P28" i="105"/>
  <c r="Q28" i="105" s="1"/>
  <c r="T28" i="105"/>
  <c r="Q31" i="147"/>
  <c r="F19" i="139"/>
  <c r="F17" i="137"/>
  <c r="D29" i="144"/>
  <c r="E27" i="140"/>
  <c r="F23" i="145"/>
  <c r="P21" i="105"/>
  <c r="Q21" i="105" s="1"/>
  <c r="T21" i="105"/>
  <c r="P18" i="103"/>
  <c r="Q18" i="103" s="1"/>
  <c r="T18" i="103"/>
  <c r="T13" i="103"/>
  <c r="P13" i="103"/>
  <c r="Q13" i="103" s="1"/>
  <c r="E16" i="140"/>
  <c r="D26" i="145"/>
  <c r="F26" i="145" s="1"/>
  <c r="T19" i="103"/>
  <c r="P19" i="103"/>
  <c r="Q19" i="103" s="1"/>
  <c r="D12" i="147"/>
  <c r="J31" i="147"/>
  <c r="M31" i="147" s="1"/>
  <c r="T28" i="103"/>
  <c r="P28" i="103"/>
  <c r="Q28" i="103" s="1"/>
  <c r="X31" i="146"/>
  <c r="AC31" i="146" s="1"/>
  <c r="AC12" i="145"/>
  <c r="P20" i="103"/>
  <c r="Q20" i="103" s="1"/>
  <c r="T20" i="103"/>
  <c r="F23" i="146"/>
  <c r="T15" i="103"/>
  <c r="P15" i="103"/>
  <c r="Q15" i="103" s="1"/>
  <c r="AC12" i="147"/>
  <c r="E26" i="140"/>
  <c r="T16" i="104"/>
  <c r="P16" i="104"/>
  <c r="Q16" i="104" s="1"/>
  <c r="D25" i="147"/>
  <c r="K25" i="147" s="1"/>
  <c r="AC27" i="143"/>
  <c r="D25" i="142"/>
  <c r="D19" i="148"/>
  <c r="G31" i="137"/>
  <c r="H31" i="137" s="1"/>
  <c r="F26" i="137"/>
  <c r="H24" i="137"/>
  <c r="P11" i="104"/>
  <c r="Q11" i="104" s="1"/>
  <c r="T11" i="104"/>
  <c r="H14" i="134"/>
  <c r="H23" i="146"/>
  <c r="F24" i="137"/>
  <c r="P19" i="105"/>
  <c r="Q19" i="105" s="1"/>
  <c r="T19" i="105"/>
  <c r="D29" i="148"/>
  <c r="H29" i="148" s="1"/>
  <c r="D16" i="144"/>
  <c r="E31" i="146"/>
  <c r="W11" i="105"/>
  <c r="V30" i="105"/>
  <c r="W30" i="105" s="1"/>
  <c r="H16" i="134"/>
  <c r="AC17" i="145"/>
  <c r="D26" i="144"/>
  <c r="J31" i="143"/>
  <c r="O31" i="143" s="1"/>
  <c r="D12" i="143"/>
  <c r="D20" i="143"/>
  <c r="P24" i="105"/>
  <c r="Q24" i="105" s="1"/>
  <c r="T24" i="105"/>
  <c r="P21" i="103"/>
  <c r="Q21" i="103" s="1"/>
  <c r="T21" i="103"/>
  <c r="AC26" i="146"/>
  <c r="F22" i="137"/>
  <c r="D24" i="145"/>
  <c r="AC12" i="143"/>
  <c r="D27" i="145"/>
  <c r="G31" i="147"/>
  <c r="P27" i="103"/>
  <c r="Q27" i="103" s="1"/>
  <c r="T27" i="103"/>
  <c r="F24" i="139"/>
  <c r="AC20" i="146"/>
  <c r="F29" i="146"/>
  <c r="H18" i="139"/>
  <c r="T20" i="105"/>
  <c r="P20" i="105"/>
  <c r="Q20" i="105" s="1"/>
  <c r="D31" i="134"/>
  <c r="F29" i="139"/>
  <c r="P13" i="104"/>
  <c r="Q13" i="104" s="1"/>
  <c r="T13" i="104"/>
  <c r="G31" i="139"/>
  <c r="H31" i="139" s="1"/>
  <c r="O31" i="139"/>
  <c r="D15" i="147"/>
  <c r="P27" i="105"/>
  <c r="Q27" i="105" s="1"/>
  <c r="T27" i="105"/>
  <c r="D31" i="136"/>
  <c r="E31" i="136" s="1"/>
  <c r="H31" i="136"/>
  <c r="D29" i="143"/>
  <c r="Q31" i="144"/>
  <c r="D22" i="142"/>
  <c r="P13" i="105"/>
  <c r="Q13" i="105" s="1"/>
  <c r="T13" i="105"/>
  <c r="N10" i="97"/>
  <c r="Q10" i="97" s="1"/>
  <c r="L30" i="108"/>
  <c r="N27" i="141"/>
  <c r="K19" i="98"/>
  <c r="Y17" i="98" s="1"/>
  <c r="U21" i="10"/>
  <c r="N18" i="94"/>
  <c r="G18" i="94" s="1"/>
  <c r="I16" i="152"/>
  <c r="X14" i="152" s="1"/>
  <c r="H15" i="148"/>
  <c r="K17" i="147"/>
  <c r="Y30" i="104"/>
  <c r="Z30" i="104" s="1"/>
  <c r="AT30" i="104" s="1"/>
  <c r="K28" i="142"/>
  <c r="V30" i="103"/>
  <c r="W30" i="103" s="1"/>
  <c r="AN28" i="103" s="1"/>
  <c r="Y30" i="103"/>
  <c r="Z30" i="103" s="1"/>
  <c r="AT22" i="103" s="1"/>
  <c r="AC21" i="142"/>
  <c r="X31" i="148"/>
  <c r="T24" i="103"/>
  <c r="P24" i="103"/>
  <c r="Q24" i="103" s="1"/>
  <c r="E29" i="140"/>
  <c r="V30" i="104"/>
  <c r="W30" i="104" s="1"/>
  <c r="W11" i="104"/>
  <c r="F21" i="143"/>
  <c r="T28" i="104"/>
  <c r="P28" i="104"/>
  <c r="Q28" i="104" s="1"/>
  <c r="D14" i="146"/>
  <c r="E31" i="137"/>
  <c r="F31" i="137" s="1"/>
  <c r="M31" i="137"/>
  <c r="H15" i="134"/>
  <c r="D16" i="143"/>
  <c r="T26" i="104"/>
  <c r="P26" i="104"/>
  <c r="Q26" i="104" s="1"/>
  <c r="T22" i="103"/>
  <c r="P22" i="103"/>
  <c r="Q22" i="103" s="1"/>
  <c r="H23" i="134"/>
  <c r="AC28" i="143"/>
  <c r="H23" i="148"/>
  <c r="AC29" i="148"/>
  <c r="T24" i="104"/>
  <c r="P24" i="104"/>
  <c r="Q24" i="104" s="1"/>
  <c r="D27" i="147"/>
  <c r="F27" i="147" s="1"/>
  <c r="M31" i="134"/>
  <c r="E31" i="134"/>
  <c r="T11" i="105"/>
  <c r="S30" i="105"/>
  <c r="T30" i="105" s="1"/>
  <c r="P11" i="105"/>
  <c r="AC31" i="139"/>
  <c r="AC25" i="147"/>
  <c r="F25" i="142"/>
  <c r="AC16" i="145"/>
  <c r="F19" i="134"/>
  <c r="D27" i="142"/>
  <c r="H12" i="137"/>
  <c r="D25" i="143"/>
  <c r="D16" i="146"/>
  <c r="D20" i="147"/>
  <c r="AC12" i="146"/>
  <c r="D28" i="147"/>
  <c r="H20" i="134"/>
  <c r="H24" i="147"/>
  <c r="D13" i="143"/>
  <c r="AC29" i="147"/>
  <c r="V31" i="134"/>
  <c r="D17" i="143"/>
  <c r="H17" i="143" s="1"/>
  <c r="D20" i="142"/>
  <c r="H20" i="142" s="1"/>
  <c r="D24" i="148"/>
  <c r="D12" i="144"/>
  <c r="G31" i="145"/>
  <c r="F26" i="139"/>
  <c r="H27" i="137"/>
  <c r="E31" i="143"/>
  <c r="H20" i="139"/>
  <c r="H16" i="146"/>
  <c r="D17" i="148"/>
  <c r="E25" i="140"/>
  <c r="P17" i="103"/>
  <c r="Q17" i="103" s="1"/>
  <c r="T17" i="103"/>
  <c r="H25" i="147"/>
  <c r="F23" i="148"/>
  <c r="E19" i="140"/>
  <c r="Q31" i="148"/>
  <c r="D26" i="143"/>
  <c r="D19" i="145"/>
  <c r="AC21" i="147"/>
  <c r="D18" i="143"/>
  <c r="G31" i="148"/>
  <c r="AC21" i="144"/>
  <c r="D13" i="147"/>
  <c r="Q31" i="145"/>
  <c r="T31" i="145" s="1"/>
  <c r="F29" i="137"/>
  <c r="AC28" i="144"/>
  <c r="F23" i="134"/>
  <c r="E13" i="140"/>
  <c r="H23" i="137"/>
  <c r="AC27" i="142"/>
  <c r="D16" i="145"/>
  <c r="C27" i="109"/>
  <c r="D27" i="109" s="1"/>
  <c r="W19" i="152"/>
  <c r="K18" i="95"/>
  <c r="H23" i="143"/>
  <c r="F23" i="143"/>
  <c r="K23" i="143"/>
  <c r="F17" i="144"/>
  <c r="H17" i="144"/>
  <c r="K12" i="148"/>
  <c r="H12" i="148"/>
  <c r="K13" i="144"/>
  <c r="K15" i="145"/>
  <c r="H15" i="145"/>
  <c r="F15" i="145"/>
  <c r="AT23" i="104"/>
  <c r="AT13" i="104"/>
  <c r="AT14" i="104"/>
  <c r="AT18" i="104"/>
  <c r="H12" i="145"/>
  <c r="F12" i="145"/>
  <c r="K12" i="145"/>
  <c r="F17" i="147"/>
  <c r="H28" i="148"/>
  <c r="K28" i="148"/>
  <c r="F28" i="148"/>
  <c r="G23" i="152"/>
  <c r="F29" i="147"/>
  <c r="K29" i="147"/>
  <c r="F26" i="146"/>
  <c r="K26" i="146"/>
  <c r="H26" i="146"/>
  <c r="AN27" i="103"/>
  <c r="H19" i="147"/>
  <c r="M31" i="145"/>
  <c r="O31" i="145"/>
  <c r="F12" i="148"/>
  <c r="H12" i="146"/>
  <c r="K25" i="148"/>
  <c r="F25" i="148"/>
  <c r="H25" i="148"/>
  <c r="H17" i="146"/>
  <c r="F17" i="146"/>
  <c r="K17" i="146"/>
  <c r="Q12" i="104"/>
  <c r="H29" i="147"/>
  <c r="K14" i="144"/>
  <c r="K23" i="147"/>
  <c r="H23" i="147"/>
  <c r="F23" i="147"/>
  <c r="K22" i="147"/>
  <c r="H22" i="147"/>
  <c r="F22" i="147"/>
  <c r="F14" i="145"/>
  <c r="H14" i="145"/>
  <c r="K14" i="145"/>
  <c r="M22" i="36"/>
  <c r="R15" i="79"/>
  <c r="F21" i="146"/>
  <c r="K21" i="146"/>
  <c r="H21" i="146"/>
  <c r="F16" i="147"/>
  <c r="H20" i="145"/>
  <c r="K20" i="145"/>
  <c r="F20" i="145"/>
  <c r="R31" i="139"/>
  <c r="K31" i="139"/>
  <c r="Y31" i="139"/>
  <c r="K31" i="137"/>
  <c r="Y31" i="137"/>
  <c r="R31" i="137"/>
  <c r="K29" i="145"/>
  <c r="F29" i="145"/>
  <c r="H29" i="145"/>
  <c r="H27" i="148"/>
  <c r="K27" i="148"/>
  <c r="F27" i="148"/>
  <c r="P25" i="111"/>
  <c r="D16" i="111"/>
  <c r="D25" i="111"/>
  <c r="P10" i="111"/>
  <c r="P18" i="109"/>
  <c r="D20" i="109"/>
  <c r="P24" i="109"/>
  <c r="D9" i="109"/>
  <c r="P17" i="110"/>
  <c r="U14" i="34"/>
  <c r="M26" i="36"/>
  <c r="K24" i="96"/>
  <c r="AB14" i="98"/>
  <c r="U16" i="10"/>
  <c r="AB13" i="98"/>
  <c r="I29" i="54"/>
  <c r="I13" i="141"/>
  <c r="X15" i="79"/>
  <c r="U22" i="10"/>
  <c r="I19" i="98"/>
  <c r="X18" i="98" s="1"/>
  <c r="H30" i="95"/>
  <c r="N21" i="97"/>
  <c r="Q21" i="97" s="1"/>
  <c r="K21" i="107"/>
  <c r="N16" i="102"/>
  <c r="I14" i="141"/>
  <c r="N12" i="96"/>
  <c r="Q12" i="96" s="1"/>
  <c r="N22" i="102"/>
  <c r="N25" i="102"/>
  <c r="N14" i="102"/>
  <c r="V17" i="152"/>
  <c r="V18" i="152"/>
  <c r="V19" i="152"/>
  <c r="Q16" i="94"/>
  <c r="K16" i="94"/>
  <c r="P22" i="111"/>
  <c r="C29" i="53"/>
  <c r="D29" i="53" s="1"/>
  <c r="Q20" i="97"/>
  <c r="N13" i="95"/>
  <c r="Q13" i="95" s="1"/>
  <c r="M20" i="95"/>
  <c r="Y22" i="34"/>
  <c r="I18" i="106"/>
  <c r="R27" i="10"/>
  <c r="H29" i="10"/>
  <c r="I29" i="10" s="1"/>
  <c r="U19" i="34"/>
  <c r="Q23" i="95"/>
  <c r="AA15" i="79"/>
  <c r="S23" i="152"/>
  <c r="U25" i="34"/>
  <c r="J30" i="108"/>
  <c r="H30" i="141"/>
  <c r="N10" i="95"/>
  <c r="Q10" i="95" s="1"/>
  <c r="S15" i="98"/>
  <c r="AC14" i="98" s="1"/>
  <c r="Q15" i="97"/>
  <c r="K15" i="97"/>
  <c r="N19" i="108"/>
  <c r="G19" i="108" s="1"/>
  <c r="M15" i="95"/>
  <c r="M19" i="97"/>
  <c r="I13" i="97"/>
  <c r="N29" i="102"/>
  <c r="X25" i="10"/>
  <c r="N19" i="95"/>
  <c r="Q19" i="95" s="1"/>
  <c r="S29" i="52"/>
  <c r="U27" i="34"/>
  <c r="W27" i="34" s="1"/>
  <c r="P15" i="112"/>
  <c r="O21" i="152"/>
  <c r="O23" i="152" s="1"/>
  <c r="N10" i="108"/>
  <c r="U25" i="10"/>
  <c r="N10" i="94"/>
  <c r="K10" i="94" s="1"/>
  <c r="N26" i="108"/>
  <c r="I26" i="108" s="1"/>
  <c r="P13" i="111"/>
  <c r="K21" i="108"/>
  <c r="I19" i="97"/>
  <c r="I21" i="108"/>
  <c r="N16" i="96"/>
  <c r="Q16" i="96" s="1"/>
  <c r="L15" i="79"/>
  <c r="Q21" i="92"/>
  <c r="AB20" i="92" s="1"/>
  <c r="K30" i="107"/>
  <c r="I29" i="51"/>
  <c r="Q19" i="98"/>
  <c r="AB18" i="98" s="1"/>
  <c r="L30" i="96"/>
  <c r="N21" i="96"/>
  <c r="Q21" i="96" s="1"/>
  <c r="I22" i="84"/>
  <c r="M11" i="97"/>
  <c r="G18" i="141"/>
  <c r="F29" i="141"/>
  <c r="M21" i="108"/>
  <c r="U20" i="10"/>
  <c r="N27" i="97"/>
  <c r="G27" i="97" s="1"/>
  <c r="P24" i="110"/>
  <c r="U18" i="10"/>
  <c r="K26" i="107"/>
  <c r="H26" i="107"/>
  <c r="Q17" i="96"/>
  <c r="M17" i="96"/>
  <c r="M15" i="97"/>
  <c r="Q17" i="97"/>
  <c r="K17" i="97"/>
  <c r="E29" i="3"/>
  <c r="E18" i="3"/>
  <c r="E26" i="3"/>
  <c r="AA20" i="68"/>
  <c r="M25" i="36"/>
  <c r="D25" i="110"/>
  <c r="P25" i="110"/>
  <c r="C27" i="106"/>
  <c r="D24" i="112"/>
  <c r="C27" i="112"/>
  <c r="I20" i="84"/>
  <c r="Q22" i="97"/>
  <c r="I22" i="97"/>
  <c r="N16" i="97"/>
  <c r="Q16" i="97" s="1"/>
  <c r="L30" i="97"/>
  <c r="N14" i="95"/>
  <c r="M14" i="95" s="1"/>
  <c r="N26" i="97"/>
  <c r="K26" i="97" s="1"/>
  <c r="D17" i="109"/>
  <c r="X18" i="92"/>
  <c r="X20" i="92"/>
  <c r="V19" i="92"/>
  <c r="V18" i="92"/>
  <c r="V20" i="92"/>
  <c r="I11" i="108"/>
  <c r="K11" i="108"/>
  <c r="Y12" i="98"/>
  <c r="Y13" i="98"/>
  <c r="Y14" i="98"/>
  <c r="AC16" i="68"/>
  <c r="I20" i="106"/>
  <c r="D11" i="111"/>
  <c r="D23" i="111"/>
  <c r="D9" i="110"/>
  <c r="E24" i="107"/>
  <c r="J24" i="107"/>
  <c r="K24" i="107" s="1"/>
  <c r="AA18" i="79"/>
  <c r="N27" i="43"/>
  <c r="N16" i="43"/>
  <c r="N23" i="43"/>
  <c r="C29" i="106"/>
  <c r="U26" i="10"/>
  <c r="R26" i="10"/>
  <c r="I13" i="106"/>
  <c r="M21" i="96"/>
  <c r="R23" i="10"/>
  <c r="N22" i="95"/>
  <c r="M22" i="95" s="1"/>
  <c r="M14" i="97"/>
  <c r="Z16" i="98"/>
  <c r="Z18" i="98"/>
  <c r="V12" i="98"/>
  <c r="V13" i="98"/>
  <c r="K16" i="152"/>
  <c r="Y14" i="152" s="1"/>
  <c r="X12" i="10"/>
  <c r="N12" i="102"/>
  <c r="D15" i="111"/>
  <c r="P15" i="111"/>
  <c r="N25" i="95"/>
  <c r="Q25" i="95" s="1"/>
  <c r="U14" i="10"/>
  <c r="Q14" i="94"/>
  <c r="Q20" i="96"/>
  <c r="D11" i="109"/>
  <c r="Q13" i="97"/>
  <c r="N29" i="53"/>
  <c r="N23" i="108"/>
  <c r="K23" i="108" s="1"/>
  <c r="Q17" i="94"/>
  <c r="E23" i="92"/>
  <c r="K17" i="107"/>
  <c r="D30" i="95"/>
  <c r="D30" i="97"/>
  <c r="I17" i="96"/>
  <c r="G17" i="96"/>
  <c r="U17" i="10"/>
  <c r="G16" i="95"/>
  <c r="F15" i="125"/>
  <c r="G17" i="97"/>
  <c r="AD14" i="68"/>
  <c r="O21" i="92"/>
  <c r="AA19" i="92" s="1"/>
  <c r="N25" i="43"/>
  <c r="L29" i="108"/>
  <c r="H30" i="94"/>
  <c r="N12" i="43"/>
  <c r="N25" i="96"/>
  <c r="Q25" i="96" s="1"/>
  <c r="S29" i="56"/>
  <c r="F30" i="108"/>
  <c r="AA14" i="79"/>
  <c r="W21" i="34"/>
  <c r="AD17" i="79"/>
  <c r="G12" i="108"/>
  <c r="X17" i="92"/>
  <c r="U19" i="10"/>
  <c r="U27" i="10"/>
  <c r="N25" i="97"/>
  <c r="M25" i="97" s="1"/>
  <c r="Q21" i="79"/>
  <c r="H30" i="96"/>
  <c r="P9" i="110"/>
  <c r="N24" i="94"/>
  <c r="I24" i="94" s="1"/>
  <c r="N12" i="95"/>
  <c r="K12" i="95" s="1"/>
  <c r="E17" i="107"/>
  <c r="F30" i="95"/>
  <c r="D30" i="96"/>
  <c r="N23" i="141"/>
  <c r="I23" i="141" s="1"/>
  <c r="N27" i="94"/>
  <c r="Q27" i="94" s="1"/>
  <c r="N17" i="141"/>
  <c r="I17" i="141" s="1"/>
  <c r="N18" i="97"/>
  <c r="Q18" i="97" s="1"/>
  <c r="N20" i="94"/>
  <c r="Q20" i="94" s="1"/>
  <c r="J30" i="96"/>
  <c r="N30" i="96" s="1"/>
  <c r="G30" i="96" s="1"/>
  <c r="N20" i="102"/>
  <c r="N27" i="96"/>
  <c r="Q27" i="96" s="1"/>
  <c r="J31" i="107"/>
  <c r="K31" i="107" s="1"/>
  <c r="N22" i="96"/>
  <c r="Q22" i="96" s="1"/>
  <c r="J29" i="108"/>
  <c r="U12" i="10"/>
  <c r="W13" i="152"/>
  <c r="H29" i="141"/>
  <c r="N13" i="96"/>
  <c r="G13" i="96" s="1"/>
  <c r="N22" i="141"/>
  <c r="I22" i="141" s="1"/>
  <c r="F30" i="97"/>
  <c r="F30" i="96"/>
  <c r="M27" i="95"/>
  <c r="C29" i="54"/>
  <c r="D29" i="54" s="1"/>
  <c r="E30" i="45"/>
  <c r="G32" i="107"/>
  <c r="D30" i="94"/>
  <c r="K27" i="95"/>
  <c r="N20" i="108"/>
  <c r="K20" i="108" s="1"/>
  <c r="Q16" i="152"/>
  <c r="AB14" i="152" s="1"/>
  <c r="S29" i="54"/>
  <c r="J30" i="94"/>
  <c r="L30" i="95"/>
  <c r="J30" i="95"/>
  <c r="R17" i="10"/>
  <c r="N11" i="96"/>
  <c r="G11" i="96" s="1"/>
  <c r="W15" i="34"/>
  <c r="M23" i="152"/>
  <c r="Z12" i="152"/>
  <c r="K15" i="141"/>
  <c r="I15" i="141"/>
  <c r="G15" i="141"/>
  <c r="Y17" i="152"/>
  <c r="Y18" i="152"/>
  <c r="Y19" i="152"/>
  <c r="K24" i="141"/>
  <c r="I24" i="141"/>
  <c r="K10" i="141"/>
  <c r="G10" i="141"/>
  <c r="K25" i="141"/>
  <c r="I25" i="141"/>
  <c r="K20" i="94"/>
  <c r="I27" i="96"/>
  <c r="K25" i="95"/>
  <c r="AA13" i="152"/>
  <c r="I23" i="108"/>
  <c r="U22" i="34"/>
  <c r="P17" i="109"/>
  <c r="P15" i="109"/>
  <c r="M23" i="92"/>
  <c r="C29" i="55"/>
  <c r="D14" i="55" s="1"/>
  <c r="K22" i="94"/>
  <c r="H30" i="108"/>
  <c r="O21" i="98"/>
  <c r="I22" i="94"/>
  <c r="N10" i="96"/>
  <c r="G10" i="96" s="1"/>
  <c r="N26" i="43"/>
  <c r="F29" i="108"/>
  <c r="I19" i="84"/>
  <c r="W18" i="152"/>
  <c r="M21" i="95"/>
  <c r="C27" i="111"/>
  <c r="I23" i="97"/>
  <c r="T29" i="10"/>
  <c r="D32" i="107"/>
  <c r="N19" i="102"/>
  <c r="N11" i="102"/>
  <c r="N17" i="43"/>
  <c r="N16" i="108"/>
  <c r="G16" i="108" s="1"/>
  <c r="P14" i="111"/>
  <c r="E16" i="3"/>
  <c r="Q22" i="95"/>
  <c r="N15" i="102"/>
  <c r="I20" i="141"/>
  <c r="D20" i="111"/>
  <c r="E10" i="3"/>
  <c r="J29" i="141"/>
  <c r="E22" i="3"/>
  <c r="N12" i="97"/>
  <c r="M12" i="97" s="1"/>
  <c r="N20" i="43"/>
  <c r="C29" i="52"/>
  <c r="D17" i="52" s="1"/>
  <c r="E24" i="3"/>
  <c r="E27" i="3"/>
  <c r="E12" i="3"/>
  <c r="X27" i="10"/>
  <c r="P22" i="109"/>
  <c r="P24" i="111"/>
  <c r="U24" i="34"/>
  <c r="U13" i="34"/>
  <c r="N25" i="108"/>
  <c r="M25" i="108" s="1"/>
  <c r="G21" i="92"/>
  <c r="P20" i="112"/>
  <c r="R13" i="10"/>
  <c r="R12" i="10"/>
  <c r="AD16" i="79"/>
  <c r="X23" i="10"/>
  <c r="D31" i="155"/>
  <c r="J31" i="155" s="1"/>
  <c r="P9" i="111"/>
  <c r="H29" i="108"/>
  <c r="M22" i="94"/>
  <c r="V30" i="34"/>
  <c r="U30" i="34" s="1"/>
  <c r="M15" i="96"/>
  <c r="Y13" i="92"/>
  <c r="O16" i="68"/>
  <c r="I16" i="97"/>
  <c r="K25" i="107"/>
  <c r="K21" i="95"/>
  <c r="I24" i="96"/>
  <c r="G14" i="141"/>
  <c r="C31" i="84"/>
  <c r="I19" i="96"/>
  <c r="AB18" i="152"/>
  <c r="C29" i="56"/>
  <c r="D19" i="56" s="1"/>
  <c r="K20" i="141"/>
  <c r="N13" i="102"/>
  <c r="F30" i="141"/>
  <c r="N22" i="43"/>
  <c r="C29" i="50"/>
  <c r="D28" i="50" s="1"/>
  <c r="V30" i="48"/>
  <c r="S30" i="48" s="1"/>
  <c r="I27" i="106"/>
  <c r="D9" i="111"/>
  <c r="J22" i="155"/>
  <c r="P30" i="4"/>
  <c r="Q30" i="4" s="1"/>
  <c r="G17" i="95"/>
  <c r="C30" i="45"/>
  <c r="D18" i="45" s="1"/>
  <c r="AC21" i="68"/>
  <c r="AC23" i="68" s="1"/>
  <c r="P20" i="111"/>
  <c r="N17" i="102"/>
  <c r="E11" i="3"/>
  <c r="J30" i="97"/>
  <c r="N13" i="43"/>
  <c r="C29" i="51"/>
  <c r="F13" i="155"/>
  <c r="G13" i="155" s="1"/>
  <c r="X15" i="92"/>
  <c r="N11" i="95"/>
  <c r="K11" i="95" s="1"/>
  <c r="E14" i="3"/>
  <c r="E20" i="3"/>
  <c r="E21" i="3"/>
  <c r="G15" i="95"/>
  <c r="O15" i="79"/>
  <c r="I14" i="84"/>
  <c r="C32" i="107"/>
  <c r="N27" i="108"/>
  <c r="I29" i="53"/>
  <c r="X13" i="10"/>
  <c r="N22" i="108"/>
  <c r="P10" i="110"/>
  <c r="P23" i="112"/>
  <c r="P12" i="110"/>
  <c r="R18" i="10"/>
  <c r="C16" i="106"/>
  <c r="U10" i="34"/>
  <c r="P21" i="109"/>
  <c r="P24" i="112"/>
  <c r="W17" i="34"/>
  <c r="N29" i="54"/>
  <c r="P9" i="109"/>
  <c r="M24" i="97"/>
  <c r="V30" i="47"/>
  <c r="Y30" i="47" s="1"/>
  <c r="G13" i="108"/>
  <c r="AC17" i="92"/>
  <c r="G26" i="95"/>
  <c r="Z12" i="92"/>
  <c r="G15" i="94"/>
  <c r="V30" i="49"/>
  <c r="G30" i="49" s="1"/>
  <c r="N19" i="43"/>
  <c r="X14" i="92"/>
  <c r="M31" i="36"/>
  <c r="I15" i="106"/>
  <c r="V18" i="98"/>
  <c r="P30" i="101"/>
  <c r="Q30" i="101" s="1"/>
  <c r="I15" i="96"/>
  <c r="N15" i="108"/>
  <c r="P30" i="100"/>
  <c r="Q30" i="100" s="1"/>
  <c r="N21" i="43"/>
  <c r="M26" i="108"/>
  <c r="N24" i="43"/>
  <c r="G24" i="97"/>
  <c r="G22" i="94"/>
  <c r="C29" i="57"/>
  <c r="D25" i="57" s="1"/>
  <c r="W13" i="92"/>
  <c r="W12" i="92"/>
  <c r="N23" i="102"/>
  <c r="I23" i="84"/>
  <c r="K23" i="97"/>
  <c r="P20" i="109"/>
  <c r="D14" i="111"/>
  <c r="AA17" i="68"/>
  <c r="N15" i="43"/>
  <c r="N11" i="43"/>
  <c r="P27" i="43" s="1"/>
  <c r="E13" i="3"/>
  <c r="E25" i="3"/>
  <c r="AD12" i="79"/>
  <c r="N14" i="43"/>
  <c r="K29" i="102"/>
  <c r="I16" i="84"/>
  <c r="E23" i="3"/>
  <c r="E17" i="3"/>
  <c r="C30" i="106"/>
  <c r="N31" i="43"/>
  <c r="X17" i="10"/>
  <c r="N25" i="94"/>
  <c r="M25" i="94" s="1"/>
  <c r="AA12" i="125"/>
  <c r="N16" i="141"/>
  <c r="W12" i="34"/>
  <c r="P11" i="111"/>
  <c r="P23" i="110"/>
  <c r="P9" i="112"/>
  <c r="I28" i="84"/>
  <c r="W19" i="34"/>
  <c r="R24" i="10"/>
  <c r="AA15" i="68"/>
  <c r="P16" i="112"/>
  <c r="I29" i="56"/>
  <c r="N21" i="94"/>
  <c r="AD13" i="79"/>
  <c r="P11" i="110"/>
  <c r="X24" i="10"/>
  <c r="AD14" i="79"/>
  <c r="I29" i="55"/>
  <c r="I16" i="68"/>
  <c r="G24" i="108"/>
  <c r="G15" i="96"/>
  <c r="G16" i="94"/>
  <c r="W12" i="152"/>
  <c r="Z12" i="98"/>
  <c r="V12" i="92"/>
  <c r="G13" i="141"/>
  <c r="O13" i="141" s="1"/>
  <c r="G17" i="141"/>
  <c r="E29" i="10"/>
  <c r="AD18" i="79"/>
  <c r="AA17" i="92"/>
  <c r="D11" i="53"/>
  <c r="X17" i="152"/>
  <c r="G12" i="94"/>
  <c r="AB16" i="98"/>
  <c r="G26" i="94"/>
  <c r="G20" i="96"/>
  <c r="G14" i="97"/>
  <c r="AA12" i="152"/>
  <c r="Y17" i="92"/>
  <c r="I30" i="47"/>
  <c r="AC16" i="98"/>
  <c r="I18" i="108"/>
  <c r="G10" i="95"/>
  <c r="G18" i="108"/>
  <c r="S23" i="92"/>
  <c r="AA12" i="98"/>
  <c r="O23" i="92"/>
  <c r="G20" i="97"/>
  <c r="G24" i="94"/>
  <c r="X16" i="68"/>
  <c r="W23" i="34"/>
  <c r="G17" i="108"/>
  <c r="G23" i="108"/>
  <c r="G18" i="96"/>
  <c r="G12" i="141"/>
  <c r="Z17" i="92"/>
  <c r="AB12" i="92"/>
  <c r="I16" i="94"/>
  <c r="G24" i="141"/>
  <c r="G24" i="96"/>
  <c r="G26" i="97"/>
  <c r="W14" i="92"/>
  <c r="AB12" i="152"/>
  <c r="G20" i="94"/>
  <c r="V17" i="92"/>
  <c r="G27" i="95"/>
  <c r="G25" i="95"/>
  <c r="G12" i="155"/>
  <c r="H16" i="107"/>
  <c r="G14" i="96"/>
  <c r="G14" i="108"/>
  <c r="AC12" i="92"/>
  <c r="K23" i="94"/>
  <c r="W14" i="98"/>
  <c r="AA12" i="92"/>
  <c r="G23" i="94"/>
  <c r="AC18" i="98"/>
  <c r="AB17" i="98"/>
  <c r="M13" i="95"/>
  <c r="G14" i="94"/>
  <c r="M23" i="36"/>
  <c r="K24" i="94"/>
  <c r="V17" i="98"/>
  <c r="G23" i="95"/>
  <c r="I19" i="108"/>
  <c r="U30" i="47"/>
  <c r="AC14" i="152"/>
  <c r="AC12" i="152"/>
  <c r="G11" i="97"/>
  <c r="G20" i="95"/>
  <c r="H19" i="107"/>
  <c r="I17" i="94"/>
  <c r="D19" i="53"/>
  <c r="G11" i="94"/>
  <c r="AA13" i="92"/>
  <c r="K18" i="96"/>
  <c r="K17" i="94"/>
  <c r="G17" i="94"/>
  <c r="V14" i="152"/>
  <c r="E23" i="152"/>
  <c r="G24" i="95"/>
  <c r="G19" i="96"/>
  <c r="D27" i="53"/>
  <c r="D13" i="53"/>
  <c r="AC17" i="152"/>
  <c r="G10" i="108"/>
  <c r="Y19" i="92"/>
  <c r="AA20" i="92"/>
  <c r="D25" i="55"/>
  <c r="I11" i="97"/>
  <c r="G10" i="97"/>
  <c r="R15" i="125"/>
  <c r="M30" i="47"/>
  <c r="AA16" i="98"/>
  <c r="D22" i="53"/>
  <c r="M10" i="108"/>
  <c r="H23" i="107"/>
  <c r="H27" i="109"/>
  <c r="M27" i="36"/>
  <c r="K30" i="48"/>
  <c r="K14" i="107"/>
  <c r="J32" i="107"/>
  <c r="K32" i="107" s="1"/>
  <c r="R16" i="68"/>
  <c r="M17" i="36"/>
  <c r="F27" i="112"/>
  <c r="I10" i="97"/>
  <c r="D17" i="55"/>
  <c r="M14" i="96"/>
  <c r="I11" i="94"/>
  <c r="AB18" i="92"/>
  <c r="L27" i="112"/>
  <c r="G18" i="95"/>
  <c r="O30" i="48"/>
  <c r="Z17" i="152"/>
  <c r="M15" i="36"/>
  <c r="G25" i="141"/>
  <c r="W16" i="98"/>
  <c r="Z19" i="152"/>
  <c r="M16" i="36"/>
  <c r="AB17" i="92"/>
  <c r="R29" i="10"/>
  <c r="Z13" i="92"/>
  <c r="G15" i="97"/>
  <c r="I25" i="96"/>
  <c r="M13" i="94"/>
  <c r="G19" i="97"/>
  <c r="K17" i="96"/>
  <c r="I14" i="97"/>
  <c r="K11" i="141"/>
  <c r="G21" i="95"/>
  <c r="K24" i="108"/>
  <c r="M14" i="36"/>
  <c r="M13" i="97"/>
  <c r="G13" i="97"/>
  <c r="G12" i="97"/>
  <c r="D11" i="51"/>
  <c r="AA15" i="125"/>
  <c r="G11" i="108"/>
  <c r="K21" i="97"/>
  <c r="M12" i="108"/>
  <c r="K17" i="141"/>
  <c r="D16" i="54"/>
  <c r="Z19" i="92"/>
  <c r="I15" i="95"/>
  <c r="I20" i="94"/>
  <c r="M18" i="96"/>
  <c r="I15" i="94"/>
  <c r="I29" i="106"/>
  <c r="M17" i="94"/>
  <c r="I13" i="108"/>
  <c r="H20" i="107"/>
  <c r="O29" i="10"/>
  <c r="D15" i="55"/>
  <c r="D19" i="55"/>
  <c r="AA19" i="79"/>
  <c r="K13" i="95"/>
  <c r="K20" i="96"/>
  <c r="K20" i="97"/>
  <c r="U19" i="79"/>
  <c r="D12" i="55"/>
  <c r="I24" i="95"/>
  <c r="AC18" i="92"/>
  <c r="Z18" i="92"/>
  <c r="AA14" i="98"/>
  <c r="M11" i="94"/>
  <c r="D18" i="53"/>
  <c r="H25" i="107"/>
  <c r="K21" i="96"/>
  <c r="I14" i="94"/>
  <c r="W14" i="152"/>
  <c r="K18" i="108"/>
  <c r="AA16" i="68"/>
  <c r="M30" i="49"/>
  <c r="M19" i="96"/>
  <c r="I12" i="108"/>
  <c r="I10" i="95"/>
  <c r="M18" i="95"/>
  <c r="D21" i="53"/>
  <c r="K23" i="141"/>
  <c r="I14" i="96"/>
  <c r="N27" i="112"/>
  <c r="V15" i="92"/>
  <c r="I26" i="95"/>
  <c r="V13" i="152"/>
  <c r="G25" i="97"/>
  <c r="Q25" i="97"/>
  <c r="X18" i="152"/>
  <c r="M20" i="36"/>
  <c r="K25" i="96"/>
  <c r="K10" i="95"/>
  <c r="P27" i="112"/>
  <c r="K11" i="97"/>
  <c r="I22" i="106"/>
  <c r="K10" i="97"/>
  <c r="I24" i="106"/>
  <c r="X19" i="92"/>
  <c r="M16" i="94"/>
  <c r="AB13" i="92"/>
  <c r="I24" i="97"/>
  <c r="N24" i="102"/>
  <c r="D17" i="53"/>
  <c r="V13" i="92"/>
  <c r="I16" i="95"/>
  <c r="I18" i="95"/>
  <c r="D20" i="53"/>
  <c r="D14" i="53"/>
  <c r="I21" i="95"/>
  <c r="I20" i="95"/>
  <c r="N10" i="102"/>
  <c r="M17" i="108"/>
  <c r="I23" i="106"/>
  <c r="M28" i="36"/>
  <c r="D22" i="55"/>
  <c r="AA17" i="98"/>
  <c r="I23" i="94"/>
  <c r="D23" i="53"/>
  <c r="I25" i="97"/>
  <c r="L27" i="109"/>
  <c r="I23" i="92"/>
  <c r="M13" i="36"/>
  <c r="K24" i="95"/>
  <c r="Z15" i="92"/>
  <c r="M23" i="94"/>
  <c r="D16" i="55"/>
  <c r="AC19" i="92"/>
  <c r="D24" i="53"/>
  <c r="AA14" i="92"/>
  <c r="K15" i="94"/>
  <c r="L29" i="10"/>
  <c r="K23" i="95"/>
  <c r="AA13" i="98"/>
  <c r="Z14" i="152"/>
  <c r="H28" i="107"/>
  <c r="K14" i="97"/>
  <c r="N30" i="141"/>
  <c r="G30" i="141" s="1"/>
  <c r="M20" i="97"/>
  <c r="I18" i="96"/>
  <c r="K22" i="97"/>
  <c r="AA18" i="92"/>
  <c r="Q30" i="47"/>
  <c r="Y12" i="92"/>
  <c r="K23" i="92"/>
  <c r="I18" i="141"/>
  <c r="O18" i="141" s="1"/>
  <c r="G29" i="56"/>
  <c r="M20" i="96"/>
  <c r="G30" i="47"/>
  <c r="U29" i="10"/>
  <c r="I20" i="96"/>
  <c r="D28" i="53"/>
  <c r="D29" i="57"/>
  <c r="H17" i="107"/>
  <c r="M21" i="36"/>
  <c r="I21" i="96"/>
  <c r="G29" i="53"/>
  <c r="D15" i="50"/>
  <c r="I21" i="97"/>
  <c r="F16" i="68"/>
  <c r="K30" i="49"/>
  <c r="X19" i="152"/>
  <c r="AA14" i="152"/>
  <c r="K19" i="97"/>
  <c r="I14" i="106"/>
  <c r="K13" i="108"/>
  <c r="M14" i="94"/>
  <c r="K15" i="96"/>
  <c r="I25" i="106"/>
  <c r="G22" i="96"/>
  <c r="E21" i="98"/>
  <c r="K17" i="108"/>
  <c r="S30" i="49"/>
  <c r="D15" i="53"/>
  <c r="AB13" i="152"/>
  <c r="AC15" i="92"/>
  <c r="O15" i="125"/>
  <c r="M24" i="96"/>
  <c r="O24" i="96" s="1"/>
  <c r="M12" i="36"/>
  <c r="G20" i="108"/>
  <c r="N18" i="102"/>
  <c r="K19" i="96"/>
  <c r="Z13" i="152"/>
  <c r="I27" i="95"/>
  <c r="H29" i="107"/>
  <c r="N27" i="102"/>
  <c r="O26" i="141"/>
  <c r="K15" i="95"/>
  <c r="D18" i="51"/>
  <c r="D21" i="52"/>
  <c r="H30" i="107"/>
  <c r="K13" i="96"/>
  <c r="I15" i="125"/>
  <c r="H21" i="107"/>
  <c r="K14" i="94"/>
  <c r="I12" i="94"/>
  <c r="H15" i="107"/>
  <c r="L15" i="125"/>
  <c r="I20" i="97"/>
  <c r="AC13" i="152"/>
  <c r="M15" i="94"/>
  <c r="X29" i="10"/>
  <c r="I13" i="95"/>
  <c r="K16" i="95"/>
  <c r="M11" i="36"/>
  <c r="M12" i="94"/>
  <c r="O30" i="47"/>
  <c r="M24" i="108"/>
  <c r="M24" i="36"/>
  <c r="L29" i="53"/>
  <c r="M10" i="95"/>
  <c r="I14" i="108"/>
  <c r="M26" i="95"/>
  <c r="O30" i="34"/>
  <c r="U16" i="68"/>
  <c r="I12" i="141"/>
  <c r="H24" i="107"/>
  <c r="Z13" i="98"/>
  <c r="M21" i="98"/>
  <c r="D16" i="53"/>
  <c r="N27" i="110"/>
  <c r="AC13" i="92"/>
  <c r="K14" i="108"/>
  <c r="U30" i="49"/>
  <c r="D25" i="53"/>
  <c r="K12" i="94"/>
  <c r="X15" i="125"/>
  <c r="Y15" i="92"/>
  <c r="Y18" i="92"/>
  <c r="Z14" i="92"/>
  <c r="V16" i="98"/>
  <c r="I10" i="141"/>
  <c r="K20" i="95"/>
  <c r="M19" i="36"/>
  <c r="O25" i="141"/>
  <c r="W16" i="34"/>
  <c r="H18" i="107"/>
  <c r="D12" i="53"/>
  <c r="K24" i="97"/>
  <c r="X14" i="98"/>
  <c r="D26" i="53"/>
  <c r="D27" i="45"/>
  <c r="W17" i="98"/>
  <c r="G23" i="97"/>
  <c r="Q23" i="97"/>
  <c r="W26" i="34"/>
  <c r="Q21" i="98"/>
  <c r="K14" i="96"/>
  <c r="K26" i="95"/>
  <c r="I23" i="95"/>
  <c r="H22" i="107"/>
  <c r="M16" i="95"/>
  <c r="P26" i="43"/>
  <c r="W15" i="92"/>
  <c r="K11" i="94"/>
  <c r="O30" i="49"/>
  <c r="H27" i="112"/>
  <c r="D13" i="55"/>
  <c r="M24" i="95"/>
  <c r="O27" i="95"/>
  <c r="I13" i="94"/>
  <c r="M24" i="94"/>
  <c r="L16" i="68"/>
  <c r="D23" i="55"/>
  <c r="N26" i="102"/>
  <c r="M17" i="95"/>
  <c r="V14" i="92"/>
  <c r="M26" i="96"/>
  <c r="Q11" i="95"/>
  <c r="M17" i="97"/>
  <c r="O17" i="97" s="1"/>
  <c r="I28" i="106"/>
  <c r="M27" i="96"/>
  <c r="M22" i="97"/>
  <c r="N21" i="102"/>
  <c r="L27" i="110"/>
  <c r="M18" i="36"/>
  <c r="D12" i="54"/>
  <c r="D17" i="56" l="1"/>
  <c r="D18" i="56"/>
  <c r="D22" i="56"/>
  <c r="D24" i="56"/>
  <c r="D21" i="56"/>
  <c r="D12" i="56"/>
  <c r="D13" i="56"/>
  <c r="Q29" i="56"/>
  <c r="D11" i="54"/>
  <c r="D28" i="54"/>
  <c r="D17" i="54"/>
  <c r="L29" i="54"/>
  <c r="D13" i="54"/>
  <c r="D15" i="54"/>
  <c r="D20" i="54"/>
  <c r="D14" i="54"/>
  <c r="Q29" i="54"/>
  <c r="D23" i="54"/>
  <c r="D21" i="54"/>
  <c r="D25" i="54"/>
  <c r="D19" i="54"/>
  <c r="F15" i="148"/>
  <c r="AC21" i="79"/>
  <c r="I19" i="79"/>
  <c r="R19" i="79"/>
  <c r="F19" i="79"/>
  <c r="AD19" i="79" s="1"/>
  <c r="K21" i="98"/>
  <c r="X16" i="98"/>
  <c r="X19" i="79"/>
  <c r="L19" i="79"/>
  <c r="S21" i="98"/>
  <c r="X13" i="98"/>
  <c r="W12" i="98"/>
  <c r="W13" i="98"/>
  <c r="G16" i="97"/>
  <c r="M26" i="97"/>
  <c r="M12" i="96"/>
  <c r="K27" i="96"/>
  <c r="I16" i="96"/>
  <c r="O16" i="96" s="1"/>
  <c r="I12" i="96"/>
  <c r="O12" i="96" s="1"/>
  <c r="I26" i="96"/>
  <c r="M23" i="96"/>
  <c r="U30" i="48"/>
  <c r="I23" i="96"/>
  <c r="O23" i="96" s="1"/>
  <c r="G16" i="96"/>
  <c r="G12" i="96"/>
  <c r="I10" i="96"/>
  <c r="K16" i="96"/>
  <c r="K23" i="96"/>
  <c r="K10" i="96"/>
  <c r="K26" i="96"/>
  <c r="G26" i="96"/>
  <c r="O26" i="96" s="1"/>
  <c r="G23" i="96"/>
  <c r="K12" i="96"/>
  <c r="M10" i="94"/>
  <c r="K26" i="94"/>
  <c r="I30" i="34"/>
  <c r="K19" i="94"/>
  <c r="G13" i="94"/>
  <c r="Q18" i="94"/>
  <c r="M19" i="94"/>
  <c r="K13" i="94"/>
  <c r="O13" i="94" s="1"/>
  <c r="G10" i="94"/>
  <c r="K18" i="94"/>
  <c r="I10" i="94"/>
  <c r="M26" i="94"/>
  <c r="M18" i="94"/>
  <c r="Q10" i="94"/>
  <c r="P13" i="43"/>
  <c r="O15" i="97"/>
  <c r="G27" i="96"/>
  <c r="O27" i="96" s="1"/>
  <c r="K16" i="97"/>
  <c r="M21" i="97"/>
  <c r="H14" i="144"/>
  <c r="AT20" i="104"/>
  <c r="AT16" i="104"/>
  <c r="AV29" i="104" s="1"/>
  <c r="AT25" i="104"/>
  <c r="H20" i="146"/>
  <c r="D24" i="54"/>
  <c r="I13" i="96"/>
  <c r="AT24" i="104"/>
  <c r="AT19" i="104"/>
  <c r="AT27" i="104"/>
  <c r="K22" i="145"/>
  <c r="H22" i="145"/>
  <c r="I26" i="106"/>
  <c r="X17" i="98"/>
  <c r="O15" i="95"/>
  <c r="D16" i="56"/>
  <c r="D11" i="56"/>
  <c r="D23" i="56"/>
  <c r="D14" i="56"/>
  <c r="N30" i="94"/>
  <c r="M30" i="94" s="1"/>
  <c r="G21" i="96"/>
  <c r="O21" i="96" s="1"/>
  <c r="K14" i="143"/>
  <c r="AT12" i="104"/>
  <c r="AT26" i="104"/>
  <c r="AT22" i="104"/>
  <c r="AT17" i="104"/>
  <c r="K30" i="47"/>
  <c r="S30" i="47"/>
  <c r="K22" i="95"/>
  <c r="AB19" i="92"/>
  <c r="M25" i="95"/>
  <c r="I21" i="98"/>
  <c r="AA31" i="147"/>
  <c r="AT11" i="104"/>
  <c r="AT15" i="104"/>
  <c r="AT28" i="104"/>
  <c r="AT21" i="104"/>
  <c r="F28" i="143"/>
  <c r="M16" i="97"/>
  <c r="M23" i="108"/>
  <c r="I25" i="95"/>
  <c r="O25" i="95" s="1"/>
  <c r="Q27" i="97"/>
  <c r="Q29" i="53"/>
  <c r="P16" i="43"/>
  <c r="K11" i="96"/>
  <c r="G21" i="97"/>
  <c r="H12" i="142"/>
  <c r="P27" i="110"/>
  <c r="H27" i="110"/>
  <c r="F27" i="109"/>
  <c r="J27" i="109"/>
  <c r="N27" i="109"/>
  <c r="P27" i="109"/>
  <c r="F31" i="155"/>
  <c r="G31" i="155" s="1"/>
  <c r="K19" i="143"/>
  <c r="H19" i="143"/>
  <c r="F19" i="143"/>
  <c r="D31" i="36"/>
  <c r="D18" i="54"/>
  <c r="H17" i="147"/>
  <c r="K24" i="147"/>
  <c r="F24" i="147"/>
  <c r="F18" i="147"/>
  <c r="H26" i="142"/>
  <c r="W25" i="34"/>
  <c r="Q23" i="92"/>
  <c r="N30" i="108"/>
  <c r="O17" i="141"/>
  <c r="E29" i="102"/>
  <c r="O15" i="141"/>
  <c r="N30" i="97"/>
  <c r="O17" i="96"/>
  <c r="AN16" i="104"/>
  <c r="W13" i="34"/>
  <c r="AD13" i="68"/>
  <c r="O24" i="141"/>
  <c r="O14" i="141"/>
  <c r="AH23" i="105"/>
  <c r="AH30" i="103"/>
  <c r="AH17" i="103"/>
  <c r="D27" i="50"/>
  <c r="P11" i="43"/>
  <c r="R11" i="43" s="1"/>
  <c r="P12" i="43"/>
  <c r="M30" i="34"/>
  <c r="O12" i="141"/>
  <c r="H31" i="107"/>
  <c r="D19" i="57"/>
  <c r="D22" i="50"/>
  <c r="G30" i="34"/>
  <c r="AC13" i="98"/>
  <c r="O11" i="108"/>
  <c r="M12" i="95"/>
  <c r="D23" i="45"/>
  <c r="G14" i="95"/>
  <c r="O16" i="94"/>
  <c r="W24" i="34"/>
  <c r="O20" i="141"/>
  <c r="M19" i="95"/>
  <c r="Y18" i="98"/>
  <c r="AB15" i="92"/>
  <c r="K27" i="97"/>
  <c r="AA18" i="152"/>
  <c r="Y16" i="98"/>
  <c r="F27" i="110"/>
  <c r="K21" i="141"/>
  <c r="F12" i="146"/>
  <c r="F19" i="147"/>
  <c r="K16" i="145"/>
  <c r="F19" i="146"/>
  <c r="O31" i="144"/>
  <c r="D14" i="52"/>
  <c r="O22" i="97"/>
  <c r="P19" i="43"/>
  <c r="P25" i="43"/>
  <c r="R25" i="43" s="1"/>
  <c r="D17" i="57"/>
  <c r="O10" i="141"/>
  <c r="D16" i="45"/>
  <c r="O17" i="108"/>
  <c r="O15" i="96"/>
  <c r="O21" i="97"/>
  <c r="I12" i="95"/>
  <c r="D26" i="50"/>
  <c r="S30" i="34"/>
  <c r="K19" i="108"/>
  <c r="O23" i="108"/>
  <c r="O14" i="97"/>
  <c r="G26" i="108"/>
  <c r="K26" i="108"/>
  <c r="O22" i="94"/>
  <c r="AB14" i="92"/>
  <c r="M27" i="97"/>
  <c r="AA19" i="152"/>
  <c r="G11" i="141"/>
  <c r="O11" i="141" s="1"/>
  <c r="H16" i="147"/>
  <c r="K12" i="146"/>
  <c r="H22" i="146"/>
  <c r="F13" i="146"/>
  <c r="F29" i="148"/>
  <c r="AN30" i="105"/>
  <c r="K29" i="148"/>
  <c r="H19" i="146"/>
  <c r="AB19" i="152"/>
  <c r="G29" i="52"/>
  <c r="P22" i="43"/>
  <c r="Q22" i="43" s="1"/>
  <c r="P28" i="43"/>
  <c r="P20" i="43"/>
  <c r="N29" i="108"/>
  <c r="O29" i="108" s="1"/>
  <c r="D17" i="50"/>
  <c r="O12" i="108"/>
  <c r="G23" i="141"/>
  <c r="O16" i="97"/>
  <c r="M19" i="108"/>
  <c r="O18" i="108"/>
  <c r="D28" i="52"/>
  <c r="M10" i="97"/>
  <c r="J27" i="110"/>
  <c r="E31" i="43"/>
  <c r="O21" i="108"/>
  <c r="I21" i="141"/>
  <c r="O21" i="141" s="1"/>
  <c r="W14" i="34"/>
  <c r="F17" i="145"/>
  <c r="F25" i="147"/>
  <c r="K25" i="142"/>
  <c r="F17" i="142"/>
  <c r="H13" i="146"/>
  <c r="H18" i="146"/>
  <c r="G19" i="141"/>
  <c r="Q30" i="97"/>
  <c r="M30" i="97"/>
  <c r="K30" i="94"/>
  <c r="H32" i="107"/>
  <c r="L29" i="57"/>
  <c r="M30" i="96"/>
  <c r="AN11" i="103"/>
  <c r="AN28" i="105"/>
  <c r="V31" i="142"/>
  <c r="H18" i="145"/>
  <c r="F18" i="145"/>
  <c r="K18" i="145"/>
  <c r="D26" i="55"/>
  <c r="D20" i="45"/>
  <c r="P21" i="43"/>
  <c r="P15" i="43"/>
  <c r="P18" i="43"/>
  <c r="P14" i="43"/>
  <c r="Q14" i="43" s="1"/>
  <c r="P29" i="43"/>
  <c r="O23" i="97"/>
  <c r="D24" i="55"/>
  <c r="D21" i="55"/>
  <c r="N29" i="141"/>
  <c r="O29" i="141" s="1"/>
  <c r="O24" i="108"/>
  <c r="M25" i="96"/>
  <c r="F21" i="79"/>
  <c r="D22" i="57"/>
  <c r="D21" i="45"/>
  <c r="D28" i="55"/>
  <c r="D13" i="50"/>
  <c r="L21" i="79"/>
  <c r="M16" i="96"/>
  <c r="I30" i="106"/>
  <c r="D18" i="55"/>
  <c r="D23" i="50"/>
  <c r="D12" i="50"/>
  <c r="G22" i="141"/>
  <c r="G19" i="95"/>
  <c r="K22" i="96"/>
  <c r="D21" i="50"/>
  <c r="L29" i="50"/>
  <c r="D11" i="50"/>
  <c r="D20" i="55"/>
  <c r="G13" i="95"/>
  <c r="AC12" i="98"/>
  <c r="AD20" i="68"/>
  <c r="I19" i="95"/>
  <c r="I27" i="97"/>
  <c r="AA17" i="152"/>
  <c r="I18" i="94"/>
  <c r="F14" i="143"/>
  <c r="F25" i="145"/>
  <c r="I26" i="94"/>
  <c r="F21" i="142"/>
  <c r="K21" i="142"/>
  <c r="H21" i="142"/>
  <c r="H27" i="144"/>
  <c r="K27" i="144"/>
  <c r="F27" i="144"/>
  <c r="H28" i="142"/>
  <c r="Q19" i="94"/>
  <c r="I19" i="94"/>
  <c r="K23" i="146"/>
  <c r="I30" i="49"/>
  <c r="P17" i="43"/>
  <c r="P24" i="43"/>
  <c r="R24" i="43" s="1"/>
  <c r="P23" i="43"/>
  <c r="Q29" i="50"/>
  <c r="I30" i="48"/>
  <c r="O21" i="79"/>
  <c r="D19" i="50"/>
  <c r="D14" i="50"/>
  <c r="D19" i="45"/>
  <c r="D25" i="50"/>
  <c r="U21" i="79"/>
  <c r="G29" i="55"/>
  <c r="D27" i="55"/>
  <c r="I27" i="94"/>
  <c r="D29" i="45"/>
  <c r="Q29" i="55"/>
  <c r="I21" i="68"/>
  <c r="F21" i="68"/>
  <c r="D14" i="45"/>
  <c r="L29" i="55"/>
  <c r="G22" i="95"/>
  <c r="G25" i="96"/>
  <c r="G27" i="94"/>
  <c r="W18" i="34"/>
  <c r="K27" i="94"/>
  <c r="K25" i="97"/>
  <c r="K23" i="152"/>
  <c r="H25" i="145"/>
  <c r="K16" i="146"/>
  <c r="K20" i="148"/>
  <c r="I19" i="141"/>
  <c r="AT22" i="105"/>
  <c r="F28" i="142"/>
  <c r="O20" i="97"/>
  <c r="AT30" i="105"/>
  <c r="I20" i="108"/>
  <c r="AH30" i="105"/>
  <c r="F31" i="134"/>
  <c r="H26" i="145"/>
  <c r="F25" i="144"/>
  <c r="F22" i="146"/>
  <c r="F21" i="148"/>
  <c r="K17" i="142"/>
  <c r="M22" i="96"/>
  <c r="K18" i="97"/>
  <c r="AN18" i="103"/>
  <c r="AN16" i="103"/>
  <c r="P30" i="104"/>
  <c r="Q30" i="104" s="1"/>
  <c r="AB17" i="104" s="1"/>
  <c r="AN20" i="103"/>
  <c r="AN25" i="103"/>
  <c r="AN30" i="104"/>
  <c r="AH24" i="103"/>
  <c r="AH20" i="105"/>
  <c r="H17" i="145"/>
  <c r="K12" i="147"/>
  <c r="K21" i="148"/>
  <c r="AH28" i="104"/>
  <c r="K26" i="145"/>
  <c r="AH18" i="104"/>
  <c r="K22" i="146"/>
  <c r="AH14" i="103"/>
  <c r="K23" i="148"/>
  <c r="K28" i="143"/>
  <c r="V31" i="148"/>
  <c r="T31" i="148"/>
  <c r="K13" i="143"/>
  <c r="H13" i="143"/>
  <c r="F13" i="143"/>
  <c r="H20" i="147"/>
  <c r="K20" i="147"/>
  <c r="F20" i="147"/>
  <c r="F27" i="142"/>
  <c r="K27" i="142"/>
  <c r="H27" i="142"/>
  <c r="P30" i="105"/>
  <c r="Q30" i="105" s="1"/>
  <c r="Q11" i="105"/>
  <c r="AH24" i="104"/>
  <c r="K16" i="143"/>
  <c r="F14" i="146"/>
  <c r="H14" i="146"/>
  <c r="AT17" i="103"/>
  <c r="AT24" i="103"/>
  <c r="AT26" i="103"/>
  <c r="AT12" i="103"/>
  <c r="AT25" i="103"/>
  <c r="AT30" i="103"/>
  <c r="AT13" i="103"/>
  <c r="H29" i="143"/>
  <c r="F29" i="143"/>
  <c r="K29" i="143"/>
  <c r="AH13" i="104"/>
  <c r="K31" i="134"/>
  <c r="Y31" i="134"/>
  <c r="R31" i="134"/>
  <c r="AH27" i="103"/>
  <c r="K27" i="145"/>
  <c r="H27" i="145"/>
  <c r="F27" i="145"/>
  <c r="AH21" i="103"/>
  <c r="K12" i="143"/>
  <c r="H12" i="143"/>
  <c r="F12" i="143"/>
  <c r="AH19" i="105"/>
  <c r="K19" i="148"/>
  <c r="F19" i="148"/>
  <c r="H19" i="148"/>
  <c r="AH15" i="103"/>
  <c r="AH28" i="103"/>
  <c r="AH28" i="105"/>
  <c r="T31" i="146"/>
  <c r="V31" i="146"/>
  <c r="AN26" i="103"/>
  <c r="D31" i="146"/>
  <c r="AT23" i="103"/>
  <c r="K17" i="145"/>
  <c r="M31" i="142"/>
  <c r="D31" i="142"/>
  <c r="O31" i="142"/>
  <c r="K23" i="144"/>
  <c r="H23" i="144"/>
  <c r="F23" i="144"/>
  <c r="K14" i="147"/>
  <c r="H14" i="147"/>
  <c r="F14" i="147"/>
  <c r="K27" i="146"/>
  <c r="F23" i="142"/>
  <c r="K23" i="142"/>
  <c r="H23" i="142"/>
  <c r="H14" i="142"/>
  <c r="K14" i="142"/>
  <c r="F14" i="142"/>
  <c r="AH22" i="105"/>
  <c r="AH12" i="103"/>
  <c r="F22" i="143"/>
  <c r="K22" i="143"/>
  <c r="AH25" i="105"/>
  <c r="K22" i="144"/>
  <c r="H22" i="144"/>
  <c r="H29" i="142"/>
  <c r="F29" i="142"/>
  <c r="K29" i="142"/>
  <c r="F21" i="147"/>
  <c r="K21" i="147"/>
  <c r="H21" i="147"/>
  <c r="H28" i="146"/>
  <c r="F28" i="146"/>
  <c r="K28" i="146"/>
  <c r="AH23" i="103"/>
  <c r="AH23" i="104"/>
  <c r="F22" i="144"/>
  <c r="F24" i="146"/>
  <c r="K24" i="146"/>
  <c r="AT21" i="103"/>
  <c r="AN19" i="103"/>
  <c r="AT20" i="103"/>
  <c r="Q17" i="95"/>
  <c r="K17" i="95"/>
  <c r="AT18" i="105"/>
  <c r="AA31" i="146"/>
  <c r="K13" i="147"/>
  <c r="F13" i="147"/>
  <c r="H13" i="147"/>
  <c r="K19" i="145"/>
  <c r="H19" i="145"/>
  <c r="F19" i="145"/>
  <c r="K12" i="144"/>
  <c r="H12" i="144"/>
  <c r="F12" i="144"/>
  <c r="K24" i="148"/>
  <c r="H24" i="148"/>
  <c r="F24" i="148"/>
  <c r="K17" i="143"/>
  <c r="F17" i="143"/>
  <c r="H28" i="147"/>
  <c r="K28" i="147"/>
  <c r="AH22" i="103"/>
  <c r="F16" i="145"/>
  <c r="H22" i="142"/>
  <c r="K22" i="142"/>
  <c r="F22" i="142"/>
  <c r="H15" i="147"/>
  <c r="K15" i="147"/>
  <c r="F15" i="147"/>
  <c r="D31" i="143"/>
  <c r="M31" i="143"/>
  <c r="F16" i="144"/>
  <c r="H16" i="144"/>
  <c r="K16" i="144"/>
  <c r="AH11" i="104"/>
  <c r="AH25" i="104"/>
  <c r="AH30" i="104"/>
  <c r="AH17" i="104"/>
  <c r="AH19" i="104"/>
  <c r="AH12" i="104"/>
  <c r="F16" i="146"/>
  <c r="AH16" i="104"/>
  <c r="AH19" i="103"/>
  <c r="F16" i="143"/>
  <c r="AH21" i="105"/>
  <c r="T31" i="147"/>
  <c r="V31" i="147"/>
  <c r="AN17" i="103"/>
  <c r="AT14" i="103"/>
  <c r="K16" i="148"/>
  <c r="F16" i="148"/>
  <c r="H16" i="148"/>
  <c r="K18" i="148"/>
  <c r="H18" i="148"/>
  <c r="F18" i="148"/>
  <c r="H13" i="148"/>
  <c r="F13" i="148"/>
  <c r="F16" i="142"/>
  <c r="K16" i="142"/>
  <c r="H16" i="142"/>
  <c r="H27" i="146"/>
  <c r="AH26" i="103"/>
  <c r="H25" i="142"/>
  <c r="AH12" i="105"/>
  <c r="H16" i="145"/>
  <c r="AH15" i="104"/>
  <c r="AH27" i="104"/>
  <c r="K19" i="144"/>
  <c r="F19" i="144"/>
  <c r="H19" i="144"/>
  <c r="H19" i="142"/>
  <c r="K19" i="142"/>
  <c r="F19" i="142"/>
  <c r="AC31" i="142"/>
  <c r="AA31" i="142"/>
  <c r="AH20" i="104"/>
  <c r="K20" i="146"/>
  <c r="H16" i="143"/>
  <c r="H22" i="143"/>
  <c r="I23" i="152"/>
  <c r="AT16" i="103"/>
  <c r="K18" i="143"/>
  <c r="F18" i="143"/>
  <c r="H18" i="143"/>
  <c r="F17" i="148"/>
  <c r="H17" i="148"/>
  <c r="K17" i="148"/>
  <c r="AH17" i="105"/>
  <c r="AH11" i="105"/>
  <c r="AC31" i="148"/>
  <c r="AA31" i="148"/>
  <c r="AN30" i="103"/>
  <c r="AN12" i="103"/>
  <c r="AP27" i="103" s="1"/>
  <c r="AN14" i="103"/>
  <c r="AN15" i="103"/>
  <c r="AT15" i="103"/>
  <c r="X13" i="152"/>
  <c r="X12" i="152"/>
  <c r="G27" i="141"/>
  <c r="I27" i="141"/>
  <c r="H24" i="145"/>
  <c r="F24" i="145"/>
  <c r="K24" i="145"/>
  <c r="H20" i="143"/>
  <c r="F20" i="143"/>
  <c r="K20" i="143"/>
  <c r="D31" i="147"/>
  <c r="O31" i="147"/>
  <c r="AH13" i="103"/>
  <c r="K29" i="144"/>
  <c r="H29" i="144"/>
  <c r="F29" i="144"/>
  <c r="O31" i="148"/>
  <c r="D31" i="148"/>
  <c r="AN21" i="103"/>
  <c r="AT11" i="103"/>
  <c r="F14" i="148"/>
  <c r="K14" i="148"/>
  <c r="H14" i="148"/>
  <c r="AH21" i="104"/>
  <c r="AH22" i="104"/>
  <c r="F15" i="142"/>
  <c r="H15" i="142"/>
  <c r="K15" i="142"/>
  <c r="F24" i="144"/>
  <c r="K24" i="144"/>
  <c r="H24" i="144"/>
  <c r="H26" i="147"/>
  <c r="F26" i="147"/>
  <c r="AH15" i="105"/>
  <c r="F15" i="143"/>
  <c r="H15" i="143"/>
  <c r="F21" i="144"/>
  <c r="H21" i="144"/>
  <c r="K21" i="144"/>
  <c r="H25" i="144"/>
  <c r="Q11" i="103"/>
  <c r="P30" i="103"/>
  <c r="Q30" i="103" s="1"/>
  <c r="AH25" i="103"/>
  <c r="AA31" i="143"/>
  <c r="AC31" i="143"/>
  <c r="AT13" i="105"/>
  <c r="AT21" i="105"/>
  <c r="AT28" i="105"/>
  <c r="AT23" i="105"/>
  <c r="AT17" i="105"/>
  <c r="AT11" i="105"/>
  <c r="AT19" i="105"/>
  <c r="AT24" i="105"/>
  <c r="AT14" i="105"/>
  <c r="AT15" i="105"/>
  <c r="AT26" i="105"/>
  <c r="AT25" i="105"/>
  <c r="AT27" i="105"/>
  <c r="AT16" i="105"/>
  <c r="AT12" i="105"/>
  <c r="AH14" i="104"/>
  <c r="F18" i="146"/>
  <c r="AN13" i="103"/>
  <c r="H13" i="145"/>
  <c r="F13" i="145"/>
  <c r="AH16" i="105"/>
  <c r="AN24" i="103"/>
  <c r="I15" i="79"/>
  <c r="U15" i="79"/>
  <c r="F15" i="79"/>
  <c r="AT19" i="103"/>
  <c r="AT20" i="105"/>
  <c r="M31" i="148"/>
  <c r="H26" i="143"/>
  <c r="F26" i="143"/>
  <c r="K26" i="143"/>
  <c r="F20" i="142"/>
  <c r="K20" i="142"/>
  <c r="F25" i="143"/>
  <c r="H25" i="143"/>
  <c r="K25" i="143"/>
  <c r="H27" i="147"/>
  <c r="K27" i="147"/>
  <c r="AH26" i="104"/>
  <c r="K14" i="146"/>
  <c r="AN11" i="104"/>
  <c r="AN15" i="104"/>
  <c r="AN24" i="104"/>
  <c r="AN18" i="104"/>
  <c r="AN13" i="104"/>
  <c r="AN28" i="104"/>
  <c r="AN27" i="104"/>
  <c r="AN23" i="104"/>
  <c r="AN14" i="104"/>
  <c r="AN20" i="104"/>
  <c r="AN19" i="104"/>
  <c r="AN26" i="104"/>
  <c r="AN12" i="104"/>
  <c r="AN21" i="104"/>
  <c r="AN22" i="104"/>
  <c r="AN17" i="104"/>
  <c r="AN25" i="104"/>
  <c r="AT18" i="103"/>
  <c r="AH13" i="105"/>
  <c r="T31" i="144"/>
  <c r="V31" i="144"/>
  <c r="AH27" i="105"/>
  <c r="AH24" i="105"/>
  <c r="K26" i="144"/>
  <c r="H26" i="144"/>
  <c r="F26" i="144"/>
  <c r="AN12" i="105"/>
  <c r="AN11" i="105"/>
  <c r="AN13" i="105"/>
  <c r="AN26" i="105"/>
  <c r="AN15" i="105"/>
  <c r="AN25" i="105"/>
  <c r="AN19" i="105"/>
  <c r="AN18" i="105"/>
  <c r="AN27" i="105"/>
  <c r="AN23" i="105"/>
  <c r="AN24" i="105"/>
  <c r="AN21" i="105"/>
  <c r="AN16" i="105"/>
  <c r="AN17" i="105"/>
  <c r="AN14" i="105"/>
  <c r="AN20" i="105"/>
  <c r="AN22" i="105"/>
  <c r="AH20" i="103"/>
  <c r="H12" i="147"/>
  <c r="F12" i="147"/>
  <c r="AH18" i="103"/>
  <c r="D31" i="145"/>
  <c r="AT27" i="103"/>
  <c r="K12" i="142"/>
  <c r="F12" i="142"/>
  <c r="V31" i="143"/>
  <c r="T31" i="143"/>
  <c r="H21" i="145"/>
  <c r="F21" i="145"/>
  <c r="K21" i="145"/>
  <c r="F15" i="144"/>
  <c r="H15" i="144"/>
  <c r="K15" i="144"/>
  <c r="AH14" i="105"/>
  <c r="H22" i="148"/>
  <c r="K22" i="148"/>
  <c r="F22" i="148"/>
  <c r="K25" i="144"/>
  <c r="F20" i="148"/>
  <c r="H20" i="148"/>
  <c r="F18" i="142"/>
  <c r="H18" i="142"/>
  <c r="F25" i="146"/>
  <c r="K25" i="146"/>
  <c r="AH26" i="105"/>
  <c r="F26" i="148"/>
  <c r="H26" i="148"/>
  <c r="H27" i="143"/>
  <c r="F27" i="143"/>
  <c r="K27" i="143"/>
  <c r="H31" i="134"/>
  <c r="F18" i="144"/>
  <c r="H18" i="144"/>
  <c r="K18" i="144"/>
  <c r="AH11" i="103"/>
  <c r="K15" i="146"/>
  <c r="H15" i="146"/>
  <c r="F15" i="146"/>
  <c r="AH18" i="105"/>
  <c r="AC31" i="144"/>
  <c r="AA31" i="144"/>
  <c r="K28" i="144"/>
  <c r="F28" i="144"/>
  <c r="K26" i="142"/>
  <c r="AN22" i="103"/>
  <c r="AT28" i="103"/>
  <c r="I17" i="95"/>
  <c r="O17" i="95" s="1"/>
  <c r="AN23" i="103"/>
  <c r="V31" i="145"/>
  <c r="H24" i="146"/>
  <c r="K27" i="141"/>
  <c r="F28" i="147"/>
  <c r="D31" i="144"/>
  <c r="AH16" i="103"/>
  <c r="K26" i="147"/>
  <c r="AC19" i="152"/>
  <c r="AB14" i="104"/>
  <c r="AB23" i="104"/>
  <c r="AB18" i="104"/>
  <c r="AB12" i="104"/>
  <c r="AB16" i="104"/>
  <c r="AB15" i="104"/>
  <c r="AB26" i="104"/>
  <c r="AB28" i="104"/>
  <c r="AB22" i="104"/>
  <c r="AB13" i="104"/>
  <c r="AB11" i="104"/>
  <c r="AB21" i="104"/>
  <c r="AB24" i="104"/>
  <c r="AB20" i="104"/>
  <c r="AB27" i="104"/>
  <c r="AB19" i="104"/>
  <c r="AP23" i="103"/>
  <c r="AP11" i="103"/>
  <c r="AV28" i="104"/>
  <c r="AV24" i="104"/>
  <c r="AV18" i="104"/>
  <c r="AV19" i="104"/>
  <c r="AV12" i="104"/>
  <c r="AV11" i="104"/>
  <c r="AV27" i="104"/>
  <c r="Y12" i="152"/>
  <c r="M27" i="94"/>
  <c r="O27" i="94" s="1"/>
  <c r="K19" i="95"/>
  <c r="O19" i="95" s="1"/>
  <c r="I18" i="97"/>
  <c r="M18" i="97"/>
  <c r="Q24" i="94"/>
  <c r="I22" i="96"/>
  <c r="O22" i="96" s="1"/>
  <c r="O15" i="94"/>
  <c r="M20" i="108"/>
  <c r="O20" i="108" s="1"/>
  <c r="G18" i="97"/>
  <c r="O24" i="94"/>
  <c r="AA21" i="79"/>
  <c r="K10" i="108"/>
  <c r="O10" i="108" s="1"/>
  <c r="I10" i="108"/>
  <c r="D22" i="52"/>
  <c r="Q23" i="152"/>
  <c r="D26" i="54"/>
  <c r="M13" i="96"/>
  <c r="M20" i="94"/>
  <c r="O20" i="94" s="1"/>
  <c r="Q12" i="95"/>
  <c r="Y13" i="152"/>
  <c r="D27" i="112"/>
  <c r="J27" i="112"/>
  <c r="Q26" i="97"/>
  <c r="I26" i="97"/>
  <c r="O26" i="97" s="1"/>
  <c r="D27" i="54"/>
  <c r="D22" i="54"/>
  <c r="Q13" i="96"/>
  <c r="G29" i="54"/>
  <c r="G12" i="95"/>
  <c r="O12" i="95" s="1"/>
  <c r="I22" i="95"/>
  <c r="O22" i="95" s="1"/>
  <c r="Q14" i="95"/>
  <c r="K14" i="95"/>
  <c r="I14" i="95"/>
  <c r="W10" i="34"/>
  <c r="O27" i="97"/>
  <c r="AD19" i="68"/>
  <c r="AD18" i="68"/>
  <c r="AD13" i="125"/>
  <c r="AD12" i="68"/>
  <c r="I11" i="96"/>
  <c r="M11" i="96"/>
  <c r="Q11" i="96"/>
  <c r="AD12" i="125"/>
  <c r="AD17" i="68"/>
  <c r="O18" i="94"/>
  <c r="C31" i="106"/>
  <c r="E31" i="106" s="1"/>
  <c r="W11" i="34"/>
  <c r="N30" i="95"/>
  <c r="K22" i="141"/>
  <c r="O22" i="141" s="1"/>
  <c r="I31" i="106"/>
  <c r="O23" i="68"/>
  <c r="F23" i="68"/>
  <c r="L23" i="68"/>
  <c r="I23" i="68"/>
  <c r="AA23" i="68"/>
  <c r="X23" i="68"/>
  <c r="R23" i="68"/>
  <c r="U23" i="68"/>
  <c r="O26" i="95"/>
  <c r="I30" i="96"/>
  <c r="M21" i="94"/>
  <c r="I21" i="94"/>
  <c r="K21" i="94"/>
  <c r="G21" i="94"/>
  <c r="Q21" i="94"/>
  <c r="Y30" i="49"/>
  <c r="Q30" i="49"/>
  <c r="G22" i="108"/>
  <c r="M22" i="108"/>
  <c r="I22" i="108"/>
  <c r="K22" i="108"/>
  <c r="D29" i="51"/>
  <c r="L29" i="51"/>
  <c r="D17" i="51"/>
  <c r="D23" i="51"/>
  <c r="D26" i="51"/>
  <c r="D14" i="51"/>
  <c r="D20" i="51"/>
  <c r="Q29" i="51"/>
  <c r="D12" i="51"/>
  <c r="D27" i="51"/>
  <c r="D15" i="51"/>
  <c r="G29" i="51"/>
  <c r="D22" i="51"/>
  <c r="D13" i="51"/>
  <c r="D28" i="51"/>
  <c r="D25" i="51"/>
  <c r="D19" i="51"/>
  <c r="D16" i="51"/>
  <c r="D24" i="51"/>
  <c r="D21" i="51"/>
  <c r="Y30" i="34"/>
  <c r="Q30" i="34"/>
  <c r="K30" i="34"/>
  <c r="W22" i="34"/>
  <c r="W17" i="92"/>
  <c r="W18" i="92"/>
  <c r="W20" i="92"/>
  <c r="W19" i="92"/>
  <c r="Q12" i="97"/>
  <c r="I12" i="97"/>
  <c r="K12" i="97"/>
  <c r="I16" i="108"/>
  <c r="K16" i="108"/>
  <c r="E32" i="107"/>
  <c r="D27" i="111"/>
  <c r="P27" i="111"/>
  <c r="N27" i="111"/>
  <c r="L27" i="111"/>
  <c r="H27" i="111"/>
  <c r="F27" i="111"/>
  <c r="J27" i="111"/>
  <c r="Q10" i="96"/>
  <c r="M10" i="96"/>
  <c r="O10" i="96" s="1"/>
  <c r="G16" i="141"/>
  <c r="K16" i="141"/>
  <c r="I16" i="141"/>
  <c r="G15" i="108"/>
  <c r="I15" i="108"/>
  <c r="K15" i="108"/>
  <c r="D29" i="56"/>
  <c r="D27" i="56"/>
  <c r="D25" i="56"/>
  <c r="D20" i="56"/>
  <c r="D28" i="56"/>
  <c r="L29" i="56"/>
  <c r="D26" i="56"/>
  <c r="D15" i="56"/>
  <c r="G31" i="84"/>
  <c r="E31" i="84"/>
  <c r="I31" i="84"/>
  <c r="AD15" i="68"/>
  <c r="D29" i="55"/>
  <c r="D11" i="55"/>
  <c r="I16" i="106"/>
  <c r="G27" i="108"/>
  <c r="K27" i="108"/>
  <c r="M27" i="108"/>
  <c r="I27" i="108"/>
  <c r="G11" i="95"/>
  <c r="M11" i="95"/>
  <c r="I11" i="95"/>
  <c r="D30" i="45"/>
  <c r="D28" i="45"/>
  <c r="D17" i="45"/>
  <c r="D22" i="45"/>
  <c r="D26" i="45"/>
  <c r="D13" i="45"/>
  <c r="D25" i="45"/>
  <c r="D24" i="45"/>
  <c r="D12" i="45"/>
  <c r="D15" i="45"/>
  <c r="P30" i="45"/>
  <c r="L30" i="45"/>
  <c r="Y30" i="48"/>
  <c r="G30" i="48"/>
  <c r="M30" i="48"/>
  <c r="Q30" i="48"/>
  <c r="Q24" i="70"/>
  <c r="Q27" i="70"/>
  <c r="Q15" i="70"/>
  <c r="Q31" i="70"/>
  <c r="Q30" i="70"/>
  <c r="Q20" i="70"/>
  <c r="Q22" i="70"/>
  <c r="Q29" i="70"/>
  <c r="Q13" i="70"/>
  <c r="Q14" i="70"/>
  <c r="Q16" i="70"/>
  <c r="Q18" i="70"/>
  <c r="Q21" i="70"/>
  <c r="Q28" i="70"/>
  <c r="Q17" i="70"/>
  <c r="Q32" i="70"/>
  <c r="Q26" i="70"/>
  <c r="Q19" i="70"/>
  <c r="Q25" i="70"/>
  <c r="Q23" i="70"/>
  <c r="M16" i="108"/>
  <c r="Q25" i="94"/>
  <c r="I25" i="94"/>
  <c r="G25" i="94"/>
  <c r="K25" i="94"/>
  <c r="D15" i="57"/>
  <c r="D18" i="57"/>
  <c r="G29" i="57"/>
  <c r="D14" i="57"/>
  <c r="D11" i="57"/>
  <c r="D13" i="57"/>
  <c r="D26" i="57"/>
  <c r="D20" i="57"/>
  <c r="D27" i="57"/>
  <c r="D12" i="57"/>
  <c r="D24" i="57"/>
  <c r="D21" i="57"/>
  <c r="Q29" i="57"/>
  <c r="D16" i="57"/>
  <c r="D23" i="57"/>
  <c r="D28" i="57"/>
  <c r="M15" i="108"/>
  <c r="X21" i="68"/>
  <c r="O21" i="68"/>
  <c r="U21" i="68"/>
  <c r="R21" i="68"/>
  <c r="L21" i="68"/>
  <c r="AA21" i="68"/>
  <c r="D29" i="50"/>
  <c r="D20" i="50"/>
  <c r="D18" i="50"/>
  <c r="D16" i="50"/>
  <c r="D24" i="50"/>
  <c r="G29" i="50"/>
  <c r="G25" i="108"/>
  <c r="K25" i="108"/>
  <c r="I25" i="108"/>
  <c r="D29" i="52"/>
  <c r="D23" i="52"/>
  <c r="Q29" i="52"/>
  <c r="D26" i="52"/>
  <c r="D25" i="52"/>
  <c r="D13" i="52"/>
  <c r="D20" i="52"/>
  <c r="D18" i="52"/>
  <c r="D15" i="52"/>
  <c r="L29" i="52"/>
  <c r="D19" i="52"/>
  <c r="D12" i="52"/>
  <c r="D27" i="52"/>
  <c r="D11" i="52"/>
  <c r="D24" i="52"/>
  <c r="G23" i="92"/>
  <c r="H30" i="45"/>
  <c r="D16" i="52"/>
  <c r="AD15" i="125"/>
  <c r="O14" i="94"/>
  <c r="O20" i="96"/>
  <c r="O25" i="97"/>
  <c r="G29" i="108"/>
  <c r="K29" i="141"/>
  <c r="O16" i="95"/>
  <c r="O10" i="95"/>
  <c r="K30" i="141"/>
  <c r="O19" i="108"/>
  <c r="O12" i="94"/>
  <c r="I29" i="108"/>
  <c r="O24" i="97"/>
  <c r="K29" i="108"/>
  <c r="M29" i="108"/>
  <c r="X21" i="79"/>
  <c r="O18" i="96"/>
  <c r="I30" i="108"/>
  <c r="Q30" i="108"/>
  <c r="R21" i="43"/>
  <c r="Q21" i="43"/>
  <c r="Q15" i="43"/>
  <c r="R15" i="43"/>
  <c r="R18" i="43"/>
  <c r="Q18" i="43"/>
  <c r="R29" i="43"/>
  <c r="Q29" i="43"/>
  <c r="AD16" i="68"/>
  <c r="M30" i="108"/>
  <c r="O12" i="97"/>
  <c r="O18" i="95"/>
  <c r="O19" i="96"/>
  <c r="O11" i="94"/>
  <c r="O20" i="95"/>
  <c r="O14" i="96"/>
  <c r="Q13" i="43"/>
  <c r="R13" i="43"/>
  <c r="R12" i="43"/>
  <c r="Q12" i="43"/>
  <c r="R17" i="43"/>
  <c r="Q17" i="43"/>
  <c r="Q24" i="43"/>
  <c r="Q23" i="43"/>
  <c r="R23" i="43"/>
  <c r="Q16" i="43"/>
  <c r="R16" i="43"/>
  <c r="G30" i="108"/>
  <c r="O24" i="36"/>
  <c r="O14" i="36"/>
  <c r="O27" i="36"/>
  <c r="O25" i="36"/>
  <c r="O16" i="36"/>
  <c r="O12" i="36"/>
  <c r="O17" i="36"/>
  <c r="O22" i="36"/>
  <c r="O19" i="36"/>
  <c r="O20" i="36"/>
  <c r="O13" i="36"/>
  <c r="O26" i="36"/>
  <c r="O21" i="36"/>
  <c r="O15" i="36"/>
  <c r="O23" i="36"/>
  <c r="O28" i="36"/>
  <c r="O11" i="36"/>
  <c r="O18" i="36"/>
  <c r="O29" i="36"/>
  <c r="K30" i="97"/>
  <c r="I29" i="141"/>
  <c r="I30" i="97"/>
  <c r="G30" i="97"/>
  <c r="O13" i="97"/>
  <c r="O21" i="95"/>
  <c r="K30" i="96"/>
  <c r="Q30" i="96"/>
  <c r="O11" i="97"/>
  <c r="R27" i="43"/>
  <c r="Q27" i="43"/>
  <c r="W30" i="47"/>
  <c r="O19" i="97"/>
  <c r="O10" i="97"/>
  <c r="O24" i="95"/>
  <c r="O23" i="95"/>
  <c r="O23" i="94"/>
  <c r="Q26" i="43"/>
  <c r="R26" i="43"/>
  <c r="R19" i="43"/>
  <c r="Q19" i="43"/>
  <c r="Q28" i="43"/>
  <c r="R28" i="43"/>
  <c r="Q25" i="43"/>
  <c r="R20" i="43"/>
  <c r="Q20" i="43"/>
  <c r="O10" i="94"/>
  <c r="K30" i="108"/>
  <c r="I30" i="141"/>
  <c r="M30" i="141"/>
  <c r="Q30" i="141"/>
  <c r="W30" i="34"/>
  <c r="P19" i="102"/>
  <c r="P17" i="102"/>
  <c r="P21" i="102"/>
  <c r="P25" i="102"/>
  <c r="P10" i="102"/>
  <c r="P13" i="102"/>
  <c r="P23" i="102"/>
  <c r="P26" i="102"/>
  <c r="P22" i="102"/>
  <c r="P27" i="102"/>
  <c r="P28" i="102"/>
  <c r="P24" i="102"/>
  <c r="P14" i="102"/>
  <c r="P20" i="102"/>
  <c r="P15" i="102"/>
  <c r="P12" i="102"/>
  <c r="P16" i="102"/>
  <c r="P11" i="102"/>
  <c r="P18" i="102"/>
  <c r="W30" i="49"/>
  <c r="O13" i="95"/>
  <c r="O13" i="108"/>
  <c r="AD21" i="68"/>
  <c r="O23" i="141"/>
  <c r="G29" i="141"/>
  <c r="O17" i="94"/>
  <c r="O14" i="108"/>
  <c r="R21" i="79" l="1"/>
  <c r="I21" i="79"/>
  <c r="O13" i="96"/>
  <c r="O30" i="96"/>
  <c r="Q30" i="94"/>
  <c r="O19" i="94"/>
  <c r="I30" i="94"/>
  <c r="G30" i="94"/>
  <c r="O30" i="94" s="1"/>
  <c r="O26" i="94"/>
  <c r="AV16" i="104"/>
  <c r="AV17" i="104"/>
  <c r="AV25" i="104"/>
  <c r="AV13" i="104"/>
  <c r="AV23" i="104"/>
  <c r="AV14" i="104"/>
  <c r="AV26" i="104"/>
  <c r="AV15" i="104"/>
  <c r="AV21" i="104"/>
  <c r="AV22" i="104"/>
  <c r="AV20" i="104"/>
  <c r="AP28" i="103"/>
  <c r="AP22" i="103"/>
  <c r="AP17" i="103"/>
  <c r="R22" i="43"/>
  <c r="Q11" i="43"/>
  <c r="R14" i="43"/>
  <c r="AP15" i="103"/>
  <c r="AP24" i="103"/>
  <c r="AR24" i="103" s="1"/>
  <c r="O19" i="141"/>
  <c r="O25" i="96"/>
  <c r="AP13" i="103"/>
  <c r="AP16" i="103"/>
  <c r="AQ16" i="103" s="1"/>
  <c r="AP12" i="103"/>
  <c r="AP26" i="103"/>
  <c r="AP29" i="103"/>
  <c r="AP14" i="103"/>
  <c r="AQ14" i="103" s="1"/>
  <c r="AP20" i="103"/>
  <c r="AD21" i="79"/>
  <c r="O26" i="108"/>
  <c r="AB30" i="105"/>
  <c r="F31" i="106"/>
  <c r="G31" i="106" s="1"/>
  <c r="AB30" i="104"/>
  <c r="AB25" i="104"/>
  <c r="AP21" i="103"/>
  <c r="AP25" i="103"/>
  <c r="AP18" i="103"/>
  <c r="AR18" i="103" s="1"/>
  <c r="AB14" i="103"/>
  <c r="AB11" i="103"/>
  <c r="AB18" i="103"/>
  <c r="AB26" i="103"/>
  <c r="AB28" i="103"/>
  <c r="AB21" i="103"/>
  <c r="AB20" i="103"/>
  <c r="AB19" i="103"/>
  <c r="AB24" i="103"/>
  <c r="AB23" i="103"/>
  <c r="AB13" i="103"/>
  <c r="AB27" i="103"/>
  <c r="AB12" i="103"/>
  <c r="AB16" i="103"/>
  <c r="AB15" i="103"/>
  <c r="AB25" i="103"/>
  <c r="AB22" i="103"/>
  <c r="AB17" i="103"/>
  <c r="F31" i="147"/>
  <c r="R31" i="147"/>
  <c r="K31" i="147"/>
  <c r="H31" i="147"/>
  <c r="Y31" i="147"/>
  <c r="F31" i="146"/>
  <c r="R31" i="146"/>
  <c r="H31" i="146"/>
  <c r="K31" i="146"/>
  <c r="Y31" i="146"/>
  <c r="AP19" i="103"/>
  <c r="F31" i="144"/>
  <c r="K31" i="144"/>
  <c r="R31" i="144"/>
  <c r="Y31" i="144"/>
  <c r="H31" i="144"/>
  <c r="AJ16" i="103"/>
  <c r="AJ23" i="103"/>
  <c r="AJ13" i="103"/>
  <c r="AJ19" i="103"/>
  <c r="AJ21" i="103"/>
  <c r="AJ20" i="103"/>
  <c r="AJ29" i="103"/>
  <c r="AJ26" i="103"/>
  <c r="AJ22" i="103"/>
  <c r="AJ14" i="103"/>
  <c r="AJ18" i="103"/>
  <c r="AJ25" i="103"/>
  <c r="AJ17" i="103"/>
  <c r="AJ24" i="103"/>
  <c r="AJ11" i="103"/>
  <c r="AJ28" i="103"/>
  <c r="AJ15" i="103"/>
  <c r="AJ27" i="103"/>
  <c r="AJ12" i="103"/>
  <c r="K31" i="145"/>
  <c r="Y31" i="145"/>
  <c r="R31" i="145"/>
  <c r="H31" i="145"/>
  <c r="F31" i="145"/>
  <c r="AP18" i="105"/>
  <c r="AP27" i="105"/>
  <c r="AP14" i="105"/>
  <c r="AP22" i="105"/>
  <c r="AP11" i="105"/>
  <c r="AP13" i="105"/>
  <c r="AP24" i="105"/>
  <c r="AP20" i="105"/>
  <c r="AP28" i="105"/>
  <c r="AP12" i="105"/>
  <c r="AP25" i="105"/>
  <c r="AP17" i="105"/>
  <c r="AP19" i="105"/>
  <c r="AP16" i="105"/>
  <c r="AP15" i="105"/>
  <c r="AP21" i="105"/>
  <c r="AP26" i="105"/>
  <c r="AP23" i="105"/>
  <c r="AP29" i="105"/>
  <c r="AD15" i="79"/>
  <c r="AV17" i="105"/>
  <c r="AV22" i="105"/>
  <c r="AV11" i="105"/>
  <c r="AV23" i="105"/>
  <c r="AV15" i="105"/>
  <c r="AV20" i="105"/>
  <c r="AV19" i="105"/>
  <c r="AV29" i="105"/>
  <c r="AV13" i="105"/>
  <c r="AV26" i="105"/>
  <c r="AV27" i="105"/>
  <c r="AV14" i="105"/>
  <c r="AV25" i="105"/>
  <c r="AV18" i="105"/>
  <c r="AV21" i="105"/>
  <c r="AV12" i="105"/>
  <c r="AV16" i="105"/>
  <c r="AV28" i="105"/>
  <c r="AV24" i="105"/>
  <c r="AV29" i="103"/>
  <c r="AV17" i="103"/>
  <c r="AV19" i="103"/>
  <c r="AV13" i="103"/>
  <c r="AV26" i="103"/>
  <c r="AV18" i="103"/>
  <c r="AV27" i="103"/>
  <c r="AV16" i="103"/>
  <c r="AV25" i="103"/>
  <c r="AV15" i="103"/>
  <c r="AV20" i="103"/>
  <c r="AV24" i="103"/>
  <c r="AV11" i="103"/>
  <c r="AV14" i="103"/>
  <c r="AV21" i="103"/>
  <c r="AV28" i="103"/>
  <c r="AV12" i="103"/>
  <c r="AV23" i="103"/>
  <c r="AV22" i="103"/>
  <c r="F31" i="143"/>
  <c r="R31" i="143"/>
  <c r="Y31" i="143"/>
  <c r="K31" i="143"/>
  <c r="H31" i="143"/>
  <c r="AB19" i="105"/>
  <c r="AB22" i="105"/>
  <c r="AB18" i="105"/>
  <c r="AB17" i="105"/>
  <c r="AB14" i="105"/>
  <c r="AB20" i="105"/>
  <c r="AB25" i="105"/>
  <c r="AB11" i="105"/>
  <c r="AB16" i="105"/>
  <c r="AB12" i="105"/>
  <c r="AB13" i="105"/>
  <c r="AB28" i="105"/>
  <c r="AB15" i="105"/>
  <c r="AB26" i="105"/>
  <c r="AB23" i="105"/>
  <c r="AB27" i="105"/>
  <c r="AB21" i="105"/>
  <c r="AB24" i="105"/>
  <c r="AJ13" i="104"/>
  <c r="AJ25" i="104"/>
  <c r="AJ21" i="104"/>
  <c r="AJ28" i="104"/>
  <c r="AJ19" i="104"/>
  <c r="AJ26" i="104"/>
  <c r="AJ14" i="104"/>
  <c r="AJ15" i="104"/>
  <c r="AJ12" i="104"/>
  <c r="AJ16" i="104"/>
  <c r="AJ17" i="104"/>
  <c r="AJ11" i="104"/>
  <c r="AJ27" i="104"/>
  <c r="AJ18" i="104"/>
  <c r="AJ29" i="104"/>
  <c r="AJ20" i="104"/>
  <c r="AJ24" i="104"/>
  <c r="AJ22" i="104"/>
  <c r="AJ23" i="104"/>
  <c r="Y31" i="142"/>
  <c r="R31" i="142"/>
  <c r="H31" i="142"/>
  <c r="K31" i="142"/>
  <c r="F31" i="142"/>
  <c r="AP29" i="104"/>
  <c r="AP17" i="104"/>
  <c r="AP26" i="104"/>
  <c r="AP27" i="104"/>
  <c r="AP28" i="104"/>
  <c r="AP24" i="104"/>
  <c r="AP11" i="104"/>
  <c r="AP23" i="104"/>
  <c r="AP13" i="104"/>
  <c r="AP12" i="104"/>
  <c r="AP22" i="104"/>
  <c r="AP19" i="104"/>
  <c r="AP20" i="104"/>
  <c r="AP14" i="104"/>
  <c r="AP16" i="104"/>
  <c r="AP15" i="104"/>
  <c r="AP18" i="104"/>
  <c r="AP25" i="104"/>
  <c r="AP21" i="104"/>
  <c r="AB30" i="103"/>
  <c r="K31" i="148"/>
  <c r="F31" i="148"/>
  <c r="Y31" i="148"/>
  <c r="R31" i="148"/>
  <c r="H31" i="148"/>
  <c r="O27" i="141"/>
  <c r="AJ19" i="105"/>
  <c r="AJ16" i="105"/>
  <c r="AJ17" i="105"/>
  <c r="AJ22" i="105"/>
  <c r="AJ13" i="105"/>
  <c r="AJ25" i="105"/>
  <c r="AJ23" i="105"/>
  <c r="AJ24" i="105"/>
  <c r="AJ18" i="105"/>
  <c r="AJ29" i="105"/>
  <c r="AJ14" i="105"/>
  <c r="AJ28" i="105"/>
  <c r="AJ26" i="105"/>
  <c r="AJ20" i="105"/>
  <c r="AJ15" i="105"/>
  <c r="AJ21" i="105"/>
  <c r="AJ11" i="105"/>
  <c r="AJ27" i="105"/>
  <c r="AJ12" i="105"/>
  <c r="AW16" i="104"/>
  <c r="AX16" i="104"/>
  <c r="AX17" i="104"/>
  <c r="AW17" i="104"/>
  <c r="AX25" i="104"/>
  <c r="AW25" i="104"/>
  <c r="AX13" i="104"/>
  <c r="AW13" i="104"/>
  <c r="AW28" i="104"/>
  <c r="AX28" i="104"/>
  <c r="AR28" i="103"/>
  <c r="AQ28" i="103"/>
  <c r="AR14" i="103"/>
  <c r="AQ17" i="103"/>
  <c r="AR17" i="103"/>
  <c r="AR21" i="103"/>
  <c r="AQ21" i="103"/>
  <c r="AX23" i="104"/>
  <c r="AW23" i="104"/>
  <c r="AW14" i="104"/>
  <c r="AX14" i="104"/>
  <c r="AX26" i="104"/>
  <c r="AW26" i="104"/>
  <c r="AX15" i="104"/>
  <c r="AW15" i="104"/>
  <c r="AQ13" i="103"/>
  <c r="AR13" i="103"/>
  <c r="AR16" i="103"/>
  <c r="AR20" i="103"/>
  <c r="AQ20" i="103"/>
  <c r="AQ24" i="103"/>
  <c r="AQ27" i="103"/>
  <c r="AR27" i="103"/>
  <c r="AD12" i="104"/>
  <c r="AD15" i="104"/>
  <c r="AD28" i="104"/>
  <c r="AD18" i="104"/>
  <c r="AD17" i="104"/>
  <c r="AD20" i="104"/>
  <c r="AD11" i="104"/>
  <c r="AD13" i="104"/>
  <c r="AD22" i="104"/>
  <c r="AD27" i="104"/>
  <c r="AD21" i="104"/>
  <c r="AD29" i="104"/>
  <c r="AD25" i="104"/>
  <c r="AD19" i="104"/>
  <c r="AD24" i="104"/>
  <c r="AD14" i="104"/>
  <c r="AD26" i="104"/>
  <c r="AD16" i="104"/>
  <c r="AD23" i="104"/>
  <c r="AX21" i="104"/>
  <c r="AW21" i="104"/>
  <c r="AW22" i="104"/>
  <c r="AX22" i="104"/>
  <c r="AX20" i="104"/>
  <c r="AW20" i="104"/>
  <c r="AW29" i="104"/>
  <c r="AX29" i="104"/>
  <c r="AW18" i="104"/>
  <c r="AX18" i="104"/>
  <c r="AQ26" i="103"/>
  <c r="AR26" i="103"/>
  <c r="AR29" i="103"/>
  <c r="AQ29" i="103"/>
  <c r="AR22" i="103"/>
  <c r="AQ22" i="103"/>
  <c r="AR25" i="103"/>
  <c r="AQ25" i="103"/>
  <c r="AQ18" i="103"/>
  <c r="AW27" i="104"/>
  <c r="AX27" i="104"/>
  <c r="AW11" i="104"/>
  <c r="AX11" i="104"/>
  <c r="AW12" i="104"/>
  <c r="AX12" i="104"/>
  <c r="AX19" i="104"/>
  <c r="AW19" i="104"/>
  <c r="AX24" i="104"/>
  <c r="AW24" i="104"/>
  <c r="AR11" i="103"/>
  <c r="AQ11" i="103"/>
  <c r="AR15" i="103"/>
  <c r="AQ15" i="103"/>
  <c r="AR12" i="103"/>
  <c r="AQ12" i="103"/>
  <c r="AR19" i="103"/>
  <c r="AQ19" i="103"/>
  <c r="AR23" i="103"/>
  <c r="AQ23" i="103"/>
  <c r="O14" i="95"/>
  <c r="O18" i="97"/>
  <c r="O11" i="96"/>
  <c r="W30" i="48"/>
  <c r="O11" i="95"/>
  <c r="G30" i="95"/>
  <c r="M30" i="95"/>
  <c r="Q30" i="95"/>
  <c r="K30" i="95"/>
  <c r="I30" i="95"/>
  <c r="O16" i="108"/>
  <c r="O25" i="108"/>
  <c r="O15" i="108"/>
  <c r="O22" i="108"/>
  <c r="O21" i="94"/>
  <c r="AD23" i="68"/>
  <c r="O25" i="94"/>
  <c r="O27" i="108"/>
  <c r="O16" i="141"/>
  <c r="O30" i="141"/>
  <c r="R16" i="102"/>
  <c r="Q16" i="102"/>
  <c r="R14" i="102"/>
  <c r="Q14" i="102"/>
  <c r="Q22" i="102"/>
  <c r="R22" i="102"/>
  <c r="R10" i="102"/>
  <c r="Q10" i="102"/>
  <c r="R19" i="102"/>
  <c r="Q19" i="102"/>
  <c r="P28" i="36"/>
  <c r="Q28" i="36"/>
  <c r="P26" i="36"/>
  <c r="Q26" i="36"/>
  <c r="P22" i="36"/>
  <c r="Q22" i="36"/>
  <c r="P25" i="36"/>
  <c r="Q25" i="36"/>
  <c r="O30" i="108"/>
  <c r="R12" i="102"/>
  <c r="Q12" i="102"/>
  <c r="Q24" i="102"/>
  <c r="R24" i="102"/>
  <c r="Q26" i="102"/>
  <c r="R26" i="102"/>
  <c r="Q25" i="102"/>
  <c r="R25" i="102"/>
  <c r="Q29" i="36"/>
  <c r="P29" i="36"/>
  <c r="Q23" i="36"/>
  <c r="P23" i="36"/>
  <c r="Q13" i="36"/>
  <c r="P13" i="36"/>
  <c r="P17" i="36"/>
  <c r="Q17" i="36"/>
  <c r="Q27" i="36"/>
  <c r="P27" i="36"/>
  <c r="Q15" i="102"/>
  <c r="R15" i="102"/>
  <c r="R21" i="102"/>
  <c r="Q21" i="102"/>
  <c r="P18" i="36"/>
  <c r="Q18" i="36"/>
  <c r="P15" i="36"/>
  <c r="Q15" i="36"/>
  <c r="P20" i="36"/>
  <c r="Q20" i="36"/>
  <c r="P12" i="36"/>
  <c r="Q12" i="36"/>
  <c r="P14" i="36"/>
  <c r="Q14" i="36"/>
  <c r="Q18" i="102"/>
  <c r="R18" i="102"/>
  <c r="Q28" i="102"/>
  <c r="R28" i="102"/>
  <c r="R23" i="102"/>
  <c r="Q23" i="102"/>
  <c r="R11" i="102"/>
  <c r="Q11" i="102"/>
  <c r="R20" i="102"/>
  <c r="Q20" i="102"/>
  <c r="Q27" i="102"/>
  <c r="R27" i="102"/>
  <c r="Q13" i="102"/>
  <c r="R13" i="102"/>
  <c r="Q17" i="102"/>
  <c r="R17" i="102"/>
  <c r="O30" i="97"/>
  <c r="P11" i="36"/>
  <c r="Q11" i="36"/>
  <c r="P21" i="36"/>
  <c r="Q21" i="36"/>
  <c r="Q19" i="36"/>
  <c r="P19" i="36"/>
  <c r="P16" i="36"/>
  <c r="Q16" i="36"/>
  <c r="P24" i="36"/>
  <c r="Q24" i="36"/>
  <c r="O25" i="70" l="1"/>
  <c r="P25" i="70"/>
  <c r="AL12" i="105"/>
  <c r="AK12" i="105"/>
  <c r="AL15" i="105"/>
  <c r="AK15" i="105"/>
  <c r="AL14" i="105"/>
  <c r="AK14" i="105"/>
  <c r="AK23" i="105"/>
  <c r="AL23" i="105"/>
  <c r="AL17" i="105"/>
  <c r="AK17" i="105"/>
  <c r="AR18" i="104"/>
  <c r="AQ18" i="104"/>
  <c r="AQ20" i="104"/>
  <c r="AR20" i="104"/>
  <c r="AQ13" i="104"/>
  <c r="AR13" i="104"/>
  <c r="AQ28" i="104"/>
  <c r="AR28" i="104"/>
  <c r="AQ29" i="104"/>
  <c r="AR29" i="104"/>
  <c r="AK24" i="104"/>
  <c r="AL24" i="104"/>
  <c r="AL27" i="104"/>
  <c r="AK27" i="104"/>
  <c r="AK12" i="104"/>
  <c r="AL12" i="104"/>
  <c r="AL19" i="104"/>
  <c r="AK19" i="104"/>
  <c r="AL13" i="104"/>
  <c r="AK13" i="104"/>
  <c r="AX12" i="103"/>
  <c r="AW12" i="103"/>
  <c r="AX11" i="103"/>
  <c r="AW11" i="103"/>
  <c r="AX25" i="103"/>
  <c r="AW25" i="103"/>
  <c r="AX26" i="103"/>
  <c r="AW26" i="103"/>
  <c r="AX29" i="103"/>
  <c r="AW29" i="103"/>
  <c r="AW12" i="105"/>
  <c r="AX12" i="105"/>
  <c r="AW14" i="105"/>
  <c r="AX14" i="105"/>
  <c r="AX29" i="105"/>
  <c r="AW29" i="105"/>
  <c r="AW23" i="105"/>
  <c r="AX23" i="105"/>
  <c r="AR21" i="105"/>
  <c r="AQ21" i="105"/>
  <c r="AQ17" i="105"/>
  <c r="AR17" i="105"/>
  <c r="AR20" i="105"/>
  <c r="AQ20" i="105"/>
  <c r="AR22" i="105"/>
  <c r="AQ22" i="105"/>
  <c r="AK28" i="103"/>
  <c r="AL28" i="103"/>
  <c r="AL25" i="103"/>
  <c r="AK25" i="103"/>
  <c r="AL26" i="103"/>
  <c r="AK26" i="103"/>
  <c r="AK19" i="103"/>
  <c r="AL19" i="103"/>
  <c r="AD20" i="103"/>
  <c r="AD18" i="103"/>
  <c r="AD25" i="103"/>
  <c r="AD14" i="103"/>
  <c r="AD11" i="103"/>
  <c r="AD26" i="103"/>
  <c r="AD24" i="103"/>
  <c r="AD19" i="103"/>
  <c r="AD29" i="103"/>
  <c r="AD23" i="103"/>
  <c r="AD13" i="103"/>
  <c r="AD22" i="103"/>
  <c r="AD28" i="103"/>
  <c r="AD12" i="103"/>
  <c r="AD27" i="103"/>
  <c r="AD15" i="103"/>
  <c r="AD21" i="103"/>
  <c r="AD16" i="103"/>
  <c r="AD17" i="103"/>
  <c r="AK27" i="105"/>
  <c r="AL27" i="105"/>
  <c r="AL20" i="105"/>
  <c r="AK20" i="105"/>
  <c r="AL29" i="105"/>
  <c r="AK29" i="105"/>
  <c r="AL25" i="105"/>
  <c r="AK25" i="105"/>
  <c r="AK16" i="105"/>
  <c r="AL16" i="105"/>
  <c r="AR15" i="104"/>
  <c r="AQ15" i="104"/>
  <c r="AR19" i="104"/>
  <c r="AQ19" i="104"/>
  <c r="AQ23" i="104"/>
  <c r="AR23" i="104"/>
  <c r="AQ27" i="104"/>
  <c r="AR27" i="104"/>
  <c r="AK20" i="104"/>
  <c r="AL20" i="104"/>
  <c r="AL11" i="104"/>
  <c r="AK11" i="104"/>
  <c r="AK15" i="104"/>
  <c r="AL15" i="104"/>
  <c r="AL28" i="104"/>
  <c r="AK28" i="104"/>
  <c r="AD18" i="105"/>
  <c r="AD29" i="105"/>
  <c r="AD21" i="105"/>
  <c r="AD28" i="105"/>
  <c r="AD23" i="105"/>
  <c r="AD13" i="105"/>
  <c r="AD25" i="105"/>
  <c r="AD22" i="105"/>
  <c r="AD20" i="105"/>
  <c r="AD17" i="105"/>
  <c r="AD27" i="105"/>
  <c r="AD26" i="105"/>
  <c r="AD15" i="105"/>
  <c r="AD14" i="105"/>
  <c r="AD19" i="105"/>
  <c r="AD12" i="105"/>
  <c r="AD16" i="105"/>
  <c r="AD24" i="105"/>
  <c r="AD11" i="105"/>
  <c r="AX28" i="103"/>
  <c r="AW28" i="103"/>
  <c r="AX24" i="103"/>
  <c r="AW24" i="103"/>
  <c r="AW16" i="103"/>
  <c r="AX16" i="103"/>
  <c r="AW13" i="103"/>
  <c r="AX13" i="103"/>
  <c r="AW24" i="105"/>
  <c r="AX24" i="105"/>
  <c r="AX21" i="105"/>
  <c r="AW21" i="105"/>
  <c r="AX27" i="105"/>
  <c r="AW27" i="105"/>
  <c r="AX19" i="105"/>
  <c r="AW19" i="105"/>
  <c r="AX11" i="105"/>
  <c r="AW11" i="105"/>
  <c r="AR29" i="105"/>
  <c r="AQ29" i="105"/>
  <c r="AQ15" i="105"/>
  <c r="AR15" i="105"/>
  <c r="AR25" i="105"/>
  <c r="AQ25" i="105"/>
  <c r="AR24" i="105"/>
  <c r="AQ24" i="105"/>
  <c r="AR14" i="105"/>
  <c r="AQ14" i="105"/>
  <c r="AK12" i="103"/>
  <c r="AL12" i="103"/>
  <c r="AL11" i="103"/>
  <c r="AK11" i="103"/>
  <c r="AL18" i="103"/>
  <c r="AK18" i="103"/>
  <c r="AK29" i="103"/>
  <c r="AL29" i="103"/>
  <c r="AL13" i="103"/>
  <c r="AK13" i="103"/>
  <c r="AK11" i="105"/>
  <c r="AL11" i="105"/>
  <c r="AL26" i="105"/>
  <c r="AK26" i="105"/>
  <c r="AK18" i="105"/>
  <c r="AL18" i="105"/>
  <c r="AL13" i="105"/>
  <c r="AK13" i="105"/>
  <c r="AK19" i="105"/>
  <c r="AL19" i="105"/>
  <c r="AQ21" i="104"/>
  <c r="AR21" i="104"/>
  <c r="AQ16" i="104"/>
  <c r="AR16" i="104"/>
  <c r="AQ22" i="104"/>
  <c r="AR22" i="104"/>
  <c r="AQ11" i="104"/>
  <c r="AR11" i="104"/>
  <c r="AQ26" i="104"/>
  <c r="AR26" i="104"/>
  <c r="AK23" i="104"/>
  <c r="AL23" i="104"/>
  <c r="AK29" i="104"/>
  <c r="AL29" i="104"/>
  <c r="AK17" i="104"/>
  <c r="AL17" i="104"/>
  <c r="AL14" i="104"/>
  <c r="AK14" i="104"/>
  <c r="AL21" i="104"/>
  <c r="AK21" i="104"/>
  <c r="AX22" i="103"/>
  <c r="AW22" i="103"/>
  <c r="AX21" i="103"/>
  <c r="AW21" i="103"/>
  <c r="AX20" i="103"/>
  <c r="AW20" i="103"/>
  <c r="AW27" i="103"/>
  <c r="AX27" i="103"/>
  <c r="AW19" i="103"/>
  <c r="AX19" i="103"/>
  <c r="AW28" i="105"/>
  <c r="AX28" i="105"/>
  <c r="AX18" i="105"/>
  <c r="AW18" i="105"/>
  <c r="AX26" i="105"/>
  <c r="AW26" i="105"/>
  <c r="AW20" i="105"/>
  <c r="AX20" i="105"/>
  <c r="AW22" i="105"/>
  <c r="AX22" i="105"/>
  <c r="AQ23" i="105"/>
  <c r="AR23" i="105"/>
  <c r="AR16" i="105"/>
  <c r="AQ16" i="105"/>
  <c r="AR12" i="105"/>
  <c r="AQ12" i="105"/>
  <c r="AR13" i="105"/>
  <c r="AQ13" i="105"/>
  <c r="AR27" i="105"/>
  <c r="AQ27" i="105"/>
  <c r="AL27" i="103"/>
  <c r="AK27" i="103"/>
  <c r="AK24" i="103"/>
  <c r="AL24" i="103"/>
  <c r="AL14" i="103"/>
  <c r="AK14" i="103"/>
  <c r="AL20" i="103"/>
  <c r="AK20" i="103"/>
  <c r="AK23" i="103"/>
  <c r="AL23" i="103"/>
  <c r="AL21" i="105"/>
  <c r="AK21" i="105"/>
  <c r="AL28" i="105"/>
  <c r="AK28" i="105"/>
  <c r="AK24" i="105"/>
  <c r="AL24" i="105"/>
  <c r="AL22" i="105"/>
  <c r="AK22" i="105"/>
  <c r="AQ25" i="104"/>
  <c r="AR25" i="104"/>
  <c r="AQ14" i="104"/>
  <c r="AR14" i="104"/>
  <c r="AQ12" i="104"/>
  <c r="AR12" i="104"/>
  <c r="AR24" i="104"/>
  <c r="AQ24" i="104"/>
  <c r="AQ17" i="104"/>
  <c r="AR17" i="104"/>
  <c r="AK22" i="104"/>
  <c r="AL22" i="104"/>
  <c r="AK18" i="104"/>
  <c r="AL18" i="104"/>
  <c r="AK16" i="104"/>
  <c r="AL16" i="104"/>
  <c r="AL26" i="104"/>
  <c r="AK26" i="104"/>
  <c r="AL25" i="104"/>
  <c r="AK25" i="104"/>
  <c r="AW23" i="103"/>
  <c r="AX23" i="103"/>
  <c r="AX14" i="103"/>
  <c r="AW14" i="103"/>
  <c r="AX15" i="103"/>
  <c r="AW15" i="103"/>
  <c r="AW18" i="103"/>
  <c r="AX18" i="103"/>
  <c r="AX17" i="103"/>
  <c r="AW17" i="103"/>
  <c r="AW16" i="105"/>
  <c r="AX16" i="105"/>
  <c r="AW25" i="105"/>
  <c r="AX25" i="105"/>
  <c r="AW13" i="105"/>
  <c r="AX13" i="105"/>
  <c r="AX15" i="105"/>
  <c r="AW15" i="105"/>
  <c r="AW17" i="105"/>
  <c r="AX17" i="105"/>
  <c r="AR26" i="105"/>
  <c r="AQ26" i="105"/>
  <c r="AQ19" i="105"/>
  <c r="AR19" i="105"/>
  <c r="AQ28" i="105"/>
  <c r="AR28" i="105"/>
  <c r="AQ11" i="105"/>
  <c r="AR11" i="105"/>
  <c r="AQ18" i="105"/>
  <c r="AR18" i="105"/>
  <c r="AK15" i="103"/>
  <c r="AL15" i="103"/>
  <c r="AL17" i="103"/>
  <c r="AK17" i="103"/>
  <c r="AL22" i="103"/>
  <c r="AK22" i="103"/>
  <c r="AK21" i="103"/>
  <c r="AL21" i="103"/>
  <c r="AL16" i="103"/>
  <c r="AK16" i="103"/>
  <c r="AE14" i="104"/>
  <c r="AF14" i="104"/>
  <c r="AF29" i="104"/>
  <c r="AE29" i="104"/>
  <c r="AF13" i="104"/>
  <c r="AE13" i="104"/>
  <c r="AF18" i="104"/>
  <c r="AE18" i="104"/>
  <c r="AE23" i="104"/>
  <c r="AF23" i="104"/>
  <c r="AF24" i="104"/>
  <c r="AE24" i="104"/>
  <c r="AF21" i="104"/>
  <c r="AE21" i="104"/>
  <c r="AF11" i="104"/>
  <c r="AE11" i="104"/>
  <c r="AE28" i="104"/>
  <c r="AF28" i="104"/>
  <c r="AF16" i="104"/>
  <c r="AE16" i="104"/>
  <c r="AE19" i="104"/>
  <c r="AF19" i="104"/>
  <c r="AE27" i="104"/>
  <c r="AF27" i="104"/>
  <c r="AE20" i="104"/>
  <c r="AF20" i="104"/>
  <c r="AE15" i="104"/>
  <c r="AF15" i="104"/>
  <c r="AE26" i="104"/>
  <c r="AF26" i="104"/>
  <c r="AE25" i="104"/>
  <c r="AF25" i="104"/>
  <c r="AF22" i="104"/>
  <c r="AE22" i="104"/>
  <c r="AF17" i="104"/>
  <c r="AE17" i="104"/>
  <c r="AF12" i="104"/>
  <c r="AE12" i="104"/>
  <c r="O30" i="95"/>
  <c r="O17" i="70"/>
  <c r="P17" i="70"/>
  <c r="P30" i="70"/>
  <c r="O30" i="70"/>
  <c r="P32" i="70"/>
  <c r="O32" i="70"/>
  <c r="P13" i="70"/>
  <c r="O13" i="70"/>
  <c r="P27" i="70"/>
  <c r="O27" i="70"/>
  <c r="P16" i="70"/>
  <c r="O16" i="70"/>
  <c r="O21" i="70"/>
  <c r="P21" i="70"/>
  <c r="O15" i="70"/>
  <c r="P15" i="70"/>
  <c r="P29" i="70"/>
  <c r="O29" i="70"/>
  <c r="P23" i="70"/>
  <c r="O23" i="70"/>
  <c r="O22" i="70"/>
  <c r="P22" i="70"/>
  <c r="P24" i="70"/>
  <c r="O24" i="70"/>
  <c r="P26" i="70"/>
  <c r="O26" i="70"/>
  <c r="P14" i="70"/>
  <c r="O14" i="70"/>
  <c r="O28" i="70"/>
  <c r="P28" i="70"/>
  <c r="O19" i="70"/>
  <c r="P19" i="70"/>
  <c r="P20" i="70"/>
  <c r="O20" i="70"/>
  <c r="O31" i="70"/>
  <c r="P31" i="70"/>
  <c r="O18" i="70"/>
  <c r="P18" i="70"/>
  <c r="AF11" i="105" l="1"/>
  <c r="AE11" i="105"/>
  <c r="AF19" i="105"/>
  <c r="AE19" i="105"/>
  <c r="AF27" i="105"/>
  <c r="AE27" i="105"/>
  <c r="AE25" i="105"/>
  <c r="AF25" i="105"/>
  <c r="AF21" i="105"/>
  <c r="AE21" i="105"/>
  <c r="AF15" i="103"/>
  <c r="AE15" i="103"/>
  <c r="AF22" i="103"/>
  <c r="AE22" i="103"/>
  <c r="AE19" i="103"/>
  <c r="AF19" i="103"/>
  <c r="AF14" i="103"/>
  <c r="AE14" i="103"/>
  <c r="AE24" i="105"/>
  <c r="AF24" i="105"/>
  <c r="AE14" i="105"/>
  <c r="AF14" i="105"/>
  <c r="AE17" i="105"/>
  <c r="AF17" i="105"/>
  <c r="AF13" i="105"/>
  <c r="AE13" i="105"/>
  <c r="AF29" i="105"/>
  <c r="AE29" i="105"/>
  <c r="AE17" i="103"/>
  <c r="AF17" i="103"/>
  <c r="AF27" i="103"/>
  <c r="AE27" i="103"/>
  <c r="AE13" i="103"/>
  <c r="AF13" i="103"/>
  <c r="AE24" i="103"/>
  <c r="AF24" i="103"/>
  <c r="AE25" i="103"/>
  <c r="AF25" i="103"/>
  <c r="AF16" i="105"/>
  <c r="AE16" i="105"/>
  <c r="AE15" i="105"/>
  <c r="AF15" i="105"/>
  <c r="AF20" i="105"/>
  <c r="AE20" i="105"/>
  <c r="AE23" i="105"/>
  <c r="AF23" i="105"/>
  <c r="AE18" i="105"/>
  <c r="AF18" i="105"/>
  <c r="AF16" i="103"/>
  <c r="AE16" i="103"/>
  <c r="AE12" i="103"/>
  <c r="AF12" i="103"/>
  <c r="AE23" i="103"/>
  <c r="AF23" i="103"/>
  <c r="AF26" i="103"/>
  <c r="AE26" i="103"/>
  <c r="AF18" i="103"/>
  <c r="AE18" i="103"/>
  <c r="AE12" i="105"/>
  <c r="AF12" i="105"/>
  <c r="AF26" i="105"/>
  <c r="AE26" i="105"/>
  <c r="AE22" i="105"/>
  <c r="AF22" i="105"/>
  <c r="AE28" i="105"/>
  <c r="AF28" i="105"/>
  <c r="AF21" i="103"/>
  <c r="AE21" i="103"/>
  <c r="AF28" i="103"/>
  <c r="AE28" i="103"/>
  <c r="AF29" i="103"/>
  <c r="AE29" i="103"/>
  <c r="AE11" i="103"/>
  <c r="AF11" i="103"/>
  <c r="AF20" i="103"/>
  <c r="AE20" i="103"/>
  <c r="R42" i="158" l="1"/>
  <c r="S25" i="160" l="1"/>
  <c r="R25" i="163" l="1"/>
  <c r="R25" i="159"/>
  <c r="R25" i="162"/>
  <c r="R25" i="160"/>
  <c r="S25" i="164"/>
  <c r="R25" i="161"/>
  <c r="R41" i="158" l="1"/>
  <c r="R40" i="158"/>
  <c r="R35" i="158"/>
  <c r="R36" i="158"/>
  <c r="R37" i="158"/>
  <c r="R38" i="158"/>
  <c r="R30" i="158"/>
  <c r="R31" i="158"/>
  <c r="R28" i="158"/>
  <c r="R33" i="158"/>
  <c r="R39" i="158"/>
  <c r="R34" i="158"/>
  <c r="R32" i="158"/>
  <c r="R29" i="158"/>
  <c r="S28" i="158"/>
  <c r="S33" i="158"/>
  <c r="S39" i="158"/>
  <c r="S31" i="158"/>
  <c r="S32" i="158"/>
  <c r="S29" i="158"/>
  <c r="S41" i="158"/>
  <c r="S34" i="158"/>
  <c r="S35" i="158"/>
  <c r="S36" i="158"/>
  <c r="S37" i="158"/>
  <c r="S40" i="158"/>
  <c r="S38" i="158"/>
  <c r="S30" i="158"/>
  <c r="S27" i="158" l="1"/>
  <c r="R27" i="158"/>
  <c r="S42" i="158" l="1"/>
  <c r="S20" i="161" l="1"/>
  <c r="R14" i="160"/>
  <c r="S11" i="160"/>
  <c r="R8" i="162"/>
  <c r="R10" i="163"/>
  <c r="S19" i="163"/>
  <c r="S11" i="159"/>
  <c r="R16" i="158"/>
  <c r="R22" i="159"/>
  <c r="S26" i="159"/>
  <c r="R19" i="163"/>
  <c r="S17" i="164"/>
  <c r="S15" i="160"/>
  <c r="S9" i="163"/>
  <c r="S9" i="160"/>
  <c r="R15" i="162"/>
  <c r="S18" i="159"/>
  <c r="R26" i="160"/>
  <c r="R8" i="163"/>
  <c r="S8" i="164"/>
  <c r="S13" i="161"/>
  <c r="R20" i="160"/>
  <c r="S15" i="164"/>
  <c r="S9" i="162"/>
  <c r="S16" i="160"/>
  <c r="R15" i="160"/>
  <c r="R22" i="163"/>
  <c r="S23" i="160"/>
  <c r="R13" i="159"/>
  <c r="T11" i="164"/>
  <c r="S11" i="164"/>
  <c r="S21" i="159"/>
  <c r="S22" i="163"/>
  <c r="S8" i="160"/>
  <c r="S10" i="164"/>
  <c r="S9" i="161"/>
  <c r="S14" i="159"/>
  <c r="R21" i="161"/>
  <c r="S19" i="159"/>
  <c r="R13" i="163"/>
  <c r="S10" i="161"/>
  <c r="S26" i="163"/>
  <c r="S18" i="163"/>
  <c r="S14" i="164"/>
  <c r="R12" i="159"/>
  <c r="R24" i="163"/>
  <c r="R15" i="163"/>
  <c r="S12" i="162"/>
  <c r="R9" i="158"/>
  <c r="S8" i="161"/>
  <c r="S10" i="159"/>
  <c r="R8" i="159"/>
  <c r="T10" i="164"/>
  <c r="S25" i="163"/>
  <c r="S22" i="160"/>
  <c r="S13" i="158"/>
  <c r="S8" i="158"/>
  <c r="R22" i="158"/>
  <c r="S17" i="163"/>
  <c r="R21" i="163"/>
  <c r="S24" i="161"/>
  <c r="S22" i="159"/>
  <c r="T19" i="164"/>
  <c r="S17" i="162"/>
  <c r="S14" i="163"/>
  <c r="S17" i="158"/>
  <c r="R19" i="162"/>
  <c r="S10" i="160"/>
  <c r="R26" i="159"/>
  <c r="T23" i="164"/>
  <c r="S11" i="161"/>
  <c r="S20" i="164"/>
  <c r="S23" i="162"/>
  <c r="R9" i="160"/>
  <c r="S18" i="164"/>
  <c r="S18" i="162"/>
  <c r="S19" i="158"/>
  <c r="S14" i="161"/>
  <c r="S24" i="162"/>
  <c r="R13" i="160"/>
  <c r="R15" i="159"/>
  <c r="S21" i="161"/>
  <c r="S23" i="161"/>
  <c r="S19" i="160"/>
  <c r="S16" i="162"/>
  <c r="S23" i="164"/>
  <c r="T16" i="164"/>
  <c r="S14" i="160"/>
  <c r="S22" i="162"/>
  <c r="R18" i="159"/>
  <c r="S13" i="160"/>
  <c r="R19" i="160"/>
  <c r="R10" i="160"/>
  <c r="S8" i="159"/>
  <c r="S16" i="159"/>
  <c r="S9" i="164"/>
  <c r="R24" i="161"/>
  <c r="R22" i="160"/>
  <c r="S15" i="159"/>
  <c r="R10" i="161"/>
  <c r="S23" i="163"/>
  <c r="R11" i="159"/>
  <c r="R10" i="158"/>
  <c r="R10" i="162"/>
  <c r="R18" i="160"/>
  <c r="R22" i="162"/>
  <c r="S12" i="160"/>
  <c r="R12" i="163"/>
  <c r="S11" i="158"/>
  <c r="S20" i="158"/>
  <c r="T15" i="164"/>
  <c r="S15" i="161"/>
  <c r="R13" i="158"/>
  <c r="S15" i="158"/>
  <c r="R8" i="158"/>
  <c r="R21" i="158"/>
  <c r="R17" i="163"/>
  <c r="S18" i="161"/>
  <c r="R23" i="159"/>
  <c r="S10" i="162"/>
  <c r="S12" i="158"/>
  <c r="S12" i="159"/>
  <c r="R17" i="161"/>
  <c r="S16" i="164"/>
  <c r="S15" i="163"/>
  <c r="T14" i="164"/>
  <c r="T25" i="164"/>
  <c r="S18" i="160"/>
  <c r="R20" i="158"/>
  <c r="S20" i="160"/>
  <c r="S11" i="163"/>
  <c r="R26" i="163"/>
  <c r="R18" i="163"/>
  <c r="T26" i="164"/>
  <c r="S20" i="163"/>
  <c r="R26" i="162"/>
  <c r="S21" i="160"/>
  <c r="S8" i="163"/>
  <c r="T22" i="164"/>
  <c r="R24" i="159"/>
  <c r="S12" i="163"/>
  <c r="S21" i="163"/>
  <c r="T13" i="164"/>
  <c r="T8" i="164"/>
  <c r="R8" i="160"/>
  <c r="R16" i="161"/>
  <c r="R23" i="160"/>
  <c r="S17" i="161"/>
  <c r="R17" i="159"/>
  <c r="R21" i="159"/>
  <c r="R17" i="160"/>
  <c r="R15" i="161"/>
  <c r="S13" i="162"/>
  <c r="R18" i="158"/>
  <c r="R23" i="161"/>
  <c r="S12" i="164"/>
  <c r="T9" i="164"/>
  <c r="R18" i="161"/>
  <c r="S23" i="159"/>
  <c r="R20" i="161"/>
  <c r="R19" i="161"/>
  <c r="S19" i="162"/>
  <c r="R9" i="161"/>
  <c r="S19" i="161"/>
  <c r="R15" i="158"/>
  <c r="S8" i="162"/>
  <c r="S26" i="164"/>
  <c r="S15" i="162"/>
  <c r="R13" i="162"/>
  <c r="R21" i="160"/>
  <c r="R20" i="159"/>
  <c r="R14" i="158"/>
  <c r="S9" i="158"/>
  <c r="S10" i="158"/>
  <c r="S22" i="158"/>
  <c r="S16" i="163"/>
  <c r="R11" i="158"/>
  <c r="R14" i="159"/>
  <c r="R17" i="158"/>
  <c r="T20" i="164"/>
  <c r="R24" i="162"/>
  <c r="R23" i="162"/>
  <c r="S17" i="159"/>
  <c r="R19" i="159"/>
  <c r="S24" i="164"/>
  <c r="S25" i="159"/>
  <c r="T21" i="164"/>
  <c r="R18" i="162"/>
  <c r="S13" i="163"/>
  <c r="S18" i="158"/>
  <c r="S14" i="158"/>
  <c r="S21" i="158"/>
  <c r="R14" i="162"/>
  <c r="R8" i="161"/>
  <c r="S20" i="162"/>
  <c r="S19" i="164"/>
  <c r="S16" i="158"/>
  <c r="R20" i="162"/>
  <c r="R9" i="163"/>
  <c r="R11" i="162"/>
  <c r="R17" i="162"/>
  <c r="T17" i="164"/>
  <c r="S21" i="162"/>
  <c r="S9" i="159"/>
  <c r="R21" i="162"/>
  <c r="R20" i="163"/>
  <c r="R9" i="159"/>
  <c r="S17" i="160"/>
  <c r="T18" i="164"/>
  <c r="S24" i="163"/>
  <c r="S24" i="160"/>
  <c r="S25" i="161"/>
  <c r="R9" i="162"/>
  <c r="R22" i="161"/>
  <c r="R11" i="160"/>
  <c r="S20" i="159"/>
  <c r="R12" i="161"/>
  <c r="S21" i="164"/>
  <c r="R26" i="161"/>
  <c r="R12" i="160"/>
  <c r="S16" i="161"/>
  <c r="R16" i="160"/>
  <c r="R16" i="162"/>
  <c r="R24" i="160"/>
  <c r="S14" i="162"/>
  <c r="R11" i="163"/>
  <c r="R16" i="159"/>
  <c r="R11" i="161"/>
  <c r="R14" i="161"/>
  <c r="S12" i="161"/>
  <c r="R23" i="163"/>
  <c r="R14" i="163"/>
  <c r="S25" i="162"/>
  <c r="R12" i="162"/>
  <c r="R16" i="163"/>
  <c r="S22" i="161"/>
  <c r="S24" i="159"/>
  <c r="S13" i="164"/>
  <c r="R13" i="161"/>
  <c r="T12" i="164"/>
  <c r="S10" i="163"/>
  <c r="S22" i="164"/>
  <c r="R10" i="159"/>
  <c r="R19" i="158"/>
  <c r="R12" i="158"/>
  <c r="S13" i="159"/>
  <c r="T24" i="164"/>
  <c r="S11" i="162"/>
  <c r="S26" i="162" l="1"/>
  <c r="S26" i="161"/>
  <c r="S26" i="160"/>
</calcChain>
</file>

<file path=xl/sharedStrings.xml><?xml version="1.0" encoding="utf-8"?>
<sst xmlns="http://schemas.openxmlformats.org/spreadsheetml/2006/main" count="4729" uniqueCount="491">
  <si>
    <r>
      <t>Instituto de Mayores y Servicios Sociales (Imserso)</t>
    </r>
    <r>
      <rPr>
        <sz val="14"/>
        <color indexed="17"/>
        <rFont val="Verdana"/>
        <family val="2"/>
      </rPr>
      <t xml:space="preserve">
 </t>
    </r>
  </si>
  <si>
    <t>SISTEMA PARA LA AUTONOMÍA Y ATENCIÓN A LA DEPENDENCIA</t>
  </si>
  <si>
    <t xml:space="preserve">INFORMACIÓN ESTADÍSTICA DEL </t>
  </si>
  <si>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</si>
  <si>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</si>
  <si>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</si>
  <si>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</si>
  <si>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</si>
  <si>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</si>
  <si>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</si>
  <si>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</si>
  <si>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</si>
  <si>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</si>
  <si>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</si>
  <si>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</si>
  <si>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</si>
  <si>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</si>
  <si>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</si>
  <si>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</si>
  <si>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</si>
  <si>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</si>
  <si>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</si>
  <si>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</si>
  <si>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</si>
  <si>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</si>
  <si>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</si>
  <si>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</si>
  <si>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</si>
  <si>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</si>
  <si>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</si>
  <si>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</si>
  <si>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</si>
  <si>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</si>
  <si>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</si>
  <si>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</si>
  <si>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</si>
  <si>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</si>
  <si>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</si>
  <si>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</si>
  <si>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</si>
  <si>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</si>
  <si>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</si>
  <si>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</si>
  <si>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</si>
  <si>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</si>
  <si>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</si>
  <si>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</si>
  <si>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</si>
  <si>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</si>
  <si>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</si>
  <si>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</si>
  <si>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</si>
  <si>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</si>
  <si>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</si>
  <si>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</si>
  <si>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</si>
  <si>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</si>
  <si>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</si>
  <si>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</si>
  <si>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</si>
  <si>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</si>
  <si>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</si>
  <si>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</si>
  <si>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</si>
  <si>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</si>
  <si>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</si>
  <si>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</si>
  <si>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</si>
  <si>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</si>
  <si>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</si>
  <si>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</si>
  <si>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</si>
  <si>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r>
      <t xml:space="preserve">% </t>
    </r>
    <r>
      <rPr>
        <b/>
        <sz val="7"/>
        <color indexed="17"/>
        <rFont val="Arial"/>
        <family val="2"/>
      </rPr>
      <t>sobre solicitudes</t>
    </r>
  </si>
  <si>
    <r>
      <t xml:space="preserve">% </t>
    </r>
    <r>
      <rPr>
        <b/>
        <sz val="7"/>
        <color indexed="17"/>
        <rFont val="Arial"/>
        <family val="2"/>
      </rPr>
      <t>sobre resolu-ciones</t>
    </r>
  </si>
  <si>
    <r>
      <t xml:space="preserve">% </t>
    </r>
    <r>
      <rPr>
        <b/>
        <sz val="7"/>
        <color indexed="17"/>
        <rFont val="Arial"/>
        <family val="2"/>
      </rPr>
      <t>s/total nacional</t>
    </r>
  </si>
  <si>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</si>
  <si>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</si>
  <si>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</si>
  <si>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</si>
  <si>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</si>
  <si>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</si>
  <si>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</si>
  <si>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</si>
  <si>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</si>
  <si>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</si>
  <si>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</si>
  <si>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</si>
  <si>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</si>
  <si>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</si>
  <si>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</si>
  <si>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</si>
  <si>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</si>
  <si>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</si>
  <si>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</si>
  <si>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</si>
  <si>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</si>
  <si>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</si>
  <si>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</si>
  <si>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</si>
  <si>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</si>
  <si>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</si>
  <si>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</si>
  <si>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</si>
  <si>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</si>
  <si>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</si>
  <si>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</si>
  <si>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</si>
  <si>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</si>
  <si>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</si>
  <si>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</si>
  <si>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</si>
  <si>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</si>
  <si>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</si>
  <si>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</si>
  <si>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</si>
  <si>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</si>
  <si>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r>
      <t xml:space="preserve">Población Potencialmente Dependiente por CCAA </t>
    </r>
    <r>
      <rPr>
        <b/>
        <vertAlign val="subscript"/>
        <sz val="10"/>
        <color indexed="17"/>
        <rFont val="Arial"/>
        <family val="2"/>
      </rPr>
      <t>(2)</t>
    </r>
  </si>
  <si>
    <r>
      <t xml:space="preserve">Pobl. Potencialmente Dependiente por CCAA </t>
    </r>
    <r>
      <rPr>
        <b/>
        <vertAlign val="subscript"/>
        <sz val="10"/>
        <color indexed="17"/>
        <rFont val="Arial"/>
        <family val="2"/>
      </rPr>
      <t>(2)</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</si>
  <si>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</si>
  <si>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</si>
  <si>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</si>
  <si>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</si>
  <si>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</si>
  <si>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</si>
  <si>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</si>
  <si>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</si>
  <si>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</si>
  <si>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</si>
  <si>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</si>
  <si>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</si>
  <si>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</si>
  <si>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</si>
  <si>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</si>
  <si>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</si>
  <si>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</si>
  <si>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</si>
  <si>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</si>
  <si>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</si>
  <si>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</si>
  <si>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</si>
  <si>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</si>
  <si>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</si>
  <si>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</si>
  <si>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</si>
  <si>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</si>
  <si>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</si>
  <si>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</si>
  <si>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</si>
  <si>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</si>
  <si>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</si>
  <si>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</si>
  <si>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</si>
  <si>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</si>
  <si>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</si>
  <si>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</si>
  <si>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</si>
  <si>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</si>
  <si>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</si>
  <si>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</si>
  <si>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</si>
  <si>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</si>
  <si>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</si>
  <si>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</si>
  <si>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</si>
  <si>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</si>
  <si>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</si>
  <si>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</si>
  <si>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</si>
  <si>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</si>
  <si>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</si>
  <si>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</si>
  <si>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</si>
  <si>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</si>
  <si>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</si>
  <si>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</si>
  <si>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</si>
  <si>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</si>
  <si>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</si>
  <si>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</si>
  <si>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</si>
  <si>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</si>
  <si>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</si>
  <si>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</si>
  <si>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</si>
  <si>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</si>
  <si>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</si>
  <si>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</si>
  <si>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</si>
  <si>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</si>
  <si>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</si>
  <si>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</si>
  <si>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r>
      <t xml:space="preserve">Población por CCAA </t>
    </r>
    <r>
      <rPr>
        <b/>
        <vertAlign val="subscript"/>
        <sz val="10"/>
        <color theme="0"/>
        <rFont val="Arial"/>
        <family val="2"/>
      </rPr>
      <t>(1)</t>
    </r>
  </si>
  <si>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</si>
  <si>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</si>
  <si>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</si>
  <si>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</si>
  <si>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</si>
  <si>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</si>
  <si>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</si>
  <si>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</si>
  <si>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</si>
  <si>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</si>
  <si>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</si>
  <si>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</si>
  <si>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</si>
  <si>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</si>
  <si>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</si>
  <si>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</si>
  <si>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</si>
  <si>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</si>
  <si>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</si>
  <si>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</si>
  <si>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</si>
  <si>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</si>
  <si>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</si>
  <si>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</si>
  <si>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</si>
  <si>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</si>
  <si>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</si>
  <si>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</si>
  <si>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</si>
  <si>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</si>
  <si>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</si>
  <si>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por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</si>
  <si>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</si>
  <si>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</si>
  <si>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</si>
  <si>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</si>
  <si>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</si>
  <si>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</si>
  <si>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</si>
  <si>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</si>
  <si>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</si>
  <si>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</si>
  <si>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</si>
  <si>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</si>
  <si>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</si>
  <si>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</si>
  <si>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</si>
  <si>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</si>
  <si>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</si>
  <si>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</si>
  <si>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</si>
  <si>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</si>
  <si>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</si>
  <si>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</si>
  <si>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</si>
  <si>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</si>
  <si>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</si>
  <si>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</si>
  <si>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</si>
  <si>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</si>
  <si>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</si>
  <si>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</si>
  <si>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</si>
  <si>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</si>
  <si>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RATIO DE PRESTACIO-NES POR PERSONA CON RESOLU-CION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</si>
  <si>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</si>
  <si>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</si>
  <si>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</si>
  <si>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</si>
  <si>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</si>
  <si>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</si>
  <si>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</si>
  <si>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</si>
  <si>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</si>
  <si>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</si>
  <si>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</si>
  <si>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</si>
  <si>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</si>
  <si>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</si>
  <si>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</si>
  <si>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</si>
  <si>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</si>
  <si>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</si>
  <si>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</si>
  <si>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</si>
  <si>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</si>
  <si>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</si>
  <si>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</si>
  <si>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</si>
  <si>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</si>
  <si>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</si>
  <si>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</si>
  <si>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</si>
  <si>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</si>
  <si>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</si>
  <si>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</si>
  <si>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</si>
  <si>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</si>
  <si>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</si>
  <si>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</si>
  <si>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</si>
  <si>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</si>
  <si>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</si>
  <si>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</si>
  <si>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</si>
  <si>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</si>
  <si>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</si>
  <si>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</si>
  <si>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</si>
  <si>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</si>
  <si>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</si>
  <si>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</si>
  <si>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</si>
  <si>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</si>
  <si>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</si>
  <si>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</si>
  <si>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</si>
  <si>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</si>
  <si>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</si>
  <si>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</si>
  <si>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</si>
  <si>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</si>
  <si>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</si>
  <si>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</si>
  <si>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</si>
  <si>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</si>
  <si>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</si>
  <si>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</si>
  <si>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</si>
  <si>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</si>
  <si>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</si>
  <si>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</si>
  <si>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</si>
  <si>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</si>
  <si>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</si>
  <si>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</si>
  <si>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</si>
  <si>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</si>
  <si>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</si>
  <si>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</si>
  <si>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</si>
  <si>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</si>
  <si>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</si>
  <si>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</si>
  <si>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</si>
  <si>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</si>
  <si>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</si>
  <si>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</si>
  <si>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</si>
  <si>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</si>
  <si>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</si>
  <si>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</si>
  <si>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</si>
  <si>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</si>
  <si>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</si>
  <si>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</si>
  <si>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</si>
  <si>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</si>
  <si>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</si>
  <si>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</si>
  <si>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</si>
  <si>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</si>
  <si>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</si>
  <si>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</si>
  <si>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</si>
  <si>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</si>
  <si>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</si>
  <si>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</si>
  <si>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</si>
  <si>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</si>
  <si>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</si>
  <si>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</si>
  <si>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</si>
  <si>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</si>
  <si>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</si>
  <si>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</si>
  <si>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</si>
  <si>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</si>
  <si>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</si>
  <si>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</si>
  <si>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</si>
  <si>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</si>
  <si>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</si>
  <si>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</si>
  <si>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</si>
  <si>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</si>
  <si>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</si>
  <si>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</si>
  <si>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</si>
  <si>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</si>
  <si>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</si>
  <si>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</si>
  <si>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</si>
  <si>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</si>
  <si>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</si>
  <si>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</si>
  <si>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</si>
  <si>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</si>
  <si>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</si>
  <si>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</si>
  <si>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</si>
  <si>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</si>
  <si>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</si>
  <si>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</si>
  <si>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</si>
  <si>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</si>
  <si>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</si>
  <si>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</si>
  <si>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</si>
  <si>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</si>
  <si>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</si>
  <si>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</si>
  <si>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</si>
  <si>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</si>
  <si>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</si>
  <si>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</si>
  <si>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</si>
  <si>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</si>
  <si>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</si>
  <si>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</si>
  <si>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</si>
  <si>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</si>
  <si>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</si>
  <si>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</si>
  <si>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</si>
  <si>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</si>
  <si>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</si>
  <si>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</si>
  <si>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</si>
  <si>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</si>
  <si>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</si>
  <si>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</si>
  <si>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</si>
  <si>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</si>
  <si>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</si>
  <si>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</si>
  <si>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</si>
  <si>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</si>
  <si>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</si>
  <si>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</si>
  <si>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</si>
  <si>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</si>
  <si>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</si>
  <si>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</si>
  <si>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</si>
  <si>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</si>
  <si>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</si>
  <si>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</si>
  <si>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</si>
  <si>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</si>
  <si>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</si>
  <si>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</si>
  <si>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</si>
  <si>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</si>
  <si>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</si>
  <si>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</si>
  <si>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</si>
  <si>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</si>
  <si>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</si>
  <si>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</si>
  <si>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</si>
  <si>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</si>
  <si>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</si>
  <si>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</si>
  <si>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</si>
  <si>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</si>
  <si>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</si>
  <si>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</si>
  <si>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</si>
  <si>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</si>
  <si>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</si>
  <si>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</si>
  <si>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</si>
  <si>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</si>
  <si>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</si>
  <si>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</si>
  <si>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</si>
  <si>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</si>
  <si>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</si>
  <si>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</si>
  <si>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</si>
  <si>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</si>
  <si>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</si>
  <si>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</si>
  <si>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</si>
  <si>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</si>
  <si>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 xml:space="preserve">Debido a la revisión permanente de los datos presentados, estos tienen siempre un carácter provisional. </t>
  </si>
  <si>
    <r>
      <t xml:space="preserve">6 meses o más pendientes de resolución de grado </t>
    </r>
    <r>
      <rPr>
        <b/>
        <vertAlign val="superscript"/>
        <sz val="10"/>
        <color rgb="FF008000"/>
        <rFont val="Arial"/>
        <family val="2"/>
      </rPr>
      <t>(1)</t>
    </r>
  </si>
  <si>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</si>
  <si>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</si>
  <si>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r>
      <rPr>
        <i/>
        <vertAlign val="superscript"/>
        <sz val="8"/>
        <color indexed="17"/>
        <rFont val="Arial"/>
        <family val="2"/>
      </rPr>
      <t xml:space="preserve">(1) </t>
    </r>
    <r>
      <rPr>
        <i/>
        <sz val="8"/>
        <color indexed="17"/>
        <rFont val="Arial"/>
        <family val="2"/>
      </rPr>
      <t>El cómputo de tiempo se efectúa desde la fecha de presentación de la solicitud, sin descontar los periodos de suspensión del plazo de tramitación.</t>
    </r>
  </si>
  <si>
    <t>Menos de 6 meses pendientes de efectividad</t>
  </si>
  <si>
    <t>6 meses o más pendientes de efectividad</t>
  </si>
  <si>
    <t>% sobre pers. con resol. De PIA sin recibir prest.</t>
  </si>
  <si>
    <t>3.5. ALTAS Y BAJAS DE RESOLUCIONES DE GRADO RESPECTO AL MES ANTERIOR</t>
  </si>
  <si>
    <t>(1) Cifras definitivas INE de la Estadística del Padrón continuo referidas al 01/01/2022. Datos definitivos (publicado 24/1/2023)</t>
  </si>
  <si>
    <t>(1) Cifras INE de población referidas al 01/01/2022. Real Decreto 1037/2022, de 20 de diciembre BOE 21.12.22.</t>
  </si>
  <si>
    <t>Situación a 31 de agosto de 2023</t>
  </si>
  <si>
    <t>Tiempo de resolución calculado sobre las Resoluciones realizadas entre el 1 de septiembre de 2022 y el 31 de agosto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</si>
</sst>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75" formatCode="_(* #,##0.00_);_(* \(#,##0.00\);_(* &quot;-&quot;??_);_(@_)"/>
  </numFmts>
  <fonts count="21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b/>
      <sz val="14"/>
      <color indexed="17"/>
      <name val="Verdana"/>
      <family val="2"/>
    </font>
    <font>
      <sz val="14"/>
      <color indexed="17"/>
      <name val="Verdana"/>
      <family val="2"/>
    </font>
    <font>
      <b/>
      <sz val="16"/>
      <name val="Verdana"/>
      <family val="2"/>
    </font>
    <font>
      <b/>
      <sz val="18"/>
      <color indexed="17"/>
      <name val="Verdana"/>
      <family val="2"/>
    </font>
    <font>
      <sz val="18"/>
      <color indexed="17"/>
      <name val="Verdana"/>
      <family val="2"/>
    </font>
    <font>
      <b/>
      <sz val="12"/>
      <color indexed="18"/>
      <name val="Verdana"/>
      <family val="2"/>
    </font>
    <font>
      <sz val="11"/>
      <name val="Arial"/>
      <family val="2"/>
    </font>
    <font>
      <sz val="12"/>
      <color indexed="9"/>
      <name val="Verdana"/>
      <family val="2"/>
    </font>
    <font>
      <b/>
      <sz val="16"/>
      <color indexed="17"/>
      <name val="Verdana"/>
      <family val="2"/>
    </font>
    <font>
      <b/>
      <sz val="12"/>
      <color indexed="17"/>
      <name val="Verdana"/>
      <family val="2"/>
    </font>
    <font>
      <sz val="10"/>
      <color indexed="17"/>
      <name val="Arial"/>
      <family val="2"/>
    </font>
    <font>
      <sz val="10"/>
      <color indexed="9"/>
      <name val="Arial"/>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sz val="10"/>
      <color indexed="18"/>
      <name val="Arial"/>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sz val="11"/>
      <color indexed="10"/>
      <name val="Verdana"/>
      <family val="2"/>
    </font>
    <font>
      <b/>
      <sz val="7"/>
      <color indexed="17"/>
      <name val="Arial"/>
      <family val="2"/>
    </font>
    <font>
      <sz val="10"/>
      <color indexed="10"/>
      <name val="Arial"/>
      <family val="2"/>
    </font>
    <font>
      <sz val="6"/>
      <color indexed="18"/>
      <name val="Verdana"/>
      <family val="2"/>
    </font>
    <font>
      <sz val="6"/>
      <color indexed="17"/>
      <name val="Verdana"/>
      <family val="2"/>
    </font>
    <font>
      <sz val="6"/>
      <color indexed="20"/>
      <name val="Verdana"/>
      <family val="2"/>
    </font>
    <font>
      <sz val="8"/>
      <color indexed="9"/>
      <name val="Verdana"/>
      <family val="2"/>
    </font>
    <font>
      <sz val="6"/>
      <color indexed="9"/>
      <name val="Verdana"/>
      <family val="2"/>
    </font>
    <font>
      <i/>
      <sz val="9"/>
      <color indexed="17"/>
      <name val="Arial"/>
      <family val="2"/>
    </font>
    <font>
      <b/>
      <sz val="9"/>
      <color indexed="17"/>
      <name val="Arial"/>
      <family val="2"/>
    </font>
    <font>
      <sz val="9"/>
      <color indexed="8"/>
      <name val="Arial"/>
      <family val="2"/>
    </font>
    <font>
      <b/>
      <i/>
      <sz val="9"/>
      <color indexed="17"/>
      <name val="Arial"/>
      <family val="2"/>
    </font>
    <font>
      <b/>
      <sz val="10"/>
      <color indexed="17"/>
      <name val="Arial"/>
      <family val="2"/>
    </font>
    <font>
      <sz val="9"/>
      <color indexed="9"/>
      <name val="Verdana"/>
      <family val="2"/>
    </font>
    <font>
      <i/>
      <sz val="9"/>
      <color indexed="8"/>
      <name val="Arial"/>
      <family val="2"/>
    </font>
    <font>
      <b/>
      <sz val="9"/>
      <color indexed="8"/>
      <name val="Arial"/>
      <family val="2"/>
    </font>
    <font>
      <sz val="9"/>
      <color indexed="20"/>
      <name val="Verdana"/>
      <family val="2"/>
    </font>
    <font>
      <b/>
      <sz val="5"/>
      <color indexed="20"/>
      <name val="Verdana"/>
      <family val="2"/>
    </font>
    <font>
      <b/>
      <sz val="8"/>
      <color indexed="20"/>
      <name val="Verdana"/>
      <family val="2"/>
    </font>
    <font>
      <sz val="8"/>
      <color indexed="20"/>
      <name val="Verdana"/>
      <family val="2"/>
    </font>
    <font>
      <b/>
      <sz val="9"/>
      <color indexed="20"/>
      <name val="Verdana"/>
      <family val="2"/>
    </font>
    <font>
      <sz val="6"/>
      <name val="Arial"/>
      <family val="2"/>
    </font>
    <font>
      <sz val="10"/>
      <color indexed="8"/>
      <name val="Verdana"/>
      <family val="2"/>
    </font>
    <font>
      <b/>
      <sz val="10"/>
      <color indexed="17"/>
      <name val="Verdana"/>
      <family val="2"/>
    </font>
    <font>
      <b/>
      <sz val="10"/>
      <name val="Arial"/>
      <family val="2"/>
    </font>
    <font>
      <b/>
      <sz val="12"/>
      <color indexed="17"/>
      <name val="Arial"/>
      <family val="2"/>
    </font>
    <font>
      <b/>
      <sz val="11"/>
      <color indexed="20"/>
      <name val="Verdana"/>
      <family val="2"/>
    </font>
    <font>
      <sz val="12"/>
      <name val="Arial"/>
      <family val="2"/>
    </font>
    <font>
      <b/>
      <sz val="12"/>
      <color indexed="20"/>
      <name val="Verdana"/>
      <family val="2"/>
    </font>
    <font>
      <b/>
      <sz val="11"/>
      <color indexed="9"/>
      <name val="Verdana"/>
      <family val="2"/>
    </font>
    <font>
      <b/>
      <sz val="8"/>
      <color indexed="9"/>
      <name val="Verdana"/>
      <family val="2"/>
    </font>
    <font>
      <sz val="11"/>
      <color indexed="9"/>
      <name val="Verdana"/>
      <family val="2"/>
    </font>
    <font>
      <b/>
      <sz val="15"/>
      <color indexed="17"/>
      <name val="Verdana"/>
      <family val="2"/>
    </font>
    <font>
      <sz val="10"/>
      <color indexed="9"/>
      <name val="Verdana"/>
      <family val="2"/>
    </font>
    <font>
      <sz val="11"/>
      <color indexed="8"/>
      <name val="Arial"/>
      <family val="2"/>
    </font>
    <font>
      <sz val="9"/>
      <name val="Arial"/>
      <family val="2"/>
    </font>
    <font>
      <sz val="11"/>
      <color indexed="10"/>
      <name val="Arial"/>
      <family val="2"/>
    </font>
    <font>
      <b/>
      <sz val="7"/>
      <color indexed="20"/>
      <name val="Verdana"/>
      <family val="2"/>
    </font>
    <font>
      <i/>
      <sz val="9"/>
      <name val="Arial"/>
      <family val="2"/>
    </font>
    <font>
      <sz val="12"/>
      <name val="Verdana"/>
      <family val="2"/>
    </font>
    <font>
      <b/>
      <sz val="8"/>
      <name val="Verdana"/>
      <family val="2"/>
    </font>
    <font>
      <b/>
      <sz val="11"/>
      <name val="Verdana"/>
      <family val="2"/>
    </font>
    <font>
      <sz val="11"/>
      <name val="Verdana"/>
      <family val="2"/>
    </font>
    <font>
      <b/>
      <sz val="10"/>
      <color indexed="8"/>
      <name val="Verdana"/>
      <family val="2"/>
    </font>
    <font>
      <sz val="9"/>
      <color indexed="20"/>
      <name val="Arial"/>
      <family val="2"/>
    </font>
    <font>
      <b/>
      <sz val="9"/>
      <color indexed="20"/>
      <name val="Arial"/>
      <family val="2"/>
    </font>
    <font>
      <sz val="9"/>
      <color indexed="18"/>
      <name val="Verdana"/>
      <family val="2"/>
    </font>
    <font>
      <sz val="9"/>
      <color indexed="17"/>
      <name val="Verdana"/>
      <family val="2"/>
    </font>
    <font>
      <sz val="7"/>
      <name val="Arial"/>
      <family val="2"/>
    </font>
    <font>
      <sz val="8"/>
      <color indexed="8"/>
      <name val="Arial"/>
      <family val="2"/>
    </font>
    <font>
      <b/>
      <sz val="8"/>
      <name val="Arial"/>
      <family val="2"/>
    </font>
    <font>
      <sz val="8"/>
      <name val="Arial"/>
      <family val="2"/>
    </font>
    <font>
      <i/>
      <sz val="10"/>
      <color indexed="8"/>
      <name val="Arial"/>
      <family val="2"/>
    </font>
    <font>
      <b/>
      <i/>
      <sz val="11"/>
      <color indexed="20"/>
      <name val="Verdana"/>
      <family val="2"/>
    </font>
    <font>
      <b/>
      <i/>
      <sz val="11"/>
      <color indexed="17"/>
      <name val="Arial"/>
      <family val="2"/>
    </font>
    <font>
      <b/>
      <i/>
      <sz val="12"/>
      <color indexed="20"/>
      <name val="Verdana"/>
      <family val="2"/>
    </font>
    <font>
      <b/>
      <i/>
      <sz val="11"/>
      <color indexed="20"/>
      <name val="Arial"/>
      <family val="2"/>
    </font>
    <font>
      <i/>
      <sz val="10"/>
      <name val="Arial"/>
      <family val="2"/>
    </font>
    <font>
      <i/>
      <sz val="10"/>
      <color indexed="8"/>
      <name val="Verdana"/>
      <family val="2"/>
    </font>
    <font>
      <b/>
      <i/>
      <sz val="8"/>
      <color indexed="18"/>
      <name val="Verdana"/>
      <family val="2"/>
    </font>
    <font>
      <i/>
      <sz val="12"/>
      <color indexed="20"/>
      <name val="Verdana"/>
      <family val="2"/>
    </font>
    <font>
      <sz val="11"/>
      <color theme="0"/>
      <name val="Calibri"/>
      <family val="2"/>
      <scheme val="minor"/>
    </font>
    <font>
      <b/>
      <sz val="11"/>
      <color theme="0"/>
      <name val="Calibri"/>
      <family val="2"/>
      <scheme val="minor"/>
    </font>
    <font>
      <sz val="10"/>
      <color rgb="FF000000"/>
      <name val="Arial"/>
      <family val="2"/>
    </font>
    <font>
      <b/>
      <sz val="11"/>
      <color rgb="FF008000"/>
      <name val="Arial"/>
      <family val="2"/>
    </font>
    <font>
      <sz val="12"/>
      <color rgb="FFFF0000"/>
      <name val="Verdana"/>
      <family val="2"/>
    </font>
    <font>
      <i/>
      <sz val="8"/>
      <color theme="0" tint="-0.499984740745262"/>
      <name val="Arial"/>
      <family val="2"/>
    </font>
    <font>
      <i/>
      <sz val="8"/>
      <color theme="0"/>
      <name val="Verdana"/>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sz val="10"/>
      <color rgb="FF008000"/>
      <name val="Verdana"/>
      <family val="2"/>
    </font>
    <font>
      <sz val="8"/>
      <color theme="0"/>
      <name val="Arial"/>
      <family val="2"/>
    </font>
    <font>
      <sz val="10"/>
      <color theme="1"/>
      <name val="Arial"/>
      <family val="2"/>
    </font>
    <font>
      <sz val="11"/>
      <color theme="1"/>
      <name val="Verdana"/>
      <family val="2"/>
    </font>
    <font>
      <b/>
      <sz val="11"/>
      <color theme="1"/>
      <name val="Arial"/>
      <family val="2"/>
    </font>
    <font>
      <sz val="12"/>
      <color theme="1"/>
      <name val="Verdana"/>
      <family val="2"/>
    </font>
    <font>
      <b/>
      <sz val="16"/>
      <color theme="8" tint="-0.249977111117893"/>
      <name val="Verdana"/>
      <family val="2"/>
    </font>
    <font>
      <sz val="12"/>
      <color theme="8" tint="-0.249977111117893"/>
      <name val="Verdana"/>
      <family val="2"/>
    </font>
    <font>
      <b/>
      <sz val="16"/>
      <color rgb="FF008000"/>
      <name val="Verdana"/>
      <family val="2"/>
    </font>
    <font>
      <sz val="10"/>
      <color rgb="FF008000"/>
      <name val="Arial"/>
      <family val="2"/>
    </font>
    <font>
      <sz val="12"/>
      <color rgb="FF008000"/>
      <name val="Verdana"/>
      <family val="2"/>
    </font>
    <font>
      <b/>
      <sz val="7"/>
      <color rgb="FF008000"/>
      <name val="Arial"/>
      <family val="2"/>
    </font>
    <font>
      <b/>
      <sz val="9"/>
      <color rgb="FF008000"/>
      <name val="Arial"/>
      <family val="2"/>
    </font>
    <font>
      <b/>
      <sz val="10"/>
      <color rgb="FF008000"/>
      <name val="Arial"/>
      <family val="2"/>
    </font>
    <font>
      <b/>
      <i/>
      <sz val="10"/>
      <color rgb="FF008000"/>
      <name val="Arial"/>
      <family val="2"/>
    </font>
    <font>
      <b/>
      <sz val="10"/>
      <color theme="1"/>
      <name val="Arial"/>
      <family val="2"/>
    </font>
    <font>
      <i/>
      <sz val="10"/>
      <color theme="1"/>
      <name val="Arial"/>
      <family val="2"/>
    </font>
    <font>
      <b/>
      <sz val="11"/>
      <name val="Arial"/>
      <family val="2"/>
    </font>
    <font>
      <b/>
      <sz val="12"/>
      <color theme="0"/>
      <name val="Arial"/>
      <family val="2"/>
    </font>
    <font>
      <b/>
      <vertAlign val="subscript"/>
      <sz val="10"/>
      <color indexed="17"/>
      <name val="Arial"/>
      <family val="2"/>
    </font>
    <font>
      <b/>
      <i/>
      <sz val="9"/>
      <color indexed="8"/>
      <name val="Arial"/>
      <family val="2"/>
    </font>
    <font>
      <sz val="9"/>
      <color theme="0"/>
      <name val="Verdana"/>
      <family val="2"/>
    </font>
    <font>
      <sz val="11"/>
      <name val="Calibri"/>
      <family val="2"/>
      <scheme val="minor"/>
    </font>
    <font>
      <b/>
      <sz val="7"/>
      <name val="Arial"/>
      <family val="2"/>
    </font>
    <font>
      <b/>
      <sz val="8"/>
      <color rgb="FF008000"/>
      <name val="Arial"/>
      <family val="2"/>
    </font>
    <font>
      <b/>
      <sz val="16"/>
      <color theme="1"/>
      <name val="Verdana"/>
      <family val="2"/>
    </font>
    <font>
      <sz val="9"/>
      <color theme="0"/>
      <name val="Arial"/>
      <family val="2"/>
    </font>
    <font>
      <sz val="8"/>
      <color theme="0"/>
      <name val="Calibri"/>
      <family val="2"/>
      <scheme val="minor"/>
    </font>
    <font>
      <b/>
      <sz val="10"/>
      <color theme="0"/>
      <name val="Arial"/>
      <family val="2"/>
    </font>
    <font>
      <b/>
      <sz val="11"/>
      <color theme="0"/>
      <name val="Arial"/>
      <family val="2"/>
    </font>
    <font>
      <b/>
      <sz val="9"/>
      <name val="Arial"/>
      <family val="2"/>
    </font>
    <font>
      <sz val="8"/>
      <color rgb="FF008000"/>
      <name val="Verdana"/>
      <family val="2"/>
    </font>
    <font>
      <sz val="9"/>
      <color indexed="17"/>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vertAlign val="subscript"/>
      <sz val="10"/>
      <color theme="0"/>
      <name val="Arial"/>
      <family val="2"/>
    </font>
    <font>
      <sz val="7"/>
      <color theme="0"/>
      <name val="Arial"/>
      <family val="2"/>
    </font>
    <font>
      <i/>
      <sz val="10"/>
      <color theme="0"/>
      <name val="Arial"/>
      <family val="2"/>
    </font>
    <font>
      <b/>
      <i/>
      <sz val="11"/>
      <color theme="0"/>
      <name val="Arial"/>
      <family val="2"/>
    </font>
    <font>
      <b/>
      <sz val="12"/>
      <name val="Verdana"/>
      <family val="2"/>
    </font>
    <font>
      <sz val="12"/>
      <color theme="4" tint="-0.249977111117893"/>
      <name val="Verdana"/>
      <family val="2"/>
    </font>
    <font>
      <sz val="8"/>
      <color indexed="20"/>
      <name val="Arial"/>
      <family val="2"/>
    </font>
    <font>
      <sz val="8"/>
      <name val="Calibri"/>
      <family val="2"/>
      <scheme val="minor"/>
    </font>
    <font>
      <sz val="12"/>
      <color rgb="FF006600"/>
      <name val="Verdana"/>
      <family val="2"/>
    </font>
    <font>
      <b/>
      <sz val="9"/>
      <color rgb="FF006600"/>
      <name val="Arial"/>
      <family val="2"/>
    </font>
    <font>
      <b/>
      <sz val="10"/>
      <color rgb="FF006600"/>
      <name val="Arial"/>
      <family val="2"/>
    </font>
    <font>
      <b/>
      <i/>
      <sz val="9"/>
      <color rgb="FF006600"/>
      <name val="Arial"/>
      <family val="2"/>
    </font>
    <font>
      <sz val="10"/>
      <color rgb="FFFF0000"/>
      <name val="Arial"/>
      <family val="2"/>
    </font>
    <font>
      <b/>
      <vertAlign val="subscript"/>
      <sz val="10"/>
      <name val="Arial"/>
      <family val="2"/>
    </font>
    <font>
      <b/>
      <i/>
      <sz val="11"/>
      <name val="Arial"/>
      <family val="2"/>
    </font>
    <font>
      <sz val="8"/>
      <name val="Verdana"/>
      <family val="2"/>
    </font>
    <font>
      <b/>
      <sz val="11"/>
      <name val="Calibri"/>
      <family val="2"/>
      <scheme val="minor"/>
    </font>
    <font>
      <sz val="9"/>
      <color theme="1"/>
      <name val="Arial"/>
      <family val="2"/>
    </font>
    <font>
      <b/>
      <sz val="8"/>
      <color theme="1"/>
      <name val="Verdana"/>
      <family val="2"/>
    </font>
    <font>
      <sz val="8"/>
      <color theme="1"/>
      <name val="Verdana"/>
      <family val="2"/>
    </font>
    <font>
      <i/>
      <sz val="8"/>
      <name val="Arial"/>
      <family val="2"/>
    </font>
    <font>
      <b/>
      <sz val="7"/>
      <name val="Verdana"/>
      <family val="2"/>
    </font>
    <font>
      <u/>
      <sz val="10"/>
      <color theme="10"/>
      <name val="Arial"/>
      <family val="2"/>
    </font>
    <font>
      <i/>
      <sz val="8"/>
      <color rgb="FF006600"/>
      <name val="Arial"/>
      <family val="2"/>
    </font>
    <font>
      <i/>
      <sz val="8"/>
      <name val="Verdana"/>
      <family val="2"/>
    </font>
    <font>
      <b/>
      <sz val="10"/>
      <color rgb="FF008000"/>
      <name val="Verdana"/>
      <family val="2"/>
    </font>
    <font>
      <sz val="11"/>
      <color theme="1"/>
      <name val="Arial"/>
      <family val="2"/>
    </font>
    <font>
      <b/>
      <i/>
      <sz val="10"/>
      <color indexed="17"/>
      <name val="Arial"/>
      <family val="2"/>
    </font>
    <font>
      <b/>
      <vertAlign val="superscript"/>
      <sz val="10"/>
      <color rgb="FF008000"/>
      <name val="Arial"/>
      <family val="2"/>
    </font>
    <font>
      <i/>
      <vertAlign val="superscript"/>
      <sz val="8"/>
      <color indexed="17"/>
      <name val="Arial"/>
      <family val="2"/>
    </font>
    <font>
      <i/>
      <sz val="8"/>
      <color indexed="17"/>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s>
  <fills count="3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6">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style="thin">
        <color indexed="22"/>
      </left>
      <right style="thin">
        <color indexed="17"/>
      </right>
      <top/>
      <bottom style="thin">
        <color indexed="17"/>
      </bottom>
      <diagonal/>
    </border>
    <border>
      <left style="thin">
        <color indexed="17"/>
      </left>
      <right style="thin">
        <color indexed="22"/>
      </right>
      <top/>
      <bottom style="thin">
        <color indexed="17"/>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style="thin">
        <color rgb="FF008000"/>
      </right>
      <top/>
      <bottom style="thin">
        <color rgb="FF008000"/>
      </bottom>
      <diagonal/>
    </border>
    <border>
      <left style="thin">
        <color rgb="FF008000"/>
      </left>
      <right/>
      <top style="thin">
        <color rgb="FF008000"/>
      </top>
      <bottom style="thin">
        <color theme="0"/>
      </bottom>
      <diagonal/>
    </border>
    <border>
      <left style="thin">
        <color rgb="FF008000"/>
      </left>
      <right/>
      <top style="thin">
        <color theme="0"/>
      </top>
      <bottom style="thin">
        <color theme="0"/>
      </bottom>
      <diagonal/>
    </border>
    <border>
      <left style="thin">
        <color rgb="FF008000"/>
      </left>
      <right/>
      <top style="thin">
        <color theme="0"/>
      </top>
      <bottom style="thin">
        <color rgb="FF008000"/>
      </bottom>
      <diagonal/>
    </border>
    <border>
      <left/>
      <right/>
      <top style="thin">
        <color rgb="FF008000"/>
      </top>
      <bottom/>
      <diagonal/>
    </border>
    <border>
      <left style="thin">
        <color rgb="FF008000"/>
      </left>
      <right/>
      <top/>
      <bottom/>
      <diagonal/>
    </border>
    <border>
      <left style="thin">
        <color rgb="FF008000"/>
      </left>
      <right style="thin">
        <color theme="0"/>
      </right>
      <top/>
      <bottom style="thin">
        <color rgb="FF008000"/>
      </bottom>
      <diagonal/>
    </border>
    <border>
      <left style="thin">
        <color theme="0"/>
      </left>
      <right style="thin">
        <color rgb="FF008000"/>
      </right>
      <top/>
      <bottom style="thin">
        <color rgb="FF008000"/>
      </bottom>
      <diagonal/>
    </border>
    <border>
      <left style="thin">
        <color theme="0"/>
      </left>
      <right/>
      <top/>
      <bottom style="thin">
        <color rgb="FF008000"/>
      </bottom>
      <diagonal/>
    </border>
    <border>
      <left style="thin">
        <color rgb="FF008000"/>
      </left>
      <right style="thin">
        <color rgb="FF008000"/>
      </right>
      <top/>
      <bottom/>
      <diagonal/>
    </border>
    <border>
      <left/>
      <right style="thin">
        <color rgb="FF008000"/>
      </right>
      <top/>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style="thin">
        <color rgb="FF008000"/>
      </bottom>
      <diagonal/>
    </border>
    <border>
      <left/>
      <right/>
      <top style="thin">
        <color rgb="FF008000"/>
      </top>
      <bottom style="thin">
        <color rgb="FF008000"/>
      </bottom>
      <diagonal/>
    </border>
    <border>
      <left style="thin">
        <color rgb="FF008000"/>
      </left>
      <right style="thin">
        <color rgb="FF008000"/>
      </right>
      <top style="thin">
        <color rgb="FF008000"/>
      </top>
      <bottom style="thin">
        <color rgb="FF008000"/>
      </bottom>
      <diagonal/>
    </border>
    <border>
      <left/>
      <right style="thin">
        <color theme="0"/>
      </right>
      <top/>
      <bottom style="thin">
        <color rgb="FF008000"/>
      </bottom>
      <diagonal/>
    </border>
    <border>
      <left/>
      <right style="thin">
        <color rgb="FF008000"/>
      </right>
      <top style="thin">
        <color rgb="FF008000"/>
      </top>
      <bottom style="thin">
        <color rgb="FF008000"/>
      </bottom>
      <diagonal/>
    </border>
    <border>
      <left/>
      <right/>
      <top/>
      <bottom style="thin">
        <color rgb="FF008000"/>
      </bottom>
      <diagonal/>
    </border>
    <border>
      <left/>
      <right style="thin">
        <color theme="9" tint="0.59996337778862885"/>
      </right>
      <top/>
      <bottom style="thin">
        <color indexed="17"/>
      </bottom>
      <diagonal/>
    </border>
    <border>
      <left/>
      <right style="thin">
        <color theme="9" tint="0.59996337778862885"/>
      </right>
      <top/>
      <bottom/>
      <diagonal/>
    </border>
    <border>
      <left/>
      <right style="thin">
        <color theme="9" tint="0.59996337778862885"/>
      </right>
      <top style="thin">
        <color indexed="17"/>
      </top>
      <bottom style="thin">
        <color indexed="17"/>
      </bottom>
      <diagonal/>
    </border>
    <border>
      <left/>
      <right style="thin">
        <color theme="9" tint="0.59996337778862885"/>
      </right>
      <top style="thin">
        <color indexed="17"/>
      </top>
      <bottom/>
      <diagonal/>
    </border>
    <border>
      <left style="thin">
        <color indexed="17"/>
      </left>
      <right style="thin">
        <color theme="9" tint="0.59996337778862885"/>
      </right>
      <top/>
      <bottom style="thin">
        <color indexed="17"/>
      </bottom>
      <diagonal/>
    </border>
    <border>
      <left style="thin">
        <color indexed="17"/>
      </left>
      <right style="thin">
        <color theme="9" tint="0.59996337778862885"/>
      </right>
      <top/>
      <bottom/>
      <diagonal/>
    </border>
    <border>
      <left style="thin">
        <color indexed="17"/>
      </left>
      <right style="thin">
        <color theme="9" tint="0.59996337778862885"/>
      </right>
      <top style="thin">
        <color indexed="17"/>
      </top>
      <bottom/>
      <diagonal/>
    </border>
    <border>
      <left style="thin">
        <color indexed="17"/>
      </left>
      <right style="thin">
        <color theme="9" tint="0.59996337778862885"/>
      </right>
      <top style="thin">
        <color indexed="17"/>
      </top>
      <bottom style="thin">
        <color indexed="17"/>
      </bottom>
      <diagonal/>
    </border>
    <border>
      <left style="thin">
        <color theme="9" tint="0.59996337778862885"/>
      </left>
      <right/>
      <top style="thin">
        <color theme="9" tint="0.59996337778862885"/>
      </top>
      <bottom/>
      <diagonal/>
    </border>
    <border>
      <left/>
      <right/>
      <top style="thin">
        <color theme="9" tint="0.59996337778862885"/>
      </top>
      <bottom/>
      <diagonal/>
    </border>
    <border>
      <left/>
      <right style="thin">
        <color indexed="17"/>
      </right>
      <top style="thin">
        <color theme="9" tint="0.59996337778862885"/>
      </top>
      <bottom/>
      <diagonal/>
    </border>
    <border>
      <left/>
      <right style="thin">
        <color rgb="FF006600"/>
      </right>
      <top/>
      <bottom style="thin">
        <color indexed="17"/>
      </bottom>
      <diagonal/>
    </border>
    <border>
      <left/>
      <right style="thin">
        <color rgb="FF006600"/>
      </right>
      <top/>
      <bottom/>
      <diagonal/>
    </border>
    <border>
      <left/>
      <right style="thin">
        <color rgb="FF006600"/>
      </right>
      <top style="thin">
        <color indexed="17"/>
      </top>
      <bottom style="thin">
        <color indexed="17"/>
      </bottom>
      <diagonal/>
    </border>
    <border>
      <left/>
      <right style="thin">
        <color rgb="FF006600"/>
      </right>
      <top style="thin">
        <color indexed="17"/>
      </top>
      <bottom/>
      <diagonal/>
    </border>
    <border>
      <left style="thin">
        <color rgb="FF008000"/>
      </left>
      <right/>
      <top/>
      <bottom style="dotted">
        <color rgb="FF008000"/>
      </bottom>
      <diagonal/>
    </border>
    <border>
      <left/>
      <right/>
      <top/>
      <bottom style="dotted">
        <color rgb="FF008000"/>
      </bottom>
      <diagonal/>
    </border>
    <border>
      <left/>
      <right style="thin">
        <color rgb="FF008000"/>
      </right>
      <top/>
      <bottom style="dotted">
        <color rgb="FF008000"/>
      </bottom>
      <diagonal/>
    </border>
    <border>
      <left style="thin">
        <color rgb="FF008000"/>
      </left>
      <right/>
      <top style="dotted">
        <color rgb="FF008000"/>
      </top>
      <bottom/>
      <diagonal/>
    </border>
    <border>
      <left/>
      <right/>
      <top style="dotted">
        <color rgb="FF008000"/>
      </top>
      <bottom/>
      <diagonal/>
    </border>
    <border>
      <left/>
      <right style="thin">
        <color rgb="FF008000"/>
      </right>
      <top style="dotted">
        <color rgb="FF008000"/>
      </top>
      <bottom/>
      <diagonal/>
    </border>
    <border>
      <left/>
      <right/>
      <top style="thin">
        <color rgb="FF006600"/>
      </top>
      <bottom/>
      <diagonal/>
    </border>
    <border>
      <left/>
      <right/>
      <top style="thin">
        <color rgb="FF006600"/>
      </top>
      <bottom style="thin">
        <color rgb="FF006600"/>
      </bottom>
      <diagonal/>
    </border>
    <border>
      <left/>
      <right style="thin">
        <color rgb="FF006600"/>
      </right>
      <top style="thin">
        <color rgb="FF006600"/>
      </top>
      <bottom style="thin">
        <color rgb="FF006600"/>
      </bottom>
      <diagonal/>
    </border>
    <border>
      <left style="thin">
        <color indexed="17"/>
      </left>
      <right/>
      <top style="thin">
        <color rgb="FF006600"/>
      </top>
      <bottom style="thin">
        <color indexed="17"/>
      </bottom>
      <diagonal/>
    </border>
    <border>
      <left/>
      <right/>
      <top style="thin">
        <color rgb="FF006600"/>
      </top>
      <bottom style="thin">
        <color indexed="17"/>
      </bottom>
      <diagonal/>
    </border>
    <border>
      <left/>
      <right style="thin">
        <color indexed="17"/>
      </right>
      <top style="thin">
        <color rgb="FF006600"/>
      </top>
      <bottom style="thin">
        <color indexed="17"/>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0">
    <xf numFmtId="0" fontId="0" fillId="0" borderId="0" applyBorder="0"/>
    <xf numFmtId="164" fontId="6" fillId="0" borderId="0" applyFont="0" applyFill="0" applyBorder="0" applyAlignment="0" applyProtection="0"/>
    <xf numFmtId="0" fontId="104" fillId="0" borderId="0"/>
    <xf numFmtId="0" fontId="6" fillId="0" borderId="0"/>
    <xf numFmtId="0" fontId="6" fillId="0" borderId="0"/>
    <xf numFmtId="0" fontId="6" fillId="0" borderId="0"/>
    <xf numFmtId="0" fontId="6" fillId="0" borderId="0" applyBorder="0"/>
    <xf numFmtId="0" fontId="6" fillId="0" borderId="0" applyBorder="0"/>
    <xf numFmtId="9" fontId="6" fillId="0" borderId="0" applyFont="0" applyFill="0" applyBorder="0" applyAlignment="0" applyProtection="0"/>
    <xf numFmtId="9" fontId="6" fillId="0" borderId="0" applyFont="0" applyFill="0" applyBorder="0" applyAlignment="0" applyProtection="0"/>
    <xf numFmtId="0" fontId="6" fillId="0" borderId="0"/>
    <xf numFmtId="9" fontId="5"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0" fontId="5" fillId="0" borderId="0"/>
    <xf numFmtId="9" fontId="4" fillId="0" borderId="0" applyFont="0" applyFill="0" applyBorder="0" applyAlignment="0" applyProtection="0"/>
    <xf numFmtId="0" fontId="6" fillId="0" borderId="0" applyBorder="0"/>
    <xf numFmtId="0" fontId="4" fillId="0" borderId="0"/>
    <xf numFmtId="0" fontId="183" fillId="0" borderId="0" applyNumberFormat="0" applyFill="0" applyBorder="0" applyAlignment="0" applyProtection="0"/>
    <xf numFmtId="0" fontId="3" fillId="0" borderId="0"/>
    <xf numFmtId="9" fontId="3" fillId="0" borderId="0" applyFont="0" applyFill="0" applyBorder="0" applyAlignment="0" applyProtection="0"/>
    <xf numFmtId="175" fontId="6" fillId="0" borderId="0" applyFont="0" applyFill="0" applyBorder="0" applyAlignment="0" applyProtection="0"/>
    <xf numFmtId="0" fontId="192" fillId="0" borderId="0"/>
    <xf numFmtId="0" fontId="193" fillId="0" borderId="0" applyNumberFormat="0" applyFill="0" applyBorder="0" applyAlignment="0" applyProtection="0"/>
    <xf numFmtId="0" fontId="194" fillId="0" borderId="67" applyNumberFormat="0" applyFill="0" applyAlignment="0" applyProtection="0"/>
    <xf numFmtId="0" fontId="195" fillId="0" borderId="68" applyNumberFormat="0" applyFill="0" applyAlignment="0" applyProtection="0"/>
    <xf numFmtId="0" fontId="196" fillId="0" borderId="69" applyNumberFormat="0" applyFill="0" applyAlignment="0" applyProtection="0"/>
    <xf numFmtId="0" fontId="196" fillId="0" borderId="0" applyNumberFormat="0" applyFill="0" applyBorder="0" applyAlignment="0" applyProtection="0"/>
    <xf numFmtId="0" fontId="197" fillId="7" borderId="0" applyNumberFormat="0" applyBorder="0" applyAlignment="0" applyProtection="0"/>
    <xf numFmtId="0" fontId="198" fillId="8" borderId="0" applyNumberFormat="0" applyBorder="0" applyAlignment="0" applyProtection="0"/>
    <xf numFmtId="0" fontId="199" fillId="9" borderId="0" applyNumberFormat="0" applyBorder="0" applyAlignment="0" applyProtection="0"/>
    <xf numFmtId="0" fontId="200" fillId="10" borderId="70" applyNumberFormat="0" applyAlignment="0" applyProtection="0"/>
    <xf numFmtId="0" fontId="201" fillId="11" borderId="71" applyNumberFormat="0" applyAlignment="0" applyProtection="0"/>
    <xf numFmtId="0" fontId="202" fillId="11" borderId="70" applyNumberFormat="0" applyAlignment="0" applyProtection="0"/>
    <xf numFmtId="0" fontId="203" fillId="0" borderId="72" applyNumberFormat="0" applyFill="0" applyAlignment="0" applyProtection="0"/>
    <xf numFmtId="0" fontId="103" fillId="12" borderId="73" applyNumberFormat="0" applyAlignment="0" applyProtection="0"/>
    <xf numFmtId="0" fontId="204" fillId="0" borderId="0" applyNumberFormat="0" applyFill="0" applyBorder="0" applyAlignment="0" applyProtection="0"/>
    <xf numFmtId="0" fontId="205" fillId="0" borderId="0" applyNumberFormat="0" applyFill="0" applyBorder="0" applyAlignment="0" applyProtection="0"/>
    <xf numFmtId="0" fontId="206" fillId="0" borderId="75" applyNumberFormat="0" applyFill="0" applyAlignment="0" applyProtection="0"/>
    <xf numFmtId="0" fontId="10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0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0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0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0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0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07" fillId="0" borderId="0"/>
    <xf numFmtId="0" fontId="2" fillId="13" borderId="74" applyNumberFormat="0" applyFont="0" applyAlignment="0" applyProtection="0"/>
    <xf numFmtId="0" fontId="208" fillId="0" borderId="0" applyNumberFormat="0" applyFill="0" applyBorder="0" applyAlignment="0" applyProtection="0"/>
    <xf numFmtId="0" fontId="209" fillId="0" borderId="0" applyNumberFormat="0" applyFill="0" applyBorder="0" applyAlignment="0" applyProtection="0"/>
    <xf numFmtId="0" fontId="210" fillId="0" borderId="0"/>
    <xf numFmtId="0" fontId="211" fillId="0" borderId="0"/>
    <xf numFmtId="0" fontId="1" fillId="13" borderId="74"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12" fillId="0" borderId="0" applyNumberFormat="0" applyFill="0" applyBorder="0" applyAlignment="0" applyProtection="0"/>
    <xf numFmtId="0" fontId="213" fillId="0" borderId="0" applyNumberFormat="0" applyFill="0" applyBorder="0" applyAlignment="0" applyProtection="0"/>
  </cellStyleXfs>
  <cellXfs count="1223">
    <xf numFmtId="0" fontId="0" fillId="0" borderId="0" xfId="0"/>
    <xf numFmtId="0" fontId="7" fillId="0" borderId="0" xfId="0" applyFont="1" applyAlignment="1">
      <alignment vertical="center" wrapText="1"/>
    </xf>
    <xf numFmtId="0" fontId="0" fillId="0" borderId="0" xfId="0" applyAlignment="1">
      <alignment vertical="center"/>
    </xf>
    <xf numFmtId="0" fontId="8"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vertical="center"/>
    </xf>
    <xf numFmtId="0" fontId="9"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7" fillId="0" borderId="0" xfId="0" applyFont="1" applyAlignment="1">
      <alignment horizontal="left"/>
    </xf>
    <xf numFmtId="0" fontId="7" fillId="0" borderId="0" xfId="0" applyFont="1"/>
    <xf numFmtId="0" fontId="15" fillId="0" borderId="0" xfId="0" applyFont="1" applyAlignment="1">
      <alignment vertical="center"/>
    </xf>
    <xf numFmtId="0" fontId="16" fillId="0" borderId="0" xfId="0" applyFont="1" applyAlignment="1">
      <alignment vertical="center" wrapText="1"/>
    </xf>
    <xf numFmtId="0" fontId="17" fillId="0" borderId="0" xfId="0" applyFont="1" applyAlignment="1">
      <alignment vertical="center"/>
    </xf>
    <xf numFmtId="0" fontId="19" fillId="0" borderId="0" xfId="0" applyFont="1" applyAlignment="1">
      <alignment vertical="center"/>
    </xf>
    <xf numFmtId="0" fontId="16" fillId="0" borderId="0" xfId="0" applyFont="1" applyAlignment="1">
      <alignment horizontal="left"/>
    </xf>
    <xf numFmtId="0" fontId="16" fillId="0" borderId="0" xfId="0" applyFont="1"/>
    <xf numFmtId="0" fontId="20" fillId="0" borderId="0" xfId="0" applyFont="1" applyAlignment="1">
      <alignment vertical="center"/>
    </xf>
    <xf numFmtId="3" fontId="7" fillId="0" borderId="0" xfId="0" applyNumberFormat="1" applyFont="1" applyAlignment="1">
      <alignment vertical="center" wrapText="1"/>
    </xf>
    <xf numFmtId="0" fontId="21" fillId="0" borderId="0" xfId="0" applyFont="1" applyBorder="1" applyAlignment="1">
      <alignment vertical="center" wrapText="1"/>
    </xf>
    <xf numFmtId="0" fontId="8" fillId="0" borderId="0" xfId="0" applyFont="1" applyBorder="1" applyAlignment="1">
      <alignment vertical="center" wrapText="1"/>
    </xf>
    <xf numFmtId="0" fontId="19" fillId="0" borderId="0" xfId="0" applyFont="1"/>
    <xf numFmtId="3" fontId="105" fillId="0" borderId="1" xfId="0" applyNumberFormat="1" applyFont="1" applyBorder="1" applyAlignment="1">
      <alignment horizontal="center" vertical="center" wrapText="1"/>
    </xf>
    <xf numFmtId="0" fontId="23" fillId="0" borderId="0" xfId="0" applyFont="1" applyBorder="1" applyAlignment="1">
      <alignment vertical="center" wrapText="1"/>
    </xf>
    <xf numFmtId="0" fontId="23" fillId="0" borderId="2" xfId="0" applyFont="1" applyBorder="1" applyAlignment="1">
      <alignment horizontal="left" vertical="center" wrapText="1"/>
    </xf>
    <xf numFmtId="0" fontId="24" fillId="0" borderId="0" xfId="0" applyFont="1" applyBorder="1" applyAlignment="1">
      <alignment vertical="center" wrapText="1"/>
    </xf>
    <xf numFmtId="0" fontId="25" fillId="0" borderId="0" xfId="0" applyFont="1" applyBorder="1" applyAlignment="1">
      <alignment horizontal="center" vertical="center" wrapText="1"/>
    </xf>
    <xf numFmtId="0" fontId="26" fillId="0" borderId="0" xfId="0" applyFont="1" applyBorder="1" applyAlignment="1">
      <alignment vertical="center" wrapText="1"/>
    </xf>
    <xf numFmtId="0" fontId="27" fillId="0" borderId="0" xfId="0" applyFont="1" applyAlignment="1">
      <alignment vertical="center" wrapText="1"/>
    </xf>
    <xf numFmtId="0" fontId="28" fillId="0" borderId="0" xfId="0" applyFont="1"/>
    <xf numFmtId="3" fontId="28" fillId="0" borderId="0" xfId="0" applyNumberFormat="1" applyFont="1" applyAlignment="1">
      <alignmen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30" fillId="0" borderId="0" xfId="0" applyFont="1" applyAlignment="1">
      <alignment vertical="center" wrapText="1"/>
    </xf>
    <xf numFmtId="0" fontId="31" fillId="0" borderId="0" xfId="0" applyFont="1"/>
    <xf numFmtId="0" fontId="29" fillId="0" borderId="5" xfId="0" applyFont="1" applyBorder="1" applyAlignment="1">
      <alignment horizontal="left" vertical="center" wrapText="1"/>
    </xf>
    <xf numFmtId="0" fontId="32" fillId="0" borderId="0" xfId="0" applyFont="1" applyAlignment="1">
      <alignment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0" xfId="0" applyFont="1" applyAlignment="1">
      <alignment vertical="center" wrapText="1"/>
    </xf>
    <xf numFmtId="0" fontId="34" fillId="0" borderId="0" xfId="0" applyFont="1" applyAlignment="1">
      <alignment vertical="center" wrapText="1"/>
    </xf>
    <xf numFmtId="0" fontId="23" fillId="0" borderId="0" xfId="0" applyFont="1" applyBorder="1" applyAlignment="1">
      <alignment horizontal="center" vertical="center" wrapText="1"/>
    </xf>
    <xf numFmtId="0" fontId="106" fillId="0" borderId="0" xfId="0" applyFont="1" applyAlignment="1">
      <alignment horizontal="left" vertical="center"/>
    </xf>
    <xf numFmtId="0" fontId="12" fillId="0" borderId="0" xfId="0" applyFont="1" applyAlignment="1" applyProtection="1">
      <alignment vertical="center" wrapText="1"/>
      <protection locked="0"/>
    </xf>
    <xf numFmtId="0" fontId="7" fillId="0" borderId="0" xfId="0" applyFont="1" applyAlignment="1">
      <alignment horizontal="left" vertical="center"/>
    </xf>
    <xf numFmtId="0" fontId="35" fillId="0" borderId="0" xfId="0" applyFont="1" applyAlignment="1">
      <alignment horizontal="center"/>
    </xf>
    <xf numFmtId="0" fontId="36" fillId="0" borderId="0" xfId="0" applyFont="1" applyAlignment="1">
      <alignment horizontal="right" vertical="center"/>
    </xf>
    <xf numFmtId="0" fontId="38" fillId="0" borderId="0" xfId="0" applyFont="1" applyAlignment="1">
      <alignment vertical="center" wrapText="1"/>
    </xf>
    <xf numFmtId="2" fontId="40" fillId="0" borderId="0" xfId="0" applyNumberFormat="1" applyFont="1" applyAlignment="1">
      <alignment horizontal="left" vertical="center" wrapText="1"/>
    </xf>
    <xf numFmtId="3" fontId="23" fillId="0" borderId="1" xfId="0" applyNumberFormat="1" applyFont="1" applyBorder="1" applyAlignment="1">
      <alignment horizontal="center" vertical="center" wrapText="1"/>
    </xf>
    <xf numFmtId="0" fontId="24" fillId="0" borderId="0"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6" xfId="0" applyFont="1" applyBorder="1" applyAlignment="1">
      <alignment horizontal="center" vertical="center" wrapText="1"/>
    </xf>
    <xf numFmtId="0" fontId="44" fillId="0" borderId="0" xfId="0" applyFont="1" applyAlignment="1">
      <alignment vertical="center" wrapText="1"/>
    </xf>
    <xf numFmtId="0" fontId="45" fillId="0" borderId="0" xfId="0" applyFont="1" applyAlignment="1">
      <alignment vertical="center" wrapText="1"/>
    </xf>
    <xf numFmtId="0" fontId="45" fillId="0" borderId="0" xfId="0" applyFont="1" applyBorder="1" applyAlignment="1">
      <alignment vertical="center" wrapText="1"/>
    </xf>
    <xf numFmtId="0" fontId="46" fillId="0" borderId="0" xfId="0" applyFont="1" applyBorder="1" applyAlignment="1">
      <alignment vertical="center" wrapText="1"/>
    </xf>
    <xf numFmtId="0" fontId="47" fillId="0" borderId="0" xfId="0" applyFont="1" applyBorder="1" applyAlignment="1">
      <alignment vertical="center" wrapText="1"/>
    </xf>
    <xf numFmtId="0" fontId="48" fillId="0" borderId="0" xfId="0" applyFont="1" applyBorder="1" applyAlignment="1">
      <alignment vertical="center" wrapText="1"/>
    </xf>
    <xf numFmtId="3" fontId="47" fillId="0" borderId="0" xfId="0" applyNumberFormat="1" applyFont="1" applyAlignment="1">
      <alignment horizontal="left" vertical="center" wrapText="1"/>
    </xf>
    <xf numFmtId="0" fontId="47" fillId="0" borderId="0" xfId="0" applyFont="1" applyAlignment="1">
      <alignment horizontal="left" vertical="center" wrapText="1"/>
    </xf>
    <xf numFmtId="2" fontId="47" fillId="0" borderId="0" xfId="0" applyNumberFormat="1" applyFont="1" applyAlignment="1">
      <alignment horizontal="left" vertical="center" wrapText="1"/>
    </xf>
    <xf numFmtId="2" fontId="40" fillId="0" borderId="0" xfId="0" applyNumberFormat="1" applyFont="1" applyAlignment="1">
      <alignment vertical="center" wrapText="1"/>
    </xf>
    <xf numFmtId="0" fontId="19" fillId="0" borderId="0" xfId="0" applyFont="1" applyBorder="1" applyAlignment="1">
      <alignment vertical="center" wrapText="1"/>
    </xf>
    <xf numFmtId="4" fontId="49" fillId="0" borderId="8" xfId="0" applyNumberFormat="1" applyFont="1" applyBorder="1" applyAlignment="1">
      <alignment horizontal="center" vertical="center" wrapText="1"/>
    </xf>
    <xf numFmtId="3" fontId="50" fillId="0" borderId="1" xfId="0" applyNumberFormat="1" applyFont="1" applyBorder="1" applyAlignment="1">
      <alignment horizontal="center" vertical="center" wrapText="1"/>
    </xf>
    <xf numFmtId="10" fontId="51" fillId="0" borderId="0" xfId="6" applyNumberFormat="1" applyFont="1" applyAlignment="1">
      <alignment vertical="center" wrapText="1"/>
    </xf>
    <xf numFmtId="4" fontId="52" fillId="0" borderId="8" xfId="0" applyNumberFormat="1" applyFont="1" applyBorder="1" applyAlignment="1">
      <alignment horizontal="center" vertical="center" wrapText="1"/>
    </xf>
    <xf numFmtId="0" fontId="53" fillId="0" borderId="0" xfId="0" applyFont="1" applyBorder="1" applyAlignment="1">
      <alignment vertical="center" wrapText="1"/>
    </xf>
    <xf numFmtId="0" fontId="53" fillId="0" borderId="2" xfId="0" applyFont="1" applyBorder="1" applyAlignment="1">
      <alignment horizontal="left" vertical="center" wrapText="1"/>
    </xf>
    <xf numFmtId="0" fontId="54" fillId="0" borderId="0" xfId="0" applyFont="1" applyBorder="1" applyAlignment="1">
      <alignment vertical="center" wrapText="1"/>
    </xf>
    <xf numFmtId="3" fontId="50" fillId="0" borderId="9" xfId="0" applyNumberFormat="1" applyFont="1" applyBorder="1" applyAlignment="1">
      <alignment horizontal="center" vertical="center" wrapText="1"/>
    </xf>
    <xf numFmtId="4" fontId="52" fillId="0" borderId="9" xfId="0" applyNumberFormat="1" applyFont="1" applyBorder="1" applyAlignment="1">
      <alignment horizontal="center" vertical="center" wrapText="1"/>
    </xf>
    <xf numFmtId="0" fontId="51" fillId="0" borderId="0" xfId="0" applyFont="1" applyAlignment="1">
      <alignment vertical="center" wrapText="1"/>
    </xf>
    <xf numFmtId="10" fontId="51" fillId="0" borderId="0" xfId="7" applyNumberFormat="1" applyFont="1" applyAlignment="1">
      <alignment vertical="center" wrapText="1"/>
    </xf>
    <xf numFmtId="4" fontId="55" fillId="0" borderId="10" xfId="0" applyNumberFormat="1" applyFont="1" applyBorder="1" applyAlignment="1">
      <alignment horizontal="center" vertical="center"/>
    </xf>
    <xf numFmtId="4" fontId="55" fillId="0" borderId="10" xfId="7" applyNumberFormat="1" applyFont="1" applyBorder="1" applyAlignment="1">
      <alignment horizontal="center" vertical="center"/>
    </xf>
    <xf numFmtId="3" fontId="51" fillId="0" borderId="11" xfId="7" applyNumberFormat="1" applyFont="1" applyBorder="1" applyAlignment="1" applyProtection="1">
      <alignment horizontal="center" vertical="center"/>
      <protection locked="0"/>
    </xf>
    <xf numFmtId="0" fontId="57" fillId="0" borderId="0" xfId="0" applyFont="1" applyBorder="1" applyAlignment="1">
      <alignment vertical="center" wrapText="1"/>
    </xf>
    <xf numFmtId="0" fontId="58" fillId="0" borderId="0" xfId="0" applyFont="1" applyBorder="1" applyAlignment="1">
      <alignment horizontal="center" vertical="center" wrapText="1"/>
    </xf>
    <xf numFmtId="0" fontId="59" fillId="0" borderId="0" xfId="0" applyFont="1" applyBorder="1" applyAlignment="1">
      <alignment horizontal="center" vertical="center" wrapText="1"/>
    </xf>
    <xf numFmtId="0" fontId="60" fillId="0" borderId="0" xfId="0" applyFont="1" applyBorder="1" applyAlignment="1">
      <alignment vertical="center" wrapText="1"/>
    </xf>
    <xf numFmtId="0" fontId="61" fillId="0" borderId="0" xfId="0" applyFont="1" applyBorder="1" applyAlignment="1">
      <alignment horizontal="center" vertical="center" wrapText="1"/>
    </xf>
    <xf numFmtId="0" fontId="53" fillId="0" borderId="0" xfId="0" applyFont="1" applyAlignment="1">
      <alignment vertical="center" wrapText="1"/>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0" fontId="45" fillId="0" borderId="0" xfId="0" applyFont="1" applyAlignment="1">
      <alignment horizontal="left" vertical="center"/>
    </xf>
    <xf numFmtId="3" fontId="8" fillId="0" borderId="0" xfId="0" applyNumberFormat="1" applyFont="1" applyAlignment="1">
      <alignment horizontal="left" vertical="center"/>
    </xf>
    <xf numFmtId="3" fontId="44" fillId="0" borderId="0" xfId="0" applyNumberFormat="1" applyFont="1" applyAlignment="1">
      <alignment horizontal="left" vertical="center"/>
    </xf>
    <xf numFmtId="3" fontId="7" fillId="0" borderId="0" xfId="0" applyNumberFormat="1" applyFont="1" applyAlignment="1">
      <alignment horizontal="left" vertical="center"/>
    </xf>
    <xf numFmtId="0" fontId="62" fillId="0" borderId="0" xfId="0" applyFont="1" applyAlignment="1">
      <alignment vertical="center"/>
    </xf>
    <xf numFmtId="0" fontId="8" fillId="2" borderId="0" xfId="5" applyFont="1" applyFill="1" applyAlignment="1">
      <alignment vertical="center"/>
    </xf>
    <xf numFmtId="0" fontId="7" fillId="0" borderId="0" xfId="0" applyFont="1" applyBorder="1" applyAlignment="1">
      <alignment horizontal="left" vertical="center"/>
    </xf>
    <xf numFmtId="0" fontId="10" fillId="0" borderId="0" xfId="0" applyFont="1" applyAlignment="1">
      <alignment horizontal="left" vertical="center"/>
    </xf>
    <xf numFmtId="0" fontId="8" fillId="0" borderId="0" xfId="0" applyFont="1" applyBorder="1" applyAlignment="1">
      <alignment horizontal="left" vertical="center"/>
    </xf>
    <xf numFmtId="0" fontId="23" fillId="0" borderId="0" xfId="0" applyFont="1" applyAlignment="1">
      <alignment horizontal="center" vertical="center" wrapText="1"/>
    </xf>
    <xf numFmtId="0" fontId="19" fillId="0" borderId="0" xfId="0" applyFont="1" applyBorder="1"/>
    <xf numFmtId="0" fontId="23" fillId="0" borderId="0" xfId="0" applyFont="1" applyAlignment="1">
      <alignment vertical="center" wrapText="1"/>
    </xf>
    <xf numFmtId="0" fontId="33" fillId="0" borderId="0" xfId="0" applyFont="1" applyAlignment="1">
      <alignment horizontal="center" vertical="center" wrapText="1"/>
    </xf>
    <xf numFmtId="9" fontId="33" fillId="0" borderId="6" xfId="0" applyNumberFormat="1" applyFont="1" applyBorder="1" applyAlignment="1">
      <alignment horizontal="center" vertical="center" wrapText="1"/>
    </xf>
    <xf numFmtId="9" fontId="33" fillId="0" borderId="0" xfId="0" applyNumberFormat="1" applyFont="1" applyBorder="1" applyAlignment="1">
      <alignment horizontal="center" vertical="center" wrapText="1"/>
    </xf>
    <xf numFmtId="0" fontId="67" fillId="0" borderId="0" xfId="0" applyFont="1" applyBorder="1" applyAlignment="1">
      <alignment horizontal="center" vertical="center" wrapText="1"/>
    </xf>
    <xf numFmtId="0" fontId="0" fillId="0" borderId="0" xfId="0" applyBorder="1"/>
    <xf numFmtId="0" fontId="28" fillId="0" borderId="0" xfId="0" applyFont="1" applyAlignment="1">
      <alignment horizontal="center" vertical="center" wrapText="1"/>
    </xf>
    <xf numFmtId="0" fontId="28" fillId="0" borderId="0" xfId="0" applyFont="1" applyAlignment="1">
      <alignment vertical="center" wrapText="1"/>
    </xf>
    <xf numFmtId="3" fontId="28" fillId="0" borderId="11" xfId="0" applyNumberFormat="1" applyFont="1" applyBorder="1" applyAlignment="1">
      <alignment horizontal="center" vertical="center"/>
    </xf>
    <xf numFmtId="0" fontId="28" fillId="0" borderId="0" xfId="0" applyFont="1" applyAlignment="1">
      <alignment horizontal="center" vertical="center"/>
    </xf>
    <xf numFmtId="4" fontId="28" fillId="0" borderId="0" xfId="0" applyNumberFormat="1" applyFont="1" applyBorder="1" applyAlignment="1">
      <alignment horizontal="center" vertical="center"/>
    </xf>
    <xf numFmtId="10" fontId="28" fillId="0" borderId="0" xfId="0" applyNumberFormat="1" applyFont="1" applyBorder="1" applyAlignment="1">
      <alignment horizontal="center" vertical="center"/>
    </xf>
    <xf numFmtId="2" fontId="28" fillId="0" borderId="0" xfId="0" applyNumberFormat="1" applyFont="1" applyBorder="1" applyAlignment="1" applyProtection="1">
      <alignment horizontal="center" vertical="center"/>
      <protection locked="0"/>
    </xf>
    <xf numFmtId="10" fontId="28" fillId="0" borderId="0" xfId="0" applyNumberFormat="1" applyFont="1" applyAlignment="1">
      <alignment vertical="center" wrapText="1"/>
    </xf>
    <xf numFmtId="3" fontId="28" fillId="0" borderId="15" xfId="0" applyNumberFormat="1" applyFont="1" applyBorder="1" applyAlignment="1">
      <alignment horizontal="center" vertical="center"/>
    </xf>
    <xf numFmtId="3" fontId="28" fillId="0" borderId="15" xfId="0" applyNumberFormat="1" applyFont="1" applyBorder="1" applyAlignment="1">
      <alignment horizontal="center" vertical="center" wrapText="1"/>
    </xf>
    <xf numFmtId="4" fontId="28" fillId="0" borderId="0" xfId="0" applyNumberFormat="1" applyFont="1" applyBorder="1" applyAlignment="1">
      <alignment horizontal="center" vertical="center" wrapText="1"/>
    </xf>
    <xf numFmtId="3" fontId="28" fillId="0" borderId="7" xfId="0" applyNumberFormat="1" applyFont="1" applyBorder="1" applyAlignment="1">
      <alignment horizontal="center" vertical="center" wrapText="1"/>
    </xf>
    <xf numFmtId="3" fontId="28" fillId="0" borderId="7" xfId="0" applyNumberFormat="1" applyFont="1" applyBorder="1" applyAlignment="1">
      <alignment horizontal="center" vertical="center"/>
    </xf>
    <xf numFmtId="0" fontId="68" fillId="0" borderId="0" xfId="0" applyFont="1"/>
    <xf numFmtId="3" fontId="68" fillId="0" borderId="0" xfId="0" applyNumberFormat="1" applyFont="1" applyBorder="1"/>
    <xf numFmtId="2" fontId="68" fillId="0" borderId="0" xfId="0" applyNumberFormat="1" applyFont="1" applyBorder="1"/>
    <xf numFmtId="2" fontId="69" fillId="0" borderId="0" xfId="0" applyNumberFormat="1" applyFont="1" applyBorder="1" applyAlignment="1">
      <alignment horizontal="center" vertical="center" wrapText="1"/>
    </xf>
    <xf numFmtId="0" fontId="23" fillId="0" borderId="0" xfId="0" applyFont="1" applyAlignment="1">
      <alignment horizontal="center" vertical="center"/>
    </xf>
    <xf numFmtId="3" fontId="23" fillId="0" borderId="1" xfId="0" quotePrefix="1" applyNumberFormat="1" applyFont="1" applyBorder="1" applyAlignment="1">
      <alignment horizontal="center" vertical="center" wrapText="1"/>
    </xf>
    <xf numFmtId="0" fontId="35" fillId="0" borderId="0" xfId="0" applyFont="1"/>
    <xf numFmtId="0" fontId="34" fillId="0" borderId="0" xfId="0" applyFont="1" applyBorder="1" applyAlignment="1">
      <alignment vertical="center" wrapText="1"/>
    </xf>
    <xf numFmtId="0" fontId="50" fillId="0" borderId="0" xfId="0" applyFont="1" applyAlignment="1">
      <alignment vertical="center" wrapText="1"/>
    </xf>
    <xf numFmtId="0" fontId="75" fillId="0" borderId="0" xfId="0" applyFont="1" applyAlignment="1">
      <alignment vertical="center" wrapText="1"/>
    </xf>
    <xf numFmtId="3" fontId="51" fillId="0" borderId="15" xfId="0" applyNumberFormat="1" applyFont="1" applyBorder="1" applyAlignment="1">
      <alignment horizontal="center" vertical="center" wrapText="1"/>
    </xf>
    <xf numFmtId="0" fontId="65" fillId="0" borderId="4" xfId="0" applyFont="1" applyBorder="1" applyAlignment="1">
      <alignment horizontal="left" vertical="center" wrapText="1"/>
    </xf>
    <xf numFmtId="0" fontId="77" fillId="0" borderId="0" xfId="0" applyFont="1" applyAlignment="1">
      <alignment vertical="center" wrapText="1"/>
    </xf>
    <xf numFmtId="0" fontId="41" fillId="0" borderId="0" xfId="0" applyFont="1" applyAlignment="1">
      <alignment vertical="center" wrapText="1"/>
    </xf>
    <xf numFmtId="0" fontId="53" fillId="0" borderId="0" xfId="0" applyFont="1" applyBorder="1" applyAlignment="1">
      <alignment horizontal="left" vertical="center" wrapText="1"/>
    </xf>
    <xf numFmtId="0" fontId="8" fillId="0" borderId="0" xfId="0" applyFont="1" applyAlignment="1">
      <alignment horizontal="center" vertical="center"/>
    </xf>
    <xf numFmtId="0" fontId="8" fillId="0" borderId="0" xfId="0" applyFont="1" applyBorder="1" applyAlignment="1">
      <alignment horizontal="center" vertical="center"/>
    </xf>
    <xf numFmtId="0" fontId="18" fillId="0" borderId="0" xfId="0" applyFont="1" applyBorder="1" applyAlignment="1">
      <alignment horizontal="center" vertical="center"/>
    </xf>
    <xf numFmtId="0" fontId="78" fillId="0" borderId="0" xfId="0" applyFont="1" applyBorder="1" applyAlignment="1">
      <alignment horizontal="center" vertical="center" wrapText="1"/>
    </xf>
    <xf numFmtId="0" fontId="80" fillId="0" borderId="0" xfId="0" applyFont="1" applyBorder="1" applyAlignment="1">
      <alignment vertical="center" wrapText="1"/>
    </xf>
    <xf numFmtId="0" fontId="7" fillId="0" borderId="0" xfId="0" applyFont="1" applyBorder="1" applyAlignment="1">
      <alignment vertical="center" wrapText="1"/>
    </xf>
    <xf numFmtId="3" fontId="0" fillId="3" borderId="11" xfId="0" applyNumberFormat="1" applyFill="1" applyBorder="1" applyAlignment="1" applyProtection="1">
      <alignment horizontal="center" vertical="center"/>
      <protection locked="0"/>
    </xf>
    <xf numFmtId="3" fontId="0" fillId="3" borderId="15" xfId="0" applyNumberFormat="1" applyFill="1" applyBorder="1" applyAlignment="1" applyProtection="1">
      <alignment horizontal="center" vertical="center"/>
      <protection locked="0"/>
    </xf>
    <xf numFmtId="3" fontId="0" fillId="3" borderId="7" xfId="0" applyNumberFormat="1" applyFill="1" applyBorder="1" applyAlignment="1" applyProtection="1">
      <alignment horizontal="center" vertical="center"/>
      <protection locked="0"/>
    </xf>
    <xf numFmtId="0" fontId="107" fillId="0" borderId="0" xfId="0" applyFont="1" applyAlignment="1">
      <alignment vertical="center"/>
    </xf>
    <xf numFmtId="0" fontId="18" fillId="0" borderId="0" xfId="0" applyFont="1" applyAlignment="1">
      <alignment horizontal="justify" vertical="center" wrapText="1"/>
    </xf>
    <xf numFmtId="0" fontId="108" fillId="4" borderId="0" xfId="0" applyFont="1" applyFill="1" applyAlignment="1">
      <alignment vertical="center" wrapText="1"/>
    </xf>
    <xf numFmtId="0" fontId="109" fillId="4" borderId="0" xfId="0" applyFont="1" applyFill="1" applyAlignment="1">
      <alignment vertical="center" wrapText="1"/>
    </xf>
    <xf numFmtId="0" fontId="82" fillId="0" borderId="0" xfId="0" applyFont="1" applyAlignment="1">
      <alignment vertical="center" wrapText="1"/>
    </xf>
    <xf numFmtId="0" fontId="81" fillId="0" borderId="0" xfId="0" applyFont="1" applyAlignment="1">
      <alignment vertical="center" wrapText="1"/>
    </xf>
    <xf numFmtId="0" fontId="83" fillId="0" borderId="0" xfId="0" applyFont="1" applyBorder="1" applyAlignment="1">
      <alignment vertical="center" wrapText="1"/>
    </xf>
    <xf numFmtId="0" fontId="83" fillId="0" borderId="0" xfId="0" applyFont="1" applyAlignment="1">
      <alignment vertical="center" wrapText="1"/>
    </xf>
    <xf numFmtId="3" fontId="81" fillId="0" borderId="0" xfId="0" applyNumberFormat="1" applyFont="1" applyAlignment="1">
      <alignment vertical="center" wrapText="1"/>
    </xf>
    <xf numFmtId="3" fontId="83" fillId="0" borderId="0" xfId="0" applyNumberFormat="1" applyFont="1" applyAlignment="1">
      <alignment vertical="center" wrapText="1"/>
    </xf>
    <xf numFmtId="0" fontId="0" fillId="0" borderId="0" xfId="0" applyBorder="1" applyAlignment="1">
      <alignment vertical="center"/>
    </xf>
    <xf numFmtId="0" fontId="78" fillId="0" borderId="9" xfId="0" applyFont="1" applyBorder="1" applyAlignment="1">
      <alignment horizontal="center" vertical="center" wrapText="1"/>
    </xf>
    <xf numFmtId="3" fontId="51" fillId="0" borderId="5" xfId="0" applyNumberFormat="1" applyFont="1" applyBorder="1" applyAlignment="1">
      <alignment horizontal="center" vertical="center" wrapText="1"/>
    </xf>
    <xf numFmtId="3" fontId="51" fillId="0" borderId="11" xfId="0" applyNumberFormat="1" applyFont="1" applyBorder="1" applyAlignment="1">
      <alignment horizontal="center" vertical="center"/>
    </xf>
    <xf numFmtId="4" fontId="51" fillId="0" borderId="0" xfId="0" applyNumberFormat="1" applyFont="1" applyBorder="1" applyAlignment="1">
      <alignment horizontal="center" vertical="center"/>
    </xf>
    <xf numFmtId="4" fontId="51" fillId="0" borderId="5" xfId="0" applyNumberFormat="1" applyFont="1" applyBorder="1" applyAlignment="1">
      <alignment horizontal="center" vertical="center"/>
    </xf>
    <xf numFmtId="3" fontId="51" fillId="0" borderId="4" xfId="0" applyNumberFormat="1" applyFont="1" applyBorder="1" applyAlignment="1">
      <alignment horizontal="center" vertical="center" wrapText="1"/>
    </xf>
    <xf numFmtId="3" fontId="51" fillId="0" borderId="15" xfId="0" applyNumberFormat="1" applyFont="1" applyBorder="1" applyAlignment="1">
      <alignment horizontal="center" vertical="center"/>
    </xf>
    <xf numFmtId="4" fontId="51" fillId="0" borderId="4" xfId="0" applyNumberFormat="1" applyFont="1" applyBorder="1" applyAlignment="1">
      <alignment horizontal="center" vertical="center"/>
    </xf>
    <xf numFmtId="3" fontId="76" fillId="0" borderId="4" xfId="0" applyNumberFormat="1" applyFont="1" applyBorder="1" applyAlignment="1">
      <alignment horizontal="center" vertical="center" wrapText="1"/>
    </xf>
    <xf numFmtId="0" fontId="15" fillId="0" borderId="0" xfId="0" applyFont="1" applyAlignment="1">
      <alignment vertical="center" wrapText="1"/>
    </xf>
    <xf numFmtId="3" fontId="76" fillId="0" borderId="15" xfId="0" applyNumberFormat="1" applyFont="1" applyBorder="1" applyAlignment="1">
      <alignment horizontal="center" vertical="center"/>
    </xf>
    <xf numFmtId="4" fontId="76" fillId="0" borderId="0" xfId="0" applyNumberFormat="1" applyFont="1" applyBorder="1" applyAlignment="1">
      <alignment horizontal="center" vertical="center"/>
    </xf>
    <xf numFmtId="0" fontId="84" fillId="0" borderId="3" xfId="0" applyFont="1" applyBorder="1" applyAlignment="1">
      <alignment horizontal="left" vertical="center" wrapText="1"/>
    </xf>
    <xf numFmtId="0" fontId="51" fillId="0" borderId="3" xfId="0" applyFont="1" applyBorder="1" applyAlignment="1">
      <alignment horizontal="center" vertical="center" wrapText="1"/>
    </xf>
    <xf numFmtId="3" fontId="51" fillId="0" borderId="7" xfId="0" applyNumberFormat="1" applyFont="1" applyBorder="1" applyAlignment="1">
      <alignment horizontal="center" vertical="center" wrapText="1"/>
    </xf>
    <xf numFmtId="4" fontId="51" fillId="0" borderId="6" xfId="0" applyNumberFormat="1" applyFont="1" applyBorder="1" applyAlignment="1">
      <alignment horizontal="center" vertical="center" wrapText="1"/>
    </xf>
    <xf numFmtId="4" fontId="51" fillId="0" borderId="6" xfId="0" applyNumberFormat="1" applyFont="1" applyBorder="1" applyAlignment="1">
      <alignment horizontal="center" vertical="center"/>
    </xf>
    <xf numFmtId="3" fontId="51" fillId="0" borderId="7" xfId="0" applyNumberFormat="1" applyFont="1" applyBorder="1" applyAlignment="1">
      <alignment horizontal="center" vertical="center"/>
    </xf>
    <xf numFmtId="4" fontId="51" fillId="0" borderId="3" xfId="0" applyNumberFormat="1" applyFont="1" applyBorder="1" applyAlignment="1">
      <alignment horizontal="center" vertical="center" wrapText="1"/>
    </xf>
    <xf numFmtId="3" fontId="85" fillId="0" borderId="0" xfId="0" applyNumberFormat="1" applyFont="1" applyBorder="1" applyAlignment="1">
      <alignment vertical="center" wrapText="1"/>
    </xf>
    <xf numFmtId="0" fontId="86" fillId="0" borderId="0" xfId="0" applyFont="1" applyBorder="1" applyAlignment="1">
      <alignment horizontal="center" vertical="center" wrapText="1"/>
    </xf>
    <xf numFmtId="3" fontId="86" fillId="0" borderId="0" xfId="0" applyNumberFormat="1" applyFont="1" applyBorder="1" applyAlignment="1">
      <alignment horizontal="center" vertical="center" wrapText="1"/>
    </xf>
    <xf numFmtId="3" fontId="50" fillId="0" borderId="2" xfId="0" applyNumberFormat="1" applyFont="1" applyBorder="1" applyAlignment="1">
      <alignment horizontal="center" vertical="center" wrapText="1"/>
    </xf>
    <xf numFmtId="4" fontId="50" fillId="0" borderId="0" xfId="0" applyNumberFormat="1" applyFont="1" applyBorder="1" applyAlignment="1">
      <alignment horizontal="center" vertical="center" wrapText="1"/>
    </xf>
    <xf numFmtId="4" fontId="50" fillId="0" borderId="2" xfId="0" applyNumberFormat="1" applyFont="1" applyBorder="1" applyAlignment="1">
      <alignment horizontal="center" vertical="center" wrapText="1"/>
    </xf>
    <xf numFmtId="3" fontId="50" fillId="0" borderId="0" xfId="0" applyNumberFormat="1" applyFont="1" applyBorder="1" applyAlignment="1">
      <alignment horizontal="center" vertical="center" wrapText="1"/>
    </xf>
    <xf numFmtId="0" fontId="87" fillId="0" borderId="0" xfId="0" applyFont="1" applyAlignment="1">
      <alignment vertical="center" wrapText="1"/>
    </xf>
    <xf numFmtId="0" fontId="110" fillId="0" borderId="0" xfId="0" applyFont="1" applyAlignment="1">
      <alignment vertical="center"/>
    </xf>
    <xf numFmtId="2" fontId="111" fillId="0" borderId="0" xfId="0" applyNumberFormat="1" applyFont="1" applyAlignment="1">
      <alignment vertical="center" wrapText="1"/>
    </xf>
    <xf numFmtId="0" fontId="112" fillId="0" borderId="0" xfId="0" applyFont="1"/>
    <xf numFmtId="4" fontId="55" fillId="0" borderId="14" xfId="0" applyNumberFormat="1" applyFont="1" applyBorder="1" applyAlignment="1">
      <alignment horizontal="center" vertical="center"/>
    </xf>
    <xf numFmtId="4" fontId="79" fillId="0" borderId="14" xfId="0" applyNumberFormat="1" applyFont="1" applyBorder="1" applyAlignment="1">
      <alignment horizontal="center" vertical="center"/>
    </xf>
    <xf numFmtId="4" fontId="55" fillId="0" borderId="14" xfId="0" applyNumberFormat="1" applyFont="1" applyBorder="1" applyAlignment="1">
      <alignment horizontal="center" vertical="center" wrapText="1"/>
    </xf>
    <xf numFmtId="0" fontId="110" fillId="0" borderId="0" xfId="0" applyFont="1"/>
    <xf numFmtId="4" fontId="93" fillId="0" borderId="10" xfId="0" applyNumberFormat="1" applyFont="1" applyBorder="1" applyAlignment="1">
      <alignment horizontal="center" vertical="center"/>
    </xf>
    <xf numFmtId="4" fontId="93" fillId="0" borderId="14" xfId="0" applyNumberFormat="1" applyFont="1" applyBorder="1" applyAlignment="1">
      <alignment horizontal="center" vertical="center"/>
    </xf>
    <xf numFmtId="4" fontId="93" fillId="0" borderId="14" xfId="0" applyNumberFormat="1" applyFont="1" applyBorder="1" applyAlignment="1">
      <alignment horizontal="center" vertical="center" wrapText="1"/>
    </xf>
    <xf numFmtId="4" fontId="93" fillId="0" borderId="6" xfId="0" applyNumberFormat="1" applyFont="1" applyBorder="1" applyAlignment="1">
      <alignment horizontal="center" vertical="center" wrapText="1"/>
    </xf>
    <xf numFmtId="0" fontId="94" fillId="0" borderId="0" xfId="0" applyFont="1" applyBorder="1" applyAlignment="1">
      <alignment horizontal="center" vertical="center" wrapText="1"/>
    </xf>
    <xf numFmtId="4" fontId="95" fillId="0" borderId="8" xfId="0" applyNumberFormat="1" applyFont="1" applyBorder="1" applyAlignment="1">
      <alignment horizontal="center" vertical="center" wrapText="1"/>
    </xf>
    <xf numFmtId="2" fontId="96" fillId="0" borderId="0" xfId="0" applyNumberFormat="1" applyFont="1" applyBorder="1" applyAlignment="1">
      <alignment horizontal="center" vertical="center" wrapText="1"/>
    </xf>
    <xf numFmtId="4" fontId="93" fillId="0" borderId="6" xfId="0" applyNumberFormat="1" applyFont="1" applyBorder="1" applyAlignment="1">
      <alignment horizontal="center" vertical="center"/>
    </xf>
    <xf numFmtId="0" fontId="97" fillId="0" borderId="0" xfId="0" applyFont="1" applyBorder="1" applyAlignment="1">
      <alignment horizontal="center" vertical="center" wrapText="1"/>
    </xf>
    <xf numFmtId="0" fontId="50" fillId="0" borderId="0" xfId="0" applyFont="1" applyBorder="1" applyAlignment="1">
      <alignment vertical="center" wrapText="1"/>
    </xf>
    <xf numFmtId="0" fontId="42" fillId="0" borderId="5"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7"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7" xfId="0" applyFont="1" applyBorder="1" applyAlignment="1">
      <alignment horizontal="center" vertical="center" wrapText="1"/>
    </xf>
    <xf numFmtId="0" fontId="104" fillId="0" borderId="0" xfId="2" applyAlignment="1">
      <alignment vertical="center"/>
    </xf>
    <xf numFmtId="0" fontId="15" fillId="0" borderId="0" xfId="2" applyFont="1" applyAlignment="1">
      <alignment vertical="center"/>
    </xf>
    <xf numFmtId="0" fontId="36" fillId="0" borderId="0" xfId="2" applyFont="1" applyAlignment="1">
      <alignment horizontal="right" vertical="center"/>
    </xf>
    <xf numFmtId="0" fontId="43" fillId="0" borderId="0" xfId="2" applyFont="1" applyAlignment="1">
      <alignment vertical="center"/>
    </xf>
    <xf numFmtId="0" fontId="7" fillId="0" borderId="0" xfId="2" applyFont="1" applyAlignment="1">
      <alignment horizontal="left" vertical="center"/>
    </xf>
    <xf numFmtId="0" fontId="35" fillId="0" borderId="0" xfId="2" applyFont="1" applyAlignment="1">
      <alignment horizontal="center"/>
    </xf>
    <xf numFmtId="0" fontId="37" fillId="0" borderId="0" xfId="2" applyFont="1" applyAlignment="1">
      <alignment horizontal="left" vertical="center"/>
    </xf>
    <xf numFmtId="0" fontId="8" fillId="0" borderId="0" xfId="2" applyFont="1" applyAlignment="1">
      <alignment horizontal="left" vertical="center"/>
    </xf>
    <xf numFmtId="0" fontId="34" fillId="0" borderId="0" xfId="2" applyFont="1" applyAlignment="1">
      <alignment horizontal="center" vertical="center" wrapText="1"/>
    </xf>
    <xf numFmtId="0" fontId="23" fillId="0" borderId="5" xfId="2" applyFont="1" applyBorder="1" applyAlignment="1">
      <alignment horizontal="center" vertical="center" wrapText="1"/>
    </xf>
    <xf numFmtId="0" fontId="23" fillId="0" borderId="0" xfId="2" applyFont="1" applyAlignment="1">
      <alignment vertical="center" wrapText="1"/>
    </xf>
    <xf numFmtId="0" fontId="23" fillId="0" borderId="0" xfId="2" applyFont="1" applyAlignment="1">
      <alignment horizontal="center" vertical="center" wrapText="1"/>
    </xf>
    <xf numFmtId="0" fontId="34" fillId="0" borderId="0" xfId="2" applyFont="1" applyAlignment="1">
      <alignment vertical="center" wrapText="1"/>
    </xf>
    <xf numFmtId="0" fontId="32" fillId="0" borderId="0" xfId="2" applyFont="1" applyAlignment="1">
      <alignment horizontal="center" vertical="center" wrapText="1"/>
    </xf>
    <xf numFmtId="0" fontId="23" fillId="0" borderId="3" xfId="2" applyFont="1" applyBorder="1" applyAlignment="1">
      <alignment horizontal="center" vertical="center" wrapText="1"/>
    </xf>
    <xf numFmtId="0" fontId="33" fillId="0" borderId="0" xfId="2" applyFont="1" applyAlignment="1">
      <alignment vertical="center" wrapText="1"/>
    </xf>
    <xf numFmtId="0" fontId="33" fillId="0" borderId="7" xfId="2" applyFont="1" applyBorder="1" applyAlignment="1">
      <alignment horizontal="center" vertical="center" wrapText="1"/>
    </xf>
    <xf numFmtId="0" fontId="33" fillId="0" borderId="6" xfId="2" applyFont="1" applyBorder="1" applyAlignment="1">
      <alignment horizontal="center" vertical="center" wrapText="1"/>
    </xf>
    <xf numFmtId="0" fontId="32" fillId="0" borderId="0" xfId="2" applyFont="1" applyAlignment="1">
      <alignment vertical="center" wrapText="1"/>
    </xf>
    <xf numFmtId="0" fontId="24" fillId="0" borderId="0" xfId="2" applyFont="1" applyAlignment="1">
      <alignment horizontal="center" vertical="center" wrapText="1"/>
    </xf>
    <xf numFmtId="0" fontId="25" fillId="0" borderId="0" xfId="2" applyFont="1" applyAlignment="1">
      <alignment horizontal="center" vertical="center" wrapText="1"/>
    </xf>
    <xf numFmtId="0" fontId="26" fillId="0" borderId="0" xfId="2" applyFont="1" applyAlignment="1">
      <alignment vertical="center" wrapText="1"/>
    </xf>
    <xf numFmtId="0" fontId="24" fillId="0" borderId="0" xfId="2" applyFont="1" applyAlignment="1">
      <alignment vertical="center" wrapText="1"/>
    </xf>
    <xf numFmtId="0" fontId="27" fillId="0" borderId="0" xfId="2" applyFont="1" applyAlignment="1">
      <alignment horizontal="center" vertical="center" wrapText="1"/>
    </xf>
    <xf numFmtId="0" fontId="29" fillId="0" borderId="5" xfId="2" applyFont="1" applyBorder="1" applyAlignment="1">
      <alignment horizontal="left" vertical="center" wrapText="1"/>
    </xf>
    <xf numFmtId="3" fontId="28" fillId="0" borderId="0" xfId="2" applyNumberFormat="1" applyFont="1" applyAlignment="1">
      <alignment vertical="center" wrapText="1"/>
    </xf>
    <xf numFmtId="3" fontId="28" fillId="0" borderId="11" xfId="2" applyNumberFormat="1" applyFont="1" applyBorder="1" applyAlignment="1" applyProtection="1">
      <alignment horizontal="center" vertical="center"/>
      <protection locked="0"/>
    </xf>
    <xf numFmtId="4" fontId="93" fillId="0" borderId="10" xfId="2" applyNumberFormat="1" applyFont="1" applyBorder="1" applyAlignment="1">
      <alignment horizontal="center" vertical="center"/>
    </xf>
    <xf numFmtId="3" fontId="28" fillId="3" borderId="11" xfId="2" applyNumberFormat="1" applyFont="1" applyFill="1" applyBorder="1" applyAlignment="1" applyProtection="1">
      <alignment horizontal="center" vertical="center"/>
      <protection locked="0"/>
    </xf>
    <xf numFmtId="165" fontId="93" fillId="0" borderId="10" xfId="1" applyNumberFormat="1" applyFont="1" applyBorder="1" applyAlignment="1">
      <alignment horizontal="center" vertical="center"/>
    </xf>
    <xf numFmtId="0" fontId="83" fillId="0" borderId="0" xfId="2" applyFont="1" applyAlignment="1">
      <alignment vertical="center" wrapText="1"/>
    </xf>
    <xf numFmtId="0" fontId="27" fillId="0" borderId="0" xfId="2" applyFont="1" applyAlignment="1">
      <alignment vertical="center" wrapText="1"/>
    </xf>
    <xf numFmtId="0" fontId="29" fillId="0" borderId="4" xfId="2" applyFont="1" applyBorder="1" applyAlignment="1">
      <alignment horizontal="left" vertical="center" wrapText="1"/>
    </xf>
    <xf numFmtId="3" fontId="28" fillId="0" borderId="15" xfId="2" applyNumberFormat="1" applyFont="1" applyBorder="1" applyAlignment="1" applyProtection="1">
      <alignment horizontal="center" vertical="center"/>
      <protection locked="0"/>
    </xf>
    <xf numFmtId="4" fontId="93" fillId="0" borderId="14" xfId="2" applyNumberFormat="1" applyFont="1" applyBorder="1" applyAlignment="1">
      <alignment horizontal="center" vertical="center"/>
    </xf>
    <xf numFmtId="3" fontId="28" fillId="3" borderId="15" xfId="2" applyNumberFormat="1" applyFont="1" applyFill="1" applyBorder="1" applyAlignment="1" applyProtection="1">
      <alignment horizontal="center" vertical="center"/>
      <protection locked="0"/>
    </xf>
    <xf numFmtId="165" fontId="93" fillId="0" borderId="14" xfId="1" applyNumberFormat="1" applyFont="1" applyBorder="1" applyAlignment="1">
      <alignment horizontal="center" vertical="center"/>
    </xf>
    <xf numFmtId="3" fontId="28" fillId="0" borderId="15" xfId="2" applyNumberFormat="1" applyFont="1" applyBorder="1" applyAlignment="1" applyProtection="1">
      <alignment horizontal="center" vertical="center" wrapText="1"/>
      <protection locked="0"/>
    </xf>
    <xf numFmtId="0" fontId="30" fillId="0" borderId="0" xfId="2" applyFont="1" applyAlignment="1">
      <alignment horizontal="center" vertical="center" wrapText="1"/>
    </xf>
    <xf numFmtId="0" fontId="30" fillId="0" borderId="0" xfId="2" applyFont="1" applyAlignment="1">
      <alignment vertical="center" wrapText="1"/>
    </xf>
    <xf numFmtId="3" fontId="28" fillId="3" borderId="15" xfId="2" applyNumberFormat="1" applyFont="1" applyFill="1" applyBorder="1" applyAlignment="1" applyProtection="1">
      <alignment horizontal="center" vertical="center" wrapText="1"/>
      <protection locked="0"/>
    </xf>
    <xf numFmtId="4" fontId="93" fillId="0" borderId="14" xfId="2" applyNumberFormat="1" applyFont="1" applyBorder="1" applyAlignment="1">
      <alignment horizontal="center" vertical="center" wrapText="1"/>
    </xf>
    <xf numFmtId="165" fontId="93" fillId="0" borderId="14" xfId="1" applyNumberFormat="1" applyFont="1" applyBorder="1" applyAlignment="1">
      <alignment horizontal="center" vertical="center" wrapText="1"/>
    </xf>
    <xf numFmtId="0" fontId="29" fillId="0" borderId="3" xfId="2" applyFont="1" applyBorder="1" applyAlignment="1">
      <alignment horizontal="left" vertical="center" wrapText="1"/>
    </xf>
    <xf numFmtId="3" fontId="28" fillId="0" borderId="7" xfId="2" applyNumberFormat="1" applyFont="1" applyBorder="1" applyAlignment="1" applyProtection="1">
      <alignment horizontal="center" vertical="center" wrapText="1"/>
      <protection locked="0"/>
    </xf>
    <xf numFmtId="4" fontId="93" fillId="0" borderId="6" xfId="2" applyNumberFormat="1" applyFont="1" applyBorder="1" applyAlignment="1">
      <alignment horizontal="center" vertical="center" wrapText="1"/>
    </xf>
    <xf numFmtId="3" fontId="28" fillId="3" borderId="7" xfId="2" applyNumberFormat="1" applyFont="1" applyFill="1" applyBorder="1" applyAlignment="1" applyProtection="1">
      <alignment horizontal="center" vertical="center" wrapText="1"/>
      <protection locked="0"/>
    </xf>
    <xf numFmtId="165" fontId="93" fillId="0" borderId="6" xfId="1" applyNumberFormat="1" applyFont="1" applyBorder="1" applyAlignment="1">
      <alignment horizontal="center" vertical="center" wrapText="1"/>
    </xf>
    <xf numFmtId="0" fontId="97" fillId="0" borderId="0" xfId="2" applyFont="1" applyAlignment="1">
      <alignment horizontal="center" vertical="center" wrapText="1"/>
    </xf>
    <xf numFmtId="165" fontId="97" fillId="0" borderId="0" xfId="1" applyNumberFormat="1" applyFont="1" applyBorder="1" applyAlignment="1">
      <alignment horizontal="center" vertical="center" wrapText="1"/>
    </xf>
    <xf numFmtId="0" fontId="8" fillId="0" borderId="0" xfId="2" applyFont="1" applyAlignment="1">
      <alignment vertical="center" wrapText="1"/>
    </xf>
    <xf numFmtId="0" fontId="23" fillId="0" borderId="2" xfId="2" applyFont="1" applyBorder="1" applyAlignment="1">
      <alignment horizontal="left" vertical="center" wrapText="1"/>
    </xf>
    <xf numFmtId="3" fontId="23" fillId="0" borderId="1" xfId="2" applyNumberFormat="1" applyFont="1" applyBorder="1" applyAlignment="1">
      <alignment horizontal="center" vertical="center" wrapText="1"/>
    </xf>
    <xf numFmtId="4" fontId="95" fillId="0" borderId="8" xfId="2" applyNumberFormat="1" applyFont="1" applyBorder="1" applyAlignment="1">
      <alignment horizontal="center" vertical="center" wrapText="1"/>
    </xf>
    <xf numFmtId="165" fontId="95" fillId="0" borderId="8" xfId="1" applyNumberFormat="1" applyFont="1" applyBorder="1" applyAlignment="1">
      <alignment horizontal="center" vertical="center" wrapText="1"/>
    </xf>
    <xf numFmtId="0" fontId="21" fillId="0" borderId="0" xfId="2" applyFont="1" applyAlignment="1">
      <alignment vertical="center" wrapText="1"/>
    </xf>
    <xf numFmtId="0" fontId="110" fillId="0" borderId="0" xfId="2" applyFont="1" applyAlignment="1">
      <alignment vertical="center" wrapText="1"/>
    </xf>
    <xf numFmtId="2" fontId="40" fillId="0" borderId="0" xfId="2" applyNumberFormat="1" applyFont="1" applyAlignment="1">
      <alignment vertical="center" wrapText="1"/>
    </xf>
    <xf numFmtId="0" fontId="37" fillId="0" borderId="0" xfId="2" applyFont="1" applyAlignment="1">
      <alignment vertical="center" wrapText="1"/>
    </xf>
    <xf numFmtId="2" fontId="39" fillId="0" borderId="0" xfId="2" applyNumberFormat="1" applyFont="1" applyAlignment="1">
      <alignment vertical="center" wrapText="1"/>
    </xf>
    <xf numFmtId="0" fontId="7" fillId="0" borderId="0" xfId="2" applyFont="1" applyAlignment="1">
      <alignment vertical="center" wrapText="1"/>
    </xf>
    <xf numFmtId="0" fontId="38" fillId="0" borderId="0" xfId="2" applyFont="1" applyAlignment="1">
      <alignment vertical="center" wrapText="1"/>
    </xf>
    <xf numFmtId="10" fontId="7" fillId="0" borderId="0" xfId="2" applyNumberFormat="1" applyFont="1" applyAlignment="1">
      <alignment vertical="center" wrapText="1"/>
    </xf>
    <xf numFmtId="0" fontId="104" fillId="0" borderId="0" xfId="2"/>
    <xf numFmtId="0" fontId="35" fillId="0" borderId="0" xfId="2" applyFont="1"/>
    <xf numFmtId="0" fontId="73" fillId="0" borderId="0" xfId="2" applyFont="1" applyAlignment="1">
      <alignment vertical="center" wrapText="1"/>
    </xf>
    <xf numFmtId="0" fontId="16" fillId="3" borderId="0" xfId="2" applyFont="1" applyFill="1" applyAlignment="1">
      <alignment horizontal="left" vertical="center"/>
    </xf>
    <xf numFmtId="0" fontId="70" fillId="3" borderId="0" xfId="2" applyFont="1" applyFill="1" applyAlignment="1">
      <alignment vertical="center" wrapText="1"/>
    </xf>
    <xf numFmtId="0" fontId="71" fillId="3" borderId="0" xfId="2" applyFont="1" applyFill="1" applyAlignment="1">
      <alignment vertical="center" wrapText="1"/>
    </xf>
    <xf numFmtId="0" fontId="50" fillId="0" borderId="0" xfId="2" applyFont="1" applyAlignment="1">
      <alignment vertical="center" wrapText="1"/>
    </xf>
    <xf numFmtId="0" fontId="42" fillId="0" borderId="6" xfId="2" applyFont="1" applyBorder="1" applyAlignment="1">
      <alignment horizontal="center" vertical="center" wrapText="1"/>
    </xf>
    <xf numFmtId="0" fontId="72" fillId="3" borderId="0" xfId="2" applyFont="1" applyFill="1" applyAlignment="1">
      <alignment vertical="center" wrapText="1"/>
    </xf>
    <xf numFmtId="0" fontId="91" fillId="0" borderId="0" xfId="2" applyFont="1" applyAlignment="1">
      <alignment horizontal="left" vertical="center" wrapText="1"/>
    </xf>
    <xf numFmtId="2" fontId="92" fillId="3" borderId="0" xfId="2" applyNumberFormat="1" applyFont="1" applyFill="1" applyAlignment="1">
      <alignment vertical="center" wrapText="1"/>
    </xf>
    <xf numFmtId="0" fontId="28" fillId="0" borderId="0" xfId="2" applyFont="1" applyAlignment="1">
      <alignment vertical="center" wrapText="1"/>
    </xf>
    <xf numFmtId="3" fontId="74" fillId="0" borderId="0" xfId="2" applyNumberFormat="1" applyFont="1" applyAlignment="1">
      <alignment vertical="center" wrapText="1"/>
    </xf>
    <xf numFmtId="3" fontId="28" fillId="0" borderId="11" xfId="2" applyNumberFormat="1" applyFont="1" applyBorder="1" applyAlignment="1">
      <alignment horizontal="center" vertical="center" wrapText="1"/>
    </xf>
    <xf numFmtId="0" fontId="115" fillId="0" borderId="0" xfId="2" applyFont="1" applyAlignment="1">
      <alignment vertical="center" wrapText="1"/>
    </xf>
    <xf numFmtId="0" fontId="115" fillId="0" borderId="0" xfId="2" applyFont="1" applyAlignment="1">
      <alignment horizontal="left" vertical="center" wrapText="1"/>
    </xf>
    <xf numFmtId="4" fontId="115" fillId="0" borderId="0" xfId="2" applyNumberFormat="1" applyFont="1" applyAlignment="1">
      <alignment horizontal="center" vertical="center"/>
    </xf>
    <xf numFmtId="0" fontId="75" fillId="0" borderId="0" xfId="2" applyFont="1" applyAlignment="1">
      <alignment vertical="center" wrapText="1"/>
    </xf>
    <xf numFmtId="3" fontId="28" fillId="0" borderId="15" xfId="2" applyNumberFormat="1" applyFont="1" applyBorder="1" applyAlignment="1">
      <alignment horizontal="center" vertical="center" wrapText="1"/>
    </xf>
    <xf numFmtId="4" fontId="115" fillId="0" borderId="0" xfId="2" applyNumberFormat="1" applyFont="1" applyAlignment="1">
      <alignment horizontal="center" vertical="center" wrapText="1"/>
    </xf>
    <xf numFmtId="0" fontId="77" fillId="0" borderId="0" xfId="2" applyFont="1" applyAlignment="1">
      <alignment vertical="center" wrapText="1"/>
    </xf>
    <xf numFmtId="0" fontId="65" fillId="0" borderId="4" xfId="2" applyFont="1" applyBorder="1" applyAlignment="1">
      <alignment horizontal="left" vertical="center" wrapText="1"/>
    </xf>
    <xf numFmtId="3" fontId="6" fillId="0" borderId="15" xfId="2" applyNumberFormat="1" applyFont="1" applyBorder="1" applyAlignment="1" applyProtection="1">
      <alignment horizontal="center" vertical="center"/>
      <protection locked="0"/>
    </xf>
    <xf numFmtId="4" fontId="98" fillId="0" borderId="14" xfId="2" applyNumberFormat="1" applyFont="1" applyBorder="1" applyAlignment="1">
      <alignment horizontal="center" vertical="center"/>
    </xf>
    <xf numFmtId="3" fontId="6" fillId="0" borderId="15" xfId="2" applyNumberFormat="1" applyFont="1" applyBorder="1" applyAlignment="1">
      <alignment horizontal="center" vertical="center" wrapText="1"/>
    </xf>
    <xf numFmtId="0" fontId="43" fillId="0" borderId="0" xfId="2" applyFont="1" applyAlignment="1">
      <alignment vertical="center" wrapText="1"/>
    </xf>
    <xf numFmtId="0" fontId="27" fillId="0" borderId="3" xfId="2" applyFont="1" applyBorder="1" applyAlignment="1">
      <alignment vertical="center" wrapText="1"/>
    </xf>
    <xf numFmtId="0" fontId="63" fillId="0" borderId="7" xfId="2" applyFont="1" applyBorder="1" applyAlignment="1">
      <alignment vertical="center" wrapText="1"/>
    </xf>
    <xf numFmtId="0" fontId="99" fillId="0" borderId="6" xfId="2" applyFont="1" applyBorder="1" applyAlignment="1">
      <alignment vertical="center" wrapText="1"/>
    </xf>
    <xf numFmtId="2" fontId="40" fillId="0" borderId="0" xfId="2" applyNumberFormat="1" applyFont="1" applyAlignment="1">
      <alignment horizontal="left" vertical="center" wrapText="1"/>
    </xf>
    <xf numFmtId="2" fontId="100" fillId="0" borderId="0" xfId="2" applyNumberFormat="1" applyFont="1" applyAlignment="1">
      <alignment horizontal="left" vertical="center" wrapText="1"/>
    </xf>
    <xf numFmtId="0" fontId="101" fillId="0" borderId="0" xfId="2" applyFont="1" applyAlignment="1">
      <alignment vertical="center" wrapText="1"/>
    </xf>
    <xf numFmtId="0" fontId="109" fillId="3" borderId="0" xfId="2" applyFont="1" applyFill="1" applyAlignment="1">
      <alignment vertical="center" wrapText="1"/>
    </xf>
    <xf numFmtId="0" fontId="109" fillId="0" borderId="0" xfId="2" applyFont="1" applyAlignment="1">
      <alignment vertical="center" wrapText="1"/>
    </xf>
    <xf numFmtId="0" fontId="53" fillId="0" borderId="2" xfId="2" applyFont="1" applyBorder="1" applyAlignment="1">
      <alignment horizontal="left" vertical="center" wrapText="1"/>
    </xf>
    <xf numFmtId="0" fontId="64" fillId="0" borderId="0" xfId="2" applyFont="1" applyAlignment="1">
      <alignment vertical="center" wrapText="1"/>
    </xf>
    <xf numFmtId="0" fontId="53" fillId="0" borderId="0" xfId="2" applyFont="1" applyAlignment="1">
      <alignment horizontal="left" vertical="center" wrapText="1"/>
    </xf>
    <xf numFmtId="3" fontId="23" fillId="0" borderId="0" xfId="2" applyNumberFormat="1" applyFont="1" applyAlignment="1">
      <alignment horizontal="center" vertical="center" wrapText="1"/>
    </xf>
    <xf numFmtId="4" fontId="23" fillId="0" borderId="0" xfId="2" applyNumberFormat="1" applyFont="1" applyAlignment="1">
      <alignment horizontal="center" vertical="center" wrapText="1"/>
    </xf>
    <xf numFmtId="0" fontId="16" fillId="0" borderId="0" xfId="2" applyFont="1" applyAlignment="1">
      <alignment vertical="center" wrapText="1"/>
    </xf>
    <xf numFmtId="1" fontId="6" fillId="0" borderId="0" xfId="1" applyNumberFormat="1" applyFont="1" applyBorder="1" applyAlignment="1">
      <alignment horizontal="center" vertical="center"/>
    </xf>
    <xf numFmtId="0" fontId="89" fillId="0" borderId="0" xfId="2" applyFont="1"/>
    <xf numFmtId="0" fontId="89" fillId="0" borderId="0" xfId="2" applyFont="1" applyAlignment="1">
      <alignment horizontal="left" vertical="center" wrapText="1"/>
    </xf>
    <xf numFmtId="165" fontId="89" fillId="0" borderId="0" xfId="1" applyNumberFormat="1" applyFont="1" applyBorder="1" applyAlignment="1">
      <alignment horizontal="center" vertical="center"/>
    </xf>
    <xf numFmtId="165" fontId="89" fillId="0" borderId="0" xfId="1" applyNumberFormat="1" applyFont="1" applyBorder="1" applyAlignment="1">
      <alignment horizontal="center" vertical="center" wrapText="1"/>
    </xf>
    <xf numFmtId="0" fontId="89" fillId="0" borderId="0" xfId="2" applyFont="1" applyAlignment="1">
      <alignment vertical="center" wrapText="1"/>
    </xf>
    <xf numFmtId="0" fontId="116" fillId="0" borderId="0" xfId="2" applyFont="1" applyAlignment="1">
      <alignment vertical="center" wrapText="1"/>
    </xf>
    <xf numFmtId="0" fontId="117" fillId="0" borderId="0" xfId="2" applyFont="1" applyAlignment="1">
      <alignment vertical="center" wrapText="1"/>
    </xf>
    <xf numFmtId="0" fontId="118" fillId="0" borderId="0" xfId="2" applyFont="1" applyAlignment="1">
      <alignment horizontal="center" vertical="center" wrapText="1"/>
    </xf>
    <xf numFmtId="0" fontId="119" fillId="0" borderId="0" xfId="2" applyFont="1" applyAlignment="1">
      <alignment vertical="center" wrapText="1"/>
    </xf>
    <xf numFmtId="0" fontId="120" fillId="0" borderId="0" xfId="2" applyFont="1" applyAlignment="1">
      <alignment vertical="center"/>
    </xf>
    <xf numFmtId="0" fontId="10" fillId="0" borderId="0" xfId="2" applyFont="1" applyAlignment="1">
      <alignment horizontal="left" vertical="center"/>
    </xf>
    <xf numFmtId="0" fontId="121" fillId="2" borderId="0" xfId="5" applyFont="1" applyFill="1" applyAlignment="1">
      <alignment vertical="center"/>
    </xf>
    <xf numFmtId="0" fontId="33" fillId="0" borderId="0" xfId="2" applyFont="1" applyAlignment="1">
      <alignment horizontal="center" vertical="center" wrapText="1"/>
    </xf>
    <xf numFmtId="0" fontId="28" fillId="0" borderId="0" xfId="2" applyFont="1" applyAlignment="1">
      <alignment horizontal="center" vertical="center" wrapText="1"/>
    </xf>
    <xf numFmtId="3" fontId="104" fillId="0" borderId="0" xfId="2" applyNumberFormat="1"/>
    <xf numFmtId="3" fontId="105" fillId="4" borderId="0" xfId="3" applyNumberFormat="1" applyFont="1" applyFill="1" applyAlignment="1">
      <alignment horizontal="center" vertical="center" wrapText="1"/>
    </xf>
    <xf numFmtId="3" fontId="125" fillId="4" borderId="0" xfId="3" applyNumberFormat="1" applyFont="1" applyFill="1" applyAlignment="1">
      <alignment horizontal="center" vertical="center" wrapText="1"/>
    </xf>
    <xf numFmtId="3" fontId="125" fillId="4" borderId="27" xfId="3" applyNumberFormat="1" applyFont="1" applyFill="1" applyBorder="1" applyAlignment="1">
      <alignment horizontal="center" vertical="center" wrapText="1"/>
    </xf>
    <xf numFmtId="3" fontId="125" fillId="4" borderId="28" xfId="3" applyNumberFormat="1" applyFont="1" applyFill="1" applyBorder="1" applyAlignment="1">
      <alignment horizontal="center" vertical="center" wrapText="1"/>
    </xf>
    <xf numFmtId="3" fontId="125" fillId="4" borderId="29" xfId="3" applyNumberFormat="1" applyFont="1" applyFill="1" applyBorder="1" applyAlignment="1">
      <alignment horizontal="center" vertical="center" wrapText="1"/>
    </xf>
    <xf numFmtId="3" fontId="126" fillId="4" borderId="30" xfId="3" applyNumberFormat="1" applyFont="1" applyFill="1" applyBorder="1" applyAlignment="1">
      <alignment horizontal="center" vertical="center" wrapText="1"/>
    </xf>
    <xf numFmtId="3" fontId="125" fillId="4" borderId="21" xfId="3" applyNumberFormat="1" applyFont="1" applyFill="1" applyBorder="1" applyAlignment="1">
      <alignment horizontal="center" vertical="center" wrapText="1"/>
    </xf>
    <xf numFmtId="0" fontId="105" fillId="4" borderId="25" xfId="2" applyFont="1" applyFill="1" applyBorder="1" applyAlignment="1">
      <alignment vertical="center" wrapText="1"/>
    </xf>
    <xf numFmtId="0" fontId="105" fillId="4" borderId="19" xfId="2" applyFont="1" applyFill="1" applyBorder="1" applyAlignment="1">
      <alignment vertical="center" wrapText="1"/>
    </xf>
    <xf numFmtId="0" fontId="105" fillId="4" borderId="0" xfId="2" applyFont="1" applyFill="1" applyAlignment="1">
      <alignment horizontal="center" vertical="center" wrapText="1"/>
    </xf>
    <xf numFmtId="0" fontId="65" fillId="4" borderId="32" xfId="3" applyFont="1" applyFill="1" applyBorder="1" applyAlignment="1">
      <alignment horizontal="left" vertical="center" indent="1"/>
    </xf>
    <xf numFmtId="0" fontId="65" fillId="4" borderId="30" xfId="3" applyFont="1" applyFill="1" applyBorder="1" applyAlignment="1">
      <alignment horizontal="left" vertical="center" indent="1"/>
    </xf>
    <xf numFmtId="3" fontId="126" fillId="4" borderId="33" xfId="3" applyNumberFormat="1" applyFont="1" applyFill="1" applyBorder="1" applyAlignment="1">
      <alignment horizontal="left" vertical="center" wrapText="1" indent="1"/>
    </xf>
    <xf numFmtId="3" fontId="127" fillId="4" borderId="34" xfId="2" applyNumberFormat="1" applyFont="1" applyFill="1" applyBorder="1" applyAlignment="1" applyProtection="1">
      <alignment horizontal="center" vertical="center"/>
      <protection locked="0"/>
    </xf>
    <xf numFmtId="4" fontId="128" fillId="4" borderId="35" xfId="2" applyNumberFormat="1" applyFont="1" applyFill="1" applyBorder="1" applyAlignment="1">
      <alignment horizontal="center" vertical="center"/>
    </xf>
    <xf numFmtId="3" fontId="6" fillId="4" borderId="18" xfId="2" applyNumberFormat="1" applyFont="1" applyFill="1" applyBorder="1" applyAlignment="1" applyProtection="1">
      <alignment horizontal="center" vertical="center"/>
      <protection locked="0"/>
    </xf>
    <xf numFmtId="0" fontId="65" fillId="4" borderId="33" xfId="3" applyFont="1" applyFill="1" applyBorder="1" applyAlignment="1">
      <alignment horizontal="left" vertical="center" indent="1"/>
    </xf>
    <xf numFmtId="3" fontId="6" fillId="4" borderId="32" xfId="2" applyNumberFormat="1" applyFont="1" applyFill="1" applyBorder="1" applyAlignment="1" applyProtection="1">
      <alignment horizontal="center" vertical="center"/>
      <protection locked="0"/>
    </xf>
    <xf numFmtId="3" fontId="6" fillId="4" borderId="30" xfId="2" applyNumberFormat="1" applyFont="1" applyFill="1" applyBorder="1" applyAlignment="1" applyProtection="1">
      <alignment horizontal="center" vertical="center"/>
      <protection locked="0"/>
    </xf>
    <xf numFmtId="3" fontId="127" fillId="4" borderId="36" xfId="2" applyNumberFormat="1" applyFont="1" applyFill="1" applyBorder="1" applyAlignment="1" applyProtection="1">
      <alignment horizontal="center" vertical="center"/>
      <protection locked="0"/>
    </xf>
    <xf numFmtId="4" fontId="98" fillId="4" borderId="19" xfId="2" applyNumberFormat="1" applyFont="1" applyFill="1" applyBorder="1" applyAlignment="1">
      <alignment horizontal="center" vertical="center"/>
    </xf>
    <xf numFmtId="3" fontId="6" fillId="4" borderId="26" xfId="2" applyNumberFormat="1" applyFont="1" applyFill="1" applyBorder="1" applyAlignment="1" applyProtection="1">
      <alignment horizontal="center" vertical="center"/>
      <protection locked="0"/>
    </xf>
    <xf numFmtId="4" fontId="98" fillId="4" borderId="31" xfId="2" applyNumberFormat="1" applyFont="1" applyFill="1" applyBorder="1" applyAlignment="1">
      <alignment horizontal="center" vertical="center"/>
    </xf>
    <xf numFmtId="3" fontId="6" fillId="4" borderId="20" xfId="2" applyNumberFormat="1" applyFont="1" applyFill="1" applyBorder="1" applyAlignment="1" applyProtection="1">
      <alignment horizontal="center" vertical="center"/>
      <protection locked="0"/>
    </xf>
    <xf numFmtId="4" fontId="98" fillId="4" borderId="21" xfId="2" applyNumberFormat="1" applyFont="1" applyFill="1" applyBorder="1" applyAlignment="1">
      <alignment horizontal="center" vertical="center"/>
    </xf>
    <xf numFmtId="3" fontId="125" fillId="4" borderId="20" xfId="3" applyNumberFormat="1" applyFont="1" applyFill="1" applyBorder="1" applyAlignment="1">
      <alignment horizontal="center" vertical="center" wrapText="1"/>
    </xf>
    <xf numFmtId="3" fontId="125" fillId="4" borderId="37" xfId="3" applyNumberFormat="1" applyFont="1" applyFill="1" applyBorder="1" applyAlignment="1">
      <alignment horizontal="center" vertical="center" wrapText="1"/>
    </xf>
    <xf numFmtId="3" fontId="105" fillId="4" borderId="30" xfId="3" applyNumberFormat="1" applyFont="1" applyFill="1" applyBorder="1" applyAlignment="1">
      <alignment horizontal="center" vertical="center" wrapText="1"/>
    </xf>
    <xf numFmtId="3" fontId="125" fillId="4" borderId="30" xfId="3" applyNumberFormat="1" applyFont="1" applyFill="1" applyBorder="1" applyAlignment="1">
      <alignment horizontal="center" vertical="center" wrapText="1"/>
    </xf>
    <xf numFmtId="3" fontId="127" fillId="4" borderId="30" xfId="2" applyNumberFormat="1" applyFont="1" applyFill="1" applyBorder="1" applyAlignment="1" applyProtection="1">
      <alignment horizontal="center" vertical="center"/>
      <protection locked="0"/>
    </xf>
    <xf numFmtId="0" fontId="105" fillId="4" borderId="18" xfId="2" applyFont="1" applyFill="1" applyBorder="1" applyAlignment="1">
      <alignment vertical="center" wrapText="1"/>
    </xf>
    <xf numFmtId="0" fontId="105" fillId="4" borderId="0" xfId="2" applyFont="1" applyFill="1" applyAlignment="1">
      <alignment vertical="center" wrapText="1"/>
    </xf>
    <xf numFmtId="3" fontId="127" fillId="4" borderId="26" xfId="2" applyNumberFormat="1" applyFont="1" applyFill="1" applyBorder="1" applyAlignment="1" applyProtection="1">
      <alignment horizontal="center" vertical="center"/>
      <protection locked="0"/>
    </xf>
    <xf numFmtId="4" fontId="128" fillId="4" borderId="38" xfId="2" applyNumberFormat="1" applyFont="1" applyFill="1" applyBorder="1" applyAlignment="1">
      <alignment horizontal="center" vertical="center"/>
    </xf>
    <xf numFmtId="0" fontId="113" fillId="4" borderId="0" xfId="0" applyFont="1" applyFill="1"/>
    <xf numFmtId="0" fontId="123" fillId="4" borderId="0" xfId="0" applyFont="1" applyFill="1" applyBorder="1"/>
    <xf numFmtId="0" fontId="0" fillId="4" borderId="0" xfId="0" applyFill="1" applyBorder="1"/>
    <xf numFmtId="0" fontId="127" fillId="6" borderId="34" xfId="0" applyFont="1" applyFill="1" applyBorder="1" applyAlignment="1">
      <alignment horizontal="center" vertical="center"/>
    </xf>
    <xf numFmtId="0" fontId="127" fillId="6" borderId="35" xfId="0" applyFont="1" applyFill="1" applyBorder="1" applyAlignment="1">
      <alignment horizontal="center" vertical="center" wrapText="1"/>
    </xf>
    <xf numFmtId="0" fontId="127" fillId="6" borderId="38" xfId="0" applyFont="1" applyFill="1" applyBorder="1" applyAlignment="1">
      <alignment horizontal="center" vertical="center"/>
    </xf>
    <xf numFmtId="0" fontId="127" fillId="4" borderId="34" xfId="0" applyFont="1" applyFill="1" applyBorder="1"/>
    <xf numFmtId="0" fontId="113" fillId="0" borderId="0" xfId="0" applyFont="1"/>
    <xf numFmtId="0" fontId="120" fillId="0" borderId="0" xfId="0" applyFont="1" applyAlignment="1">
      <alignment vertical="center"/>
    </xf>
    <xf numFmtId="0" fontId="121" fillId="0" borderId="0" xfId="0" applyFont="1" applyAlignment="1" applyProtection="1">
      <alignment vertical="center" wrapText="1"/>
      <protection locked="0"/>
    </xf>
    <xf numFmtId="0" fontId="124" fillId="0" borderId="0" xfId="0" applyFont="1" applyAlignment="1">
      <alignment horizontal="left" vertical="center"/>
    </xf>
    <xf numFmtId="0" fontId="123" fillId="0" borderId="0" xfId="0" applyFont="1"/>
    <xf numFmtId="0" fontId="123" fillId="0" borderId="0" xfId="0" applyFont="1" applyBorder="1"/>
    <xf numFmtId="0" fontId="129" fillId="0" borderId="32" xfId="0" applyFont="1" applyBorder="1"/>
    <xf numFmtId="0" fontId="129" fillId="0" borderId="30" xfId="0" applyFont="1" applyBorder="1"/>
    <xf numFmtId="0" fontId="127" fillId="0" borderId="36" xfId="0" applyFont="1" applyBorder="1" applyAlignment="1">
      <alignment wrapText="1"/>
    </xf>
    <xf numFmtId="2" fontId="130" fillId="0" borderId="0" xfId="0" applyNumberFormat="1" applyFont="1" applyBorder="1" applyAlignment="1">
      <alignment horizontal="center"/>
    </xf>
    <xf numFmtId="2" fontId="128" fillId="0" borderId="35" xfId="0" applyNumberFormat="1" applyFont="1" applyBorder="1" applyAlignment="1">
      <alignment horizontal="center" wrapText="1"/>
    </xf>
    <xf numFmtId="2" fontId="130" fillId="0" borderId="19" xfId="0" applyNumberFormat="1" applyFont="1" applyBorder="1" applyAlignment="1">
      <alignment horizontal="center"/>
    </xf>
    <xf numFmtId="2" fontId="130" fillId="0" borderId="31" xfId="0" applyNumberFormat="1" applyFont="1" applyBorder="1" applyAlignment="1">
      <alignment horizontal="center"/>
    </xf>
    <xf numFmtId="2" fontId="128" fillId="0" borderId="38" xfId="0" applyNumberFormat="1" applyFont="1" applyBorder="1" applyAlignment="1">
      <alignment horizontal="center" wrapText="1"/>
    </xf>
    <xf numFmtId="168" fontId="116" fillId="0" borderId="0" xfId="0" applyNumberFormat="1" applyFont="1" applyBorder="1" applyAlignment="1">
      <alignment horizontal="center"/>
    </xf>
    <xf numFmtId="168" fontId="116" fillId="0" borderId="18" xfId="0" applyNumberFormat="1" applyFont="1" applyBorder="1" applyAlignment="1">
      <alignment horizontal="center"/>
    </xf>
    <xf numFmtId="168" fontId="116" fillId="0" borderId="26" xfId="0" applyNumberFormat="1" applyFont="1" applyBorder="1" applyAlignment="1">
      <alignment horizontal="center"/>
    </xf>
    <xf numFmtId="168" fontId="127" fillId="0" borderId="34" xfId="0" applyNumberFormat="1" applyFont="1" applyBorder="1" applyAlignment="1">
      <alignment horizontal="center" wrapText="1"/>
    </xf>
    <xf numFmtId="167" fontId="0" fillId="5" borderId="25" xfId="0" applyNumberFormat="1" applyFill="1" applyBorder="1" applyAlignment="1">
      <alignment horizontal="center"/>
    </xf>
    <xf numFmtId="167" fontId="0" fillId="5" borderId="19" xfId="0" applyNumberFormat="1" applyFill="1" applyBorder="1" applyAlignment="1">
      <alignment horizontal="center"/>
    </xf>
    <xf numFmtId="167" fontId="0" fillId="4" borderId="0" xfId="0" applyNumberFormat="1" applyFill="1" applyBorder="1" applyAlignment="1">
      <alignment horizontal="center"/>
    </xf>
    <xf numFmtId="167" fontId="0" fillId="4" borderId="31" xfId="0" applyNumberFormat="1" applyFill="1" applyBorder="1" applyAlignment="1">
      <alignment horizontal="center"/>
    </xf>
    <xf numFmtId="167" fontId="0" fillId="5" borderId="0" xfId="0" applyNumberFormat="1" applyFill="1" applyBorder="1" applyAlignment="1">
      <alignment horizontal="center"/>
    </xf>
    <xf numFmtId="167" fontId="0" fillId="5" borderId="31" xfId="0" applyNumberFormat="1" applyFill="1" applyBorder="1" applyAlignment="1">
      <alignment horizontal="center"/>
    </xf>
    <xf numFmtId="167" fontId="0" fillId="4" borderId="39" xfId="0" applyNumberFormat="1" applyFill="1" applyBorder="1" applyAlignment="1">
      <alignment horizontal="center"/>
    </xf>
    <xf numFmtId="167" fontId="0" fillId="4" borderId="21" xfId="0" applyNumberFormat="1" applyFill="1" applyBorder="1" applyAlignment="1">
      <alignment horizontal="center"/>
    </xf>
    <xf numFmtId="9" fontId="127" fillId="4" borderId="35" xfId="0" applyNumberFormat="1" applyFont="1" applyFill="1" applyBorder="1" applyAlignment="1">
      <alignment horizontal="center"/>
    </xf>
    <xf numFmtId="167" fontId="127" fillId="4" borderId="38" xfId="0" applyNumberFormat="1" applyFont="1" applyFill="1" applyBorder="1" applyAlignment="1">
      <alignment horizontal="center"/>
    </xf>
    <xf numFmtId="0" fontId="122" fillId="0" borderId="0" xfId="0" applyFont="1" applyAlignment="1">
      <alignment vertical="center"/>
    </xf>
    <xf numFmtId="0" fontId="113" fillId="4" borderId="0" xfId="0" applyFont="1" applyFill="1" applyBorder="1"/>
    <xf numFmtId="0" fontId="102" fillId="4" borderId="0" xfId="0" applyFont="1" applyFill="1" applyBorder="1"/>
    <xf numFmtId="3" fontId="113" fillId="4" borderId="0" xfId="0" applyNumberFormat="1" applyFont="1" applyFill="1" applyBorder="1"/>
    <xf numFmtId="10" fontId="113" fillId="4" borderId="0" xfId="0" applyNumberFormat="1" applyFont="1" applyFill="1" applyBorder="1"/>
    <xf numFmtId="0" fontId="103" fillId="4" borderId="0" xfId="0" applyFont="1" applyFill="1" applyBorder="1"/>
    <xf numFmtId="3" fontId="103" fillId="4" borderId="0" xfId="0" applyNumberFormat="1" applyFont="1" applyFill="1" applyBorder="1"/>
    <xf numFmtId="10" fontId="103" fillId="4" borderId="0" xfId="0" applyNumberFormat="1" applyFont="1" applyFill="1" applyBorder="1"/>
    <xf numFmtId="0" fontId="65" fillId="5" borderId="18" xfId="0" applyFont="1" applyFill="1" applyBorder="1"/>
    <xf numFmtId="0" fontId="65" fillId="4" borderId="26" xfId="0" applyFont="1" applyFill="1" applyBorder="1"/>
    <xf numFmtId="0" fontId="65" fillId="5" borderId="26" xfId="0" applyFont="1" applyFill="1" applyBorder="1"/>
    <xf numFmtId="0" fontId="65" fillId="4" borderId="20" xfId="0" applyFont="1" applyFill="1" applyBorder="1"/>
    <xf numFmtId="0" fontId="124" fillId="0" borderId="0" xfId="0" applyFont="1" applyAlignment="1" applyProtection="1">
      <alignment vertical="center" wrapText="1"/>
      <protection locked="0"/>
    </xf>
    <xf numFmtId="0" fontId="8" fillId="2" borderId="0" xfId="5" applyFont="1" applyFill="1" applyAlignment="1">
      <alignment horizontal="center" vertical="center"/>
    </xf>
    <xf numFmtId="0" fontId="22" fillId="0" borderId="0" xfId="0" applyFont="1" applyBorder="1" applyAlignment="1">
      <alignment horizontal="left" vertical="center" wrapText="1"/>
    </xf>
    <xf numFmtId="3" fontId="28" fillId="0" borderId="11" xfId="0" applyNumberFormat="1" applyFont="1" applyBorder="1" applyAlignment="1" applyProtection="1">
      <alignment horizontal="center" vertical="center"/>
      <protection locked="0"/>
    </xf>
    <xf numFmtId="3" fontId="28" fillId="0" borderId="15" xfId="0" applyNumberFormat="1" applyFont="1" applyBorder="1" applyAlignment="1" applyProtection="1">
      <alignment horizontal="center" vertical="center"/>
      <protection locked="0"/>
    </xf>
    <xf numFmtId="3" fontId="28" fillId="0" borderId="15" xfId="0" applyNumberFormat="1" applyFont="1" applyBorder="1" applyAlignment="1" applyProtection="1">
      <alignment horizontal="center" vertical="center" wrapText="1"/>
      <protection locked="0"/>
    </xf>
    <xf numFmtId="3" fontId="28" fillId="0" borderId="7" xfId="0" applyNumberFormat="1" applyFont="1" applyBorder="1" applyAlignment="1" applyProtection="1">
      <alignment horizontal="center" vertical="center" wrapText="1"/>
      <protection locked="0"/>
    </xf>
    <xf numFmtId="0" fontId="33" fillId="0" borderId="17" xfId="2" applyFont="1" applyBorder="1" applyAlignment="1">
      <alignment horizontal="center" vertical="center" wrapText="1"/>
    </xf>
    <xf numFmtId="4" fontId="95" fillId="0" borderId="9" xfId="2" applyNumberFormat="1" applyFont="1" applyBorder="1" applyAlignment="1">
      <alignment horizontal="center" vertical="center" wrapText="1"/>
    </xf>
    <xf numFmtId="49" fontId="22" fillId="0" borderId="0" xfId="2" applyNumberFormat="1" applyFont="1" applyAlignment="1">
      <alignment vertical="center" wrapText="1"/>
    </xf>
    <xf numFmtId="0" fontId="63" fillId="0" borderId="17" xfId="2" applyFont="1" applyBorder="1" applyAlignment="1">
      <alignment vertical="center" wrapText="1"/>
    </xf>
    <xf numFmtId="4" fontId="93" fillId="0" borderId="16" xfId="2" applyNumberFormat="1" applyFont="1" applyBorder="1" applyAlignment="1">
      <alignment horizontal="center" vertical="center" wrapText="1"/>
    </xf>
    <xf numFmtId="4" fontId="93" fillId="0" borderId="0" xfId="2" applyNumberFormat="1" applyFont="1" applyAlignment="1">
      <alignment horizontal="center" vertical="center" wrapText="1"/>
    </xf>
    <xf numFmtId="4" fontId="98" fillId="0" borderId="0" xfId="2" applyNumberFormat="1" applyFont="1" applyAlignment="1">
      <alignment horizontal="center" vertical="center" wrapText="1"/>
    </xf>
    <xf numFmtId="3" fontId="51" fillId="0" borderId="15" xfId="7" applyNumberFormat="1" applyFont="1" applyBorder="1" applyAlignment="1" applyProtection="1">
      <alignment horizontal="center" vertical="center"/>
      <protection locked="0"/>
    </xf>
    <xf numFmtId="4" fontId="55" fillId="0" borderId="14" xfId="7" applyNumberFormat="1" applyFont="1" applyBorder="1" applyAlignment="1">
      <alignment horizontal="center" vertical="center"/>
    </xf>
    <xf numFmtId="10" fontId="51" fillId="0" borderId="5" xfId="7" applyNumberFormat="1" applyFont="1" applyBorder="1" applyAlignment="1">
      <alignment vertical="center" wrapText="1"/>
    </xf>
    <xf numFmtId="10" fontId="51" fillId="0" borderId="4" xfId="7" applyNumberFormat="1" applyFont="1" applyBorder="1" applyAlignment="1">
      <alignment vertical="center" wrapText="1"/>
    </xf>
    <xf numFmtId="3" fontId="51" fillId="0" borderId="1" xfId="7" applyNumberFormat="1" applyFont="1" applyBorder="1" applyAlignment="1" applyProtection="1">
      <alignment horizontal="center" vertical="center"/>
      <protection locked="0"/>
    </xf>
    <xf numFmtId="4" fontId="55" fillId="0" borderId="8" xfId="7" applyNumberFormat="1" applyFont="1" applyBorder="1" applyAlignment="1">
      <alignment horizontal="center" vertical="center"/>
    </xf>
    <xf numFmtId="10" fontId="56" fillId="0" borderId="2" xfId="7" applyNumberFormat="1" applyFont="1" applyBorder="1" applyAlignment="1">
      <alignment vertical="center" wrapText="1"/>
    </xf>
    <xf numFmtId="3" fontId="56" fillId="0" borderId="1" xfId="7" applyNumberFormat="1" applyFont="1" applyBorder="1" applyAlignment="1" applyProtection="1">
      <alignment horizontal="center" vertical="center"/>
      <protection locked="0"/>
    </xf>
    <xf numFmtId="0" fontId="53" fillId="0" borderId="16" xfId="0" applyFont="1" applyBorder="1" applyAlignment="1">
      <alignment horizontal="left" vertical="center" wrapText="1"/>
    </xf>
    <xf numFmtId="4" fontId="134" fillId="0" borderId="8" xfId="0" applyNumberFormat="1" applyFont="1" applyBorder="1" applyAlignment="1">
      <alignment horizontal="center" vertical="center"/>
    </xf>
    <xf numFmtId="9" fontId="51" fillId="0" borderId="0" xfId="8" applyFont="1" applyAlignment="1">
      <alignment vertical="center" wrapText="1"/>
    </xf>
    <xf numFmtId="0" fontId="80" fillId="0" borderId="0" xfId="0" applyFont="1" applyAlignment="1">
      <alignment horizontal="left" vertical="center"/>
    </xf>
    <xf numFmtId="0" fontId="136" fillId="4" borderId="0" xfId="0" applyFont="1" applyFill="1" applyBorder="1"/>
    <xf numFmtId="3" fontId="0" fillId="4" borderId="0" xfId="0" applyNumberFormat="1" applyFill="1" applyBorder="1"/>
    <xf numFmtId="10" fontId="0" fillId="4" borderId="0" xfId="0" applyNumberFormat="1" applyFill="1" applyBorder="1"/>
    <xf numFmtId="0" fontId="131" fillId="0" borderId="0" xfId="2" applyFont="1" applyAlignment="1">
      <alignment horizontal="center" vertical="center" wrapText="1"/>
    </xf>
    <xf numFmtId="0" fontId="82" fillId="0" borderId="0" xfId="2" applyFont="1" applyAlignment="1">
      <alignment vertical="center" wrapText="1"/>
    </xf>
    <xf numFmtId="3" fontId="82" fillId="0" borderId="0" xfId="2" applyNumberFormat="1" applyFont="1" applyAlignment="1">
      <alignment vertical="center" wrapText="1"/>
    </xf>
    <xf numFmtId="0" fontId="137" fillId="0" borderId="0" xfId="2" applyFont="1" applyAlignment="1">
      <alignment horizontal="center" vertical="center" wrapText="1"/>
    </xf>
    <xf numFmtId="0" fontId="89" fillId="0" borderId="0" xfId="2" applyFont="1" applyAlignment="1">
      <alignment horizontal="center" vertical="center" wrapText="1"/>
    </xf>
    <xf numFmtId="0" fontId="81" fillId="0" borderId="0" xfId="2" applyFont="1" applyAlignment="1">
      <alignment vertical="center" wrapText="1"/>
    </xf>
    <xf numFmtId="2" fontId="89" fillId="0" borderId="0" xfId="1" applyNumberFormat="1" applyFont="1" applyBorder="1" applyAlignment="1">
      <alignment horizontal="center" vertical="center"/>
    </xf>
    <xf numFmtId="2" fontId="89" fillId="0" borderId="0" xfId="1" applyNumberFormat="1" applyFont="1" applyBorder="1" applyAlignment="1">
      <alignment horizontal="center" vertical="center" wrapText="1"/>
    </xf>
    <xf numFmtId="2" fontId="89" fillId="0" borderId="0" xfId="2" applyNumberFormat="1" applyFont="1" applyAlignment="1">
      <alignment vertical="center" wrapText="1"/>
    </xf>
    <xf numFmtId="0" fontId="80" fillId="0" borderId="0" xfId="2" applyFont="1" applyAlignment="1">
      <alignment vertical="center" wrapText="1"/>
    </xf>
    <xf numFmtId="166" fontId="116" fillId="0" borderId="26" xfId="0" applyNumberFormat="1" applyFont="1" applyBorder="1" applyAlignment="1">
      <alignment horizontal="center"/>
    </xf>
    <xf numFmtId="3" fontId="105" fillId="4" borderId="18" xfId="3" applyNumberFormat="1" applyFont="1" applyFill="1" applyBorder="1" applyAlignment="1">
      <alignment horizontal="center" vertical="center" wrapText="1"/>
    </xf>
    <xf numFmtId="0" fontId="127" fillId="0" borderId="20" xfId="0" applyFont="1" applyBorder="1" applyAlignment="1">
      <alignment horizontal="center" vertical="center" wrapText="1"/>
    </xf>
    <xf numFmtId="0" fontId="127" fillId="0" borderId="39" xfId="0" applyFont="1" applyBorder="1" applyAlignment="1">
      <alignment horizontal="center" vertical="center" wrapText="1"/>
    </xf>
    <xf numFmtId="0" fontId="127" fillId="0" borderId="21" xfId="0" applyFont="1" applyBorder="1" applyAlignment="1">
      <alignment horizontal="center" vertical="center" wrapText="1"/>
    </xf>
    <xf numFmtId="0" fontId="113" fillId="0" borderId="0" xfId="3" applyFont="1"/>
    <xf numFmtId="0" fontId="124" fillId="0" borderId="0" xfId="3" applyFont="1" applyAlignment="1">
      <alignment horizontal="left" vertical="center"/>
    </xf>
    <xf numFmtId="0" fontId="122" fillId="0" borderId="0" xfId="3" applyFont="1" applyAlignment="1">
      <alignment vertical="center"/>
    </xf>
    <xf numFmtId="0" fontId="120" fillId="0" borderId="0" xfId="3" applyFont="1" applyAlignment="1">
      <alignment vertical="center"/>
    </xf>
    <xf numFmtId="0" fontId="8" fillId="0" borderId="0" xfId="3" applyFont="1" applyAlignment="1">
      <alignment horizontal="left" vertical="center"/>
    </xf>
    <xf numFmtId="0" fontId="124" fillId="0" borderId="0" xfId="3" applyFont="1" applyAlignment="1" applyProtection="1">
      <alignment vertical="center" wrapText="1"/>
      <protection locked="0"/>
    </xf>
    <xf numFmtId="0" fontId="121" fillId="0" borderId="0" xfId="3" applyFont="1" applyAlignment="1" applyProtection="1">
      <alignment vertical="center" wrapText="1"/>
      <protection locked="0"/>
    </xf>
    <xf numFmtId="0" fontId="6" fillId="0" borderId="0" xfId="3"/>
    <xf numFmtId="0" fontId="127" fillId="0" borderId="0" xfId="3" applyFont="1" applyAlignment="1">
      <alignment vertical="center" wrapText="1"/>
    </xf>
    <xf numFmtId="0" fontId="6" fillId="0" borderId="25" xfId="3" applyBorder="1"/>
    <xf numFmtId="0" fontId="6" fillId="0" borderId="19" xfId="3" applyBorder="1"/>
    <xf numFmtId="0" fontId="127" fillId="0" borderId="36" xfId="3" applyFont="1" applyBorder="1" applyAlignment="1">
      <alignment wrapText="1"/>
    </xf>
    <xf numFmtId="0" fontId="6" fillId="4" borderId="0" xfId="16" applyFill="1" applyAlignment="1">
      <alignment vertical="center"/>
    </xf>
    <xf numFmtId="0" fontId="15" fillId="4" borderId="0" xfId="16" applyFont="1" applyFill="1" applyAlignment="1">
      <alignment vertical="center"/>
    </xf>
    <xf numFmtId="0" fontId="36" fillId="4" borderId="0" xfId="16" applyFont="1" applyFill="1" applyAlignment="1">
      <alignment horizontal="right" vertical="center"/>
    </xf>
    <xf numFmtId="0" fontId="7" fillId="4" borderId="0" xfId="16" applyFont="1" applyFill="1" applyAlignment="1">
      <alignment horizontal="left" vertical="center"/>
    </xf>
    <xf numFmtId="0" fontId="35" fillId="4" borderId="0" xfId="16" applyFont="1" applyFill="1" applyAlignment="1">
      <alignment horizontal="center"/>
    </xf>
    <xf numFmtId="3" fontId="7" fillId="4" borderId="0" xfId="16" applyNumberFormat="1" applyFont="1" applyFill="1" applyAlignment="1">
      <alignment horizontal="left" vertical="center"/>
    </xf>
    <xf numFmtId="0" fontId="119" fillId="4" borderId="0" xfId="16" applyFont="1" applyFill="1" applyAlignment="1">
      <alignment horizontal="left" vertical="center"/>
    </xf>
    <xf numFmtId="0" fontId="8" fillId="4" borderId="0" xfId="16" applyFont="1" applyFill="1" applyAlignment="1">
      <alignment horizontal="left" vertical="center"/>
    </xf>
    <xf numFmtId="0" fontId="17" fillId="4" borderId="0" xfId="16" applyFont="1" applyFill="1" applyAlignment="1">
      <alignment vertical="center"/>
    </xf>
    <xf numFmtId="0" fontId="139" fillId="4" borderId="0" xfId="16" applyFont="1" applyFill="1" applyAlignment="1">
      <alignment vertical="center"/>
    </xf>
    <xf numFmtId="0" fontId="109" fillId="4" borderId="0" xfId="16" applyFont="1" applyFill="1" applyAlignment="1">
      <alignment horizontal="left" vertical="center"/>
    </xf>
    <xf numFmtId="0" fontId="17" fillId="4" borderId="0" xfId="16" applyFont="1" applyFill="1" applyAlignment="1">
      <alignment vertical="center" wrapText="1"/>
    </xf>
    <xf numFmtId="0" fontId="109" fillId="0" borderId="0" xfId="5" applyFont="1" applyAlignment="1">
      <alignment vertical="center"/>
    </xf>
    <xf numFmtId="0" fontId="109" fillId="0" borderId="0" xfId="16" applyFont="1" applyAlignment="1">
      <alignment horizontal="left" vertical="center"/>
    </xf>
    <xf numFmtId="0" fontId="102" fillId="4" borderId="0" xfId="16" applyFont="1" applyFill="1" applyBorder="1"/>
    <xf numFmtId="0" fontId="4" fillId="0" borderId="0" xfId="16" applyFont="1" applyBorder="1"/>
    <xf numFmtId="0" fontId="136" fillId="0" borderId="0" xfId="16" applyFont="1" applyBorder="1"/>
    <xf numFmtId="0" fontId="102" fillId="0" borderId="0" xfId="16" applyFont="1" applyBorder="1"/>
    <xf numFmtId="0" fontId="4" fillId="4" borderId="0" xfId="16" applyFont="1" applyFill="1" applyBorder="1"/>
    <xf numFmtId="4" fontId="76" fillId="0" borderId="0" xfId="16" applyNumberFormat="1" applyFont="1" applyBorder="1" applyAlignment="1">
      <alignment horizontal="center" vertical="center"/>
    </xf>
    <xf numFmtId="167" fontId="76" fillId="0" borderId="0" xfId="16" applyNumberFormat="1" applyFont="1" applyBorder="1" applyAlignment="1">
      <alignment horizontal="center" vertical="center"/>
    </xf>
    <xf numFmtId="0" fontId="6" fillId="0" borderId="0" xfId="16"/>
    <xf numFmtId="167" fontId="113" fillId="4" borderId="0" xfId="0" applyNumberFormat="1" applyFont="1" applyFill="1" applyBorder="1"/>
    <xf numFmtId="167" fontId="102" fillId="4" borderId="0" xfId="0" applyNumberFormat="1" applyFont="1" applyFill="1" applyBorder="1"/>
    <xf numFmtId="167" fontId="142" fillId="4" borderId="0" xfId="0" applyNumberFormat="1" applyFont="1" applyFill="1" applyBorder="1"/>
    <xf numFmtId="0" fontId="105" fillId="4" borderId="32" xfId="2" applyFont="1" applyFill="1" applyBorder="1" applyAlignment="1">
      <alignment horizontal="center" vertical="center" wrapText="1"/>
    </xf>
    <xf numFmtId="3" fontId="125" fillId="4" borderId="33" xfId="3" applyNumberFormat="1" applyFont="1" applyFill="1" applyBorder="1" applyAlignment="1">
      <alignment horizontal="center" vertical="center" wrapText="1"/>
    </xf>
    <xf numFmtId="166" fontId="98" fillId="4" borderId="18" xfId="2" applyNumberFormat="1" applyFont="1" applyFill="1" applyBorder="1" applyAlignment="1" applyProtection="1">
      <alignment horizontal="center" vertical="center"/>
      <protection locked="0"/>
    </xf>
    <xf numFmtId="166" fontId="98" fillId="4" borderId="26" xfId="2" applyNumberFormat="1" applyFont="1" applyFill="1" applyBorder="1" applyAlignment="1" applyProtection="1">
      <alignment horizontal="center" vertical="center"/>
      <protection locked="0"/>
    </xf>
    <xf numFmtId="166" fontId="128" fillId="4" borderId="34" xfId="2" applyNumberFormat="1" applyFont="1" applyFill="1" applyBorder="1" applyAlignment="1" applyProtection="1">
      <alignment horizontal="center" vertical="center"/>
      <protection locked="0"/>
    </xf>
    <xf numFmtId="166" fontId="98" fillId="4" borderId="32" xfId="2" applyNumberFormat="1" applyFont="1" applyFill="1" applyBorder="1" applyAlignment="1" applyProtection="1">
      <alignment horizontal="center" vertical="center"/>
      <protection locked="0"/>
    </xf>
    <xf numFmtId="166" fontId="98" fillId="4" borderId="30" xfId="2" applyNumberFormat="1" applyFont="1" applyFill="1" applyBorder="1" applyAlignment="1" applyProtection="1">
      <alignment horizontal="center" vertical="center"/>
      <protection locked="0"/>
    </xf>
    <xf numFmtId="166" fontId="128" fillId="4" borderId="36" xfId="2" applyNumberFormat="1" applyFont="1" applyFill="1" applyBorder="1" applyAlignment="1" applyProtection="1">
      <alignment horizontal="center" vertical="center"/>
      <protection locked="0"/>
    </xf>
    <xf numFmtId="167" fontId="113" fillId="5" borderId="0" xfId="0" applyNumberFormat="1" applyFont="1" applyFill="1" applyBorder="1" applyAlignment="1">
      <alignment horizontal="center"/>
    </xf>
    <xf numFmtId="167" fontId="113" fillId="4" borderId="0" xfId="0" applyNumberFormat="1" applyFont="1" applyFill="1" applyBorder="1" applyAlignment="1">
      <alignment horizontal="center"/>
    </xf>
    <xf numFmtId="0" fontId="113" fillId="0" borderId="0" xfId="0" applyFont="1" applyBorder="1"/>
    <xf numFmtId="0" fontId="142" fillId="6" borderId="0" xfId="0" applyFont="1" applyFill="1" applyBorder="1" applyAlignment="1">
      <alignment horizontal="center" vertical="center"/>
    </xf>
    <xf numFmtId="0" fontId="142" fillId="6" borderId="0" xfId="0" applyFont="1" applyFill="1" applyBorder="1" applyAlignment="1">
      <alignment horizontal="center" vertical="center" wrapText="1"/>
    </xf>
    <xf numFmtId="0" fontId="142" fillId="5" borderId="0" xfId="0" applyFont="1" applyFill="1" applyBorder="1"/>
    <xf numFmtId="0" fontId="142" fillId="4" borderId="0" xfId="0" applyFont="1" applyFill="1" applyBorder="1"/>
    <xf numFmtId="9" fontId="142" fillId="4" borderId="0" xfId="0" applyNumberFormat="1" applyFont="1" applyFill="1" applyBorder="1" applyAlignment="1">
      <alignment horizontal="center"/>
    </xf>
    <xf numFmtId="167" fontId="142" fillId="4" borderId="0" xfId="0" applyNumberFormat="1" applyFont="1" applyFill="1" applyBorder="1" applyAlignment="1">
      <alignment horizontal="center"/>
    </xf>
    <xf numFmtId="0" fontId="53" fillId="0" borderId="11" xfId="2" applyFont="1" applyBorder="1" applyAlignment="1">
      <alignment vertical="center" wrapText="1"/>
    </xf>
    <xf numFmtId="0" fontId="53" fillId="0" borderId="16" xfId="2" applyFont="1" applyBorder="1" applyAlignment="1">
      <alignment vertical="center" wrapText="1"/>
    </xf>
    <xf numFmtId="0" fontId="23" fillId="0" borderId="4" xfId="2" applyFont="1" applyBorder="1" applyAlignment="1">
      <alignment vertical="center" wrapText="1"/>
    </xf>
    <xf numFmtId="0" fontId="29" fillId="0" borderId="3" xfId="2" applyFont="1" applyBorder="1" applyAlignment="1">
      <alignment vertical="center" wrapText="1"/>
    </xf>
    <xf numFmtId="0" fontId="28" fillId="0" borderId="7" xfId="2" applyFont="1" applyBorder="1" applyAlignment="1">
      <alignment horizontal="center" vertical="center" wrapText="1"/>
    </xf>
    <xf numFmtId="3" fontId="95" fillId="0" borderId="8" xfId="2" applyNumberFormat="1" applyFont="1" applyBorder="1" applyAlignment="1">
      <alignment horizontal="center" vertical="center" wrapText="1"/>
    </xf>
    <xf numFmtId="0" fontId="81" fillId="3" borderId="0" xfId="2" applyFont="1" applyFill="1" applyAlignment="1">
      <alignment vertical="center" wrapText="1"/>
    </xf>
    <xf numFmtId="0" fontId="91" fillId="0" borderId="0" xfId="2" applyFont="1" applyAlignment="1">
      <alignment vertical="center" wrapText="1"/>
    </xf>
    <xf numFmtId="0" fontId="80" fillId="0" borderId="0" xfId="2" applyFont="1" applyAlignment="1">
      <alignment horizontal="left" vertical="center"/>
    </xf>
    <xf numFmtId="0" fontId="83" fillId="3" borderId="0" xfId="2" applyFont="1" applyFill="1" applyAlignment="1">
      <alignment vertical="center" wrapText="1"/>
    </xf>
    <xf numFmtId="0" fontId="144" fillId="0" borderId="0" xfId="2" applyFont="1" applyAlignment="1">
      <alignment vertical="center" wrapText="1"/>
    </xf>
    <xf numFmtId="0" fontId="6" fillId="0" borderId="0" xfId="2" applyFont="1" applyAlignment="1">
      <alignment vertical="center" wrapText="1"/>
    </xf>
    <xf numFmtId="0" fontId="92" fillId="0" borderId="0" xfId="2" applyFont="1" applyAlignment="1">
      <alignment vertical="center" wrapText="1"/>
    </xf>
    <xf numFmtId="0" fontId="92" fillId="0" borderId="0" xfId="2" applyFont="1" applyAlignment="1">
      <alignment horizontal="left" vertical="center" wrapText="1"/>
    </xf>
    <xf numFmtId="0" fontId="15" fillId="0" borderId="0" xfId="2" applyFont="1" applyAlignment="1">
      <alignment vertical="center" wrapText="1"/>
    </xf>
    <xf numFmtId="0" fontId="80" fillId="3" borderId="0" xfId="2" applyFont="1" applyFill="1" applyAlignment="1">
      <alignment vertical="center" wrapText="1"/>
    </xf>
    <xf numFmtId="3" fontId="92" fillId="0" borderId="0" xfId="2" applyNumberFormat="1" applyFont="1" applyAlignment="1">
      <alignment horizontal="center" vertical="center"/>
    </xf>
    <xf numFmtId="3" fontId="92" fillId="0" borderId="0" xfId="2" applyNumberFormat="1" applyFont="1" applyAlignment="1">
      <alignment horizontal="center" vertical="center" wrapText="1"/>
    </xf>
    <xf numFmtId="0" fontId="80" fillId="0" borderId="0" xfId="0" applyFont="1" applyBorder="1" applyAlignment="1">
      <alignment horizontal="left" vertical="center"/>
    </xf>
    <xf numFmtId="0" fontId="109" fillId="0" borderId="0" xfId="0" applyFont="1" applyBorder="1" applyAlignment="1">
      <alignment horizontal="left" vertical="center"/>
    </xf>
    <xf numFmtId="0" fontId="142" fillId="0" borderId="0" xfId="0" applyFont="1" applyBorder="1" applyAlignment="1">
      <alignment vertical="center" wrapText="1"/>
    </xf>
    <xf numFmtId="0" fontId="147" fillId="0" borderId="0" xfId="0" applyFont="1" applyBorder="1" applyAlignment="1">
      <alignment horizontal="center" vertical="center" wrapText="1"/>
    </xf>
    <xf numFmtId="0" fontId="135" fillId="0" borderId="0" xfId="0" applyFont="1" applyBorder="1" applyAlignment="1">
      <alignment vertical="center" wrapText="1"/>
    </xf>
    <xf numFmtId="0" fontId="148" fillId="0" borderId="0" xfId="0" applyFont="1" applyBorder="1" applyAlignment="1">
      <alignment horizontal="center" vertical="center" wrapText="1"/>
    </xf>
    <xf numFmtId="0" fontId="149" fillId="0" borderId="0" xfId="0" applyFont="1" applyBorder="1" applyAlignment="1">
      <alignment horizontal="center" vertical="center" wrapText="1"/>
    </xf>
    <xf numFmtId="0" fontId="150" fillId="0" borderId="0" xfId="0" applyFont="1" applyBorder="1" applyAlignment="1">
      <alignment vertical="center" wrapText="1"/>
    </xf>
    <xf numFmtId="0" fontId="140" fillId="0" borderId="0" xfId="0" applyFont="1" applyBorder="1" applyAlignment="1">
      <alignment vertical="center" wrapText="1"/>
    </xf>
    <xf numFmtId="10" fontId="140" fillId="0" borderId="0" xfId="7" applyNumberFormat="1" applyFont="1" applyBorder="1" applyAlignment="1">
      <alignment vertical="center" wrapText="1"/>
    </xf>
    <xf numFmtId="3" fontId="140" fillId="0" borderId="0" xfId="7" applyNumberFormat="1" applyFont="1" applyBorder="1" applyAlignment="1" applyProtection="1">
      <alignment horizontal="center" vertical="center"/>
      <protection locked="0"/>
    </xf>
    <xf numFmtId="10" fontId="140" fillId="0" borderId="0" xfId="6" applyNumberFormat="1" applyFont="1" applyBorder="1" applyAlignment="1">
      <alignment vertical="center" wrapText="1"/>
    </xf>
    <xf numFmtId="9" fontId="140" fillId="0" borderId="0" xfId="8" applyFont="1" applyBorder="1" applyAlignment="1">
      <alignment vertical="center" wrapText="1"/>
    </xf>
    <xf numFmtId="10" fontId="151" fillId="0" borderId="0" xfId="7" applyNumberFormat="1" applyFont="1" applyBorder="1" applyAlignment="1">
      <alignment vertical="center" wrapText="1"/>
    </xf>
    <xf numFmtId="0" fontId="142" fillId="0" borderId="0" xfId="0" applyFont="1" applyBorder="1" applyAlignment="1">
      <alignment horizontal="left" vertical="center" wrapText="1"/>
    </xf>
    <xf numFmtId="3" fontId="151" fillId="0" borderId="0" xfId="0" applyNumberFormat="1" applyFont="1" applyBorder="1" applyAlignment="1">
      <alignment horizontal="center" vertical="center" wrapText="1"/>
    </xf>
    <xf numFmtId="0" fontId="113" fillId="0" borderId="0" xfId="0" applyFont="1" applyBorder="1" applyAlignment="1">
      <alignment vertical="center" wrapText="1"/>
    </xf>
    <xf numFmtId="2" fontId="149" fillId="0" borderId="0" xfId="0" applyNumberFormat="1" applyFont="1" applyBorder="1" applyAlignment="1">
      <alignment vertical="center" wrapText="1"/>
    </xf>
    <xf numFmtId="2" fontId="149" fillId="0" borderId="0" xfId="0" applyNumberFormat="1" applyFont="1" applyBorder="1" applyAlignment="1">
      <alignment horizontal="left" vertical="center" wrapText="1"/>
    </xf>
    <xf numFmtId="0" fontId="109" fillId="0" borderId="0" xfId="0" applyFont="1" applyBorder="1" applyAlignment="1">
      <alignment vertical="center" wrapText="1"/>
    </xf>
    <xf numFmtId="2" fontId="81" fillId="0" borderId="0" xfId="0" applyNumberFormat="1" applyFont="1" applyAlignment="1">
      <alignment horizontal="left" vertical="center" wrapText="1"/>
    </xf>
    <xf numFmtId="2" fontId="149" fillId="0" borderId="0" xfId="0" applyNumberFormat="1" applyFont="1" applyAlignment="1">
      <alignment horizontal="left" vertical="center" wrapText="1"/>
    </xf>
    <xf numFmtId="2" fontId="150" fillId="0" borderId="0" xfId="0" applyNumberFormat="1" applyFont="1" applyAlignment="1">
      <alignment horizontal="left" vertical="center" wrapText="1"/>
    </xf>
    <xf numFmtId="2" fontId="111" fillId="0" borderId="0" xfId="0" applyNumberFormat="1" applyFont="1" applyBorder="1" applyAlignment="1">
      <alignment vertical="center" wrapText="1"/>
    </xf>
    <xf numFmtId="0" fontId="152" fillId="0" borderId="0" xfId="0" applyFont="1" applyBorder="1" applyAlignment="1">
      <alignment horizontal="center" vertical="center"/>
    </xf>
    <xf numFmtId="0" fontId="151" fillId="0" borderId="0" xfId="0" applyFont="1" applyBorder="1" applyAlignment="1">
      <alignment vertical="center" wrapText="1"/>
    </xf>
    <xf numFmtId="0" fontId="153" fillId="0" borderId="0" xfId="0" applyFont="1" applyBorder="1" applyAlignment="1">
      <alignment horizontal="center" vertical="center" wrapText="1"/>
    </xf>
    <xf numFmtId="0" fontId="147" fillId="0" borderId="0" xfId="0" applyFont="1" applyBorder="1" applyAlignment="1">
      <alignment vertical="center" wrapText="1"/>
    </xf>
    <xf numFmtId="0" fontId="154" fillId="0" borderId="0" xfId="0" applyFont="1" applyBorder="1" applyAlignment="1">
      <alignment horizontal="center" vertical="center" wrapText="1"/>
    </xf>
    <xf numFmtId="0" fontId="155" fillId="0" borderId="0" xfId="0" applyFont="1" applyBorder="1" applyAlignment="1">
      <alignment vertical="center" wrapText="1"/>
    </xf>
    <xf numFmtId="0" fontId="149" fillId="0" borderId="0" xfId="0" applyFont="1" applyBorder="1" applyAlignment="1">
      <alignment vertical="center" wrapText="1"/>
    </xf>
    <xf numFmtId="0" fontId="156" fillId="0" borderId="0" xfId="0" applyFont="1" applyBorder="1" applyAlignment="1">
      <alignment horizontal="center" vertical="center" wrapText="1"/>
    </xf>
    <xf numFmtId="0" fontId="157" fillId="0" borderId="0" xfId="0" applyFont="1" applyBorder="1" applyAlignment="1">
      <alignment vertical="center" wrapText="1"/>
    </xf>
    <xf numFmtId="3" fontId="140" fillId="0" borderId="0" xfId="0" applyNumberFormat="1" applyFont="1" applyBorder="1" applyAlignment="1">
      <alignment horizontal="center" vertical="center" wrapText="1"/>
    </xf>
    <xf numFmtId="3" fontId="140" fillId="0" borderId="0" xfId="0" applyNumberFormat="1" applyFont="1" applyBorder="1" applyAlignment="1">
      <alignment horizontal="center" vertical="center"/>
    </xf>
    <xf numFmtId="4" fontId="158" fillId="0" borderId="0" xfId="0" applyNumberFormat="1" applyFont="1" applyBorder="1" applyAlignment="1">
      <alignment horizontal="center" vertical="center"/>
    </xf>
    <xf numFmtId="4" fontId="140" fillId="0" borderId="0" xfId="0" applyNumberFormat="1" applyFont="1" applyBorder="1" applyAlignment="1">
      <alignment horizontal="center" vertical="center"/>
    </xf>
    <xf numFmtId="4" fontId="158" fillId="0" borderId="0" xfId="0" applyNumberFormat="1" applyFont="1" applyBorder="1" applyAlignment="1">
      <alignment horizontal="center" vertical="center" wrapText="1"/>
    </xf>
    <xf numFmtId="0" fontId="159" fillId="0" borderId="0" xfId="0" applyFont="1" applyBorder="1" applyAlignment="1">
      <alignment horizontal="left" vertical="center" wrapText="1"/>
    </xf>
    <xf numFmtId="0" fontId="140" fillId="0" borderId="0" xfId="0" applyFont="1" applyBorder="1" applyAlignment="1">
      <alignment horizontal="center" vertical="center" wrapText="1"/>
    </xf>
    <xf numFmtId="4" fontId="140" fillId="0" borderId="0" xfId="0" applyNumberFormat="1" applyFont="1" applyBorder="1" applyAlignment="1">
      <alignment horizontal="center" vertical="center" wrapText="1"/>
    </xf>
    <xf numFmtId="3" fontId="140" fillId="0" borderId="0" xfId="0" applyNumberFormat="1" applyFont="1" applyBorder="1" applyAlignment="1">
      <alignment vertical="center" wrapText="1"/>
    </xf>
    <xf numFmtId="0" fontId="151" fillId="0" borderId="0" xfId="0" applyFont="1" applyBorder="1" applyAlignment="1">
      <alignment horizontal="center" vertical="center" wrapText="1"/>
    </xf>
    <xf numFmtId="0" fontId="154" fillId="0" borderId="0" xfId="0" applyFont="1" applyBorder="1" applyAlignment="1">
      <alignment vertical="center" wrapText="1"/>
    </xf>
    <xf numFmtId="0" fontId="143" fillId="0" borderId="0" xfId="0" applyFont="1" applyBorder="1" applyAlignment="1">
      <alignment vertical="center" wrapText="1"/>
    </xf>
    <xf numFmtId="4" fontId="160" fillId="0" borderId="0" xfId="0" applyNumberFormat="1" applyFont="1" applyBorder="1" applyAlignment="1">
      <alignment horizontal="center" vertical="center" wrapText="1"/>
    </xf>
    <xf numFmtId="4" fontId="151" fillId="0" borderId="0" xfId="0" applyNumberFormat="1" applyFont="1" applyBorder="1" applyAlignment="1">
      <alignment horizontal="center" vertical="center" wrapText="1"/>
    </xf>
    <xf numFmtId="2" fontId="150" fillId="0" borderId="0" xfId="0" applyNumberFormat="1" applyFont="1" applyBorder="1" applyAlignment="1">
      <alignment vertical="center" wrapText="1"/>
    </xf>
    <xf numFmtId="0" fontId="109" fillId="0" borderId="0" xfId="0" applyFont="1" applyAlignment="1">
      <alignment horizontal="left" vertical="center"/>
    </xf>
    <xf numFmtId="0" fontId="109" fillId="0" borderId="0" xfId="0" applyFont="1" applyAlignment="1">
      <alignment horizontal="center" vertical="center"/>
    </xf>
    <xf numFmtId="0" fontId="109" fillId="0" borderId="0" xfId="0" applyFont="1" applyBorder="1" applyAlignment="1">
      <alignment horizontal="center" vertical="center"/>
    </xf>
    <xf numFmtId="0" fontId="23" fillId="0" borderId="16" xfId="2" applyFont="1" applyBorder="1" applyAlignment="1">
      <alignment vertical="center" wrapText="1"/>
    </xf>
    <xf numFmtId="166" fontId="93" fillId="0" borderId="10" xfId="2" applyNumberFormat="1" applyFont="1" applyBorder="1" applyAlignment="1">
      <alignment horizontal="center" vertical="center"/>
    </xf>
    <xf numFmtId="166" fontId="93" fillId="0" borderId="14" xfId="2" applyNumberFormat="1" applyFont="1" applyBorder="1" applyAlignment="1">
      <alignment horizontal="center" vertical="center"/>
    </xf>
    <xf numFmtId="166" fontId="93" fillId="0" borderId="14" xfId="2" applyNumberFormat="1" applyFont="1" applyBorder="1" applyAlignment="1">
      <alignment horizontal="center" vertical="center" wrapText="1"/>
    </xf>
    <xf numFmtId="166" fontId="93" fillId="0" borderId="6" xfId="2" applyNumberFormat="1" applyFont="1" applyBorder="1" applyAlignment="1">
      <alignment horizontal="center" vertical="center" wrapText="1"/>
    </xf>
    <xf numFmtId="166" fontId="97" fillId="0" borderId="0" xfId="2" applyNumberFormat="1" applyFont="1" applyAlignment="1">
      <alignment horizontal="center" vertical="center" wrapText="1"/>
    </xf>
    <xf numFmtId="4" fontId="97" fillId="0" borderId="0" xfId="2" applyNumberFormat="1" applyFont="1" applyAlignment="1">
      <alignment horizontal="center" vertical="center" wrapText="1"/>
    </xf>
    <xf numFmtId="9" fontId="6" fillId="0" borderId="0" xfId="8" applyFont="1" applyBorder="1" applyAlignment="1">
      <alignment horizontal="center" vertical="center"/>
    </xf>
    <xf numFmtId="4" fontId="93" fillId="3" borderId="16" xfId="2" applyNumberFormat="1" applyFont="1" applyFill="1" applyBorder="1" applyAlignment="1" applyProtection="1">
      <alignment horizontal="center" vertical="center"/>
      <protection locked="0"/>
    </xf>
    <xf numFmtId="4" fontId="93" fillId="3" borderId="0" xfId="2" applyNumberFormat="1" applyFont="1" applyFill="1" applyAlignment="1" applyProtection="1">
      <alignment horizontal="center" vertical="center"/>
      <protection locked="0"/>
    </xf>
    <xf numFmtId="4" fontId="93" fillId="0" borderId="0" xfId="2" applyNumberFormat="1" applyFont="1" applyAlignment="1" applyProtection="1">
      <alignment horizontal="center" vertical="center" wrapText="1"/>
      <protection locked="0"/>
    </xf>
    <xf numFmtId="4" fontId="93" fillId="3" borderId="0" xfId="2" applyNumberFormat="1" applyFont="1" applyFill="1" applyAlignment="1" applyProtection="1">
      <alignment horizontal="center" vertical="center" wrapText="1"/>
      <protection locked="0"/>
    </xf>
    <xf numFmtId="4" fontId="93" fillId="3" borderId="17" xfId="2" applyNumberFormat="1" applyFont="1" applyFill="1" applyBorder="1" applyAlignment="1" applyProtection="1">
      <alignment horizontal="center" vertical="center" wrapText="1"/>
      <protection locked="0"/>
    </xf>
    <xf numFmtId="2" fontId="32" fillId="0" borderId="0" xfId="2" applyNumberFormat="1" applyFont="1" applyAlignment="1">
      <alignment vertical="center" wrapText="1"/>
    </xf>
    <xf numFmtId="0" fontId="143" fillId="0" borderId="0" xfId="2" applyFont="1" applyAlignment="1">
      <alignment vertical="center" wrapText="1"/>
    </xf>
    <xf numFmtId="0" fontId="153" fillId="0" borderId="0" xfId="2" applyFont="1" applyAlignment="1">
      <alignment horizontal="center" vertical="center" wrapText="1"/>
    </xf>
    <xf numFmtId="0" fontId="162" fillId="0" borderId="0" xfId="2" applyFont="1" applyAlignment="1">
      <alignment horizontal="center" vertical="center" wrapText="1"/>
    </xf>
    <xf numFmtId="0" fontId="162" fillId="0" borderId="0" xfId="2" applyFont="1" applyAlignment="1">
      <alignment vertical="center" wrapText="1"/>
    </xf>
    <xf numFmtId="0" fontId="157" fillId="0" borderId="0" xfId="2" applyFont="1" applyAlignment="1">
      <alignment vertical="center" wrapText="1"/>
    </xf>
    <xf numFmtId="0" fontId="155" fillId="0" borderId="0" xfId="2" applyFont="1" applyAlignment="1">
      <alignment vertical="center" wrapText="1"/>
    </xf>
    <xf numFmtId="9" fontId="113" fillId="0" borderId="0" xfId="8" applyFont="1" applyBorder="1" applyAlignment="1">
      <alignment horizontal="center" vertical="center"/>
    </xf>
    <xf numFmtId="0" fontId="162" fillId="0" borderId="0" xfId="2" applyFont="1"/>
    <xf numFmtId="0" fontId="162" fillId="0" borderId="0" xfId="2" applyFont="1" applyAlignment="1">
      <alignment horizontal="left" vertical="center" wrapText="1"/>
    </xf>
    <xf numFmtId="2" fontId="162" fillId="0" borderId="0" xfId="1" applyNumberFormat="1" applyFont="1" applyBorder="1" applyAlignment="1">
      <alignment horizontal="center" vertical="center"/>
    </xf>
    <xf numFmtId="2" fontId="162" fillId="0" borderId="0" xfId="1" applyNumberFormat="1" applyFont="1" applyBorder="1" applyAlignment="1">
      <alignment horizontal="center" vertical="center" wrapText="1"/>
    </xf>
    <xf numFmtId="166" fontId="164" fillId="0" borderId="0" xfId="2" applyNumberFormat="1" applyFont="1" applyAlignment="1">
      <alignment horizontal="center" vertical="center" wrapText="1"/>
    </xf>
    <xf numFmtId="4" fontId="164" fillId="0" borderId="0" xfId="2" applyNumberFormat="1" applyFont="1" applyAlignment="1">
      <alignment horizontal="center" vertical="center" wrapText="1"/>
    </xf>
    <xf numFmtId="2" fontId="162" fillId="0" borderId="0" xfId="2" applyNumberFormat="1" applyFont="1" applyAlignment="1">
      <alignment vertical="center" wrapText="1"/>
    </xf>
    <xf numFmtId="0" fontId="154" fillId="0" borderId="0" xfId="2" applyFont="1" applyAlignment="1">
      <alignment vertical="center" wrapText="1"/>
    </xf>
    <xf numFmtId="3" fontId="154" fillId="0" borderId="0" xfId="2" applyNumberFormat="1" applyFont="1" applyAlignment="1">
      <alignment vertical="center" wrapText="1"/>
    </xf>
    <xf numFmtId="0" fontId="147" fillId="0" borderId="0" xfId="2" applyFont="1" applyAlignment="1">
      <alignment vertical="center" wrapText="1"/>
    </xf>
    <xf numFmtId="0" fontId="147" fillId="0" borderId="0" xfId="2" applyFont="1" applyAlignment="1">
      <alignment horizontal="center" vertical="center" wrapText="1"/>
    </xf>
    <xf numFmtId="0" fontId="149" fillId="0" borderId="0" xfId="2" applyFont="1" applyAlignment="1">
      <alignment vertical="center" wrapText="1"/>
    </xf>
    <xf numFmtId="0" fontId="142" fillId="0" borderId="0" xfId="2" applyFont="1" applyAlignment="1">
      <alignment horizontal="left" vertical="center" wrapText="1"/>
    </xf>
    <xf numFmtId="3" fontId="113" fillId="0" borderId="0" xfId="2" applyNumberFormat="1" applyFont="1" applyAlignment="1">
      <alignment vertical="center" wrapText="1"/>
    </xf>
    <xf numFmtId="3" fontId="113" fillId="0" borderId="0" xfId="0" applyNumberFormat="1" applyFont="1" applyBorder="1" applyAlignment="1" applyProtection="1">
      <alignment horizontal="center" vertical="center"/>
      <protection locked="0"/>
    </xf>
    <xf numFmtId="4" fontId="163" fillId="0" borderId="0" xfId="0" applyNumberFormat="1" applyFont="1" applyBorder="1" applyAlignment="1">
      <alignment horizontal="center" vertical="center"/>
    </xf>
    <xf numFmtId="3" fontId="113" fillId="0" borderId="0" xfId="2" applyNumberFormat="1" applyFont="1" applyAlignment="1" applyProtection="1">
      <alignment horizontal="center" vertical="center"/>
      <protection locked="0"/>
    </xf>
    <xf numFmtId="166" fontId="163" fillId="0" borderId="0" xfId="2" applyNumberFormat="1" applyFont="1" applyAlignment="1">
      <alignment horizontal="center" vertical="center"/>
    </xf>
    <xf numFmtId="3" fontId="113" fillId="3" borderId="0" xfId="2" applyNumberFormat="1" applyFont="1" applyFill="1" applyAlignment="1" applyProtection="1">
      <alignment horizontal="center" vertical="center"/>
      <protection locked="0"/>
    </xf>
    <xf numFmtId="165" fontId="163" fillId="0" borderId="0" xfId="1" applyNumberFormat="1" applyFont="1" applyBorder="1" applyAlignment="1">
      <alignment horizontal="center" vertical="center"/>
    </xf>
    <xf numFmtId="4" fontId="163" fillId="0" borderId="0" xfId="2" applyNumberFormat="1" applyFont="1" applyAlignment="1">
      <alignment horizontal="center" vertical="center"/>
    </xf>
    <xf numFmtId="3" fontId="113" fillId="0" borderId="0" xfId="0" applyNumberFormat="1" applyFont="1" applyBorder="1" applyAlignment="1" applyProtection="1">
      <alignment horizontal="center" vertical="center" wrapText="1"/>
      <protection locked="0"/>
    </xf>
    <xf numFmtId="3" fontId="113" fillId="0" borderId="0" xfId="2" applyNumberFormat="1" applyFont="1" applyAlignment="1" applyProtection="1">
      <alignment horizontal="center" vertical="center" wrapText="1"/>
      <protection locked="0"/>
    </xf>
    <xf numFmtId="4" fontId="163" fillId="0" borderId="0" xfId="2" applyNumberFormat="1" applyFont="1" applyAlignment="1">
      <alignment horizontal="center" vertical="center" wrapText="1"/>
    </xf>
    <xf numFmtId="2" fontId="149" fillId="0" borderId="0" xfId="2" applyNumberFormat="1" applyFont="1" applyAlignment="1">
      <alignment vertical="center" wrapText="1"/>
    </xf>
    <xf numFmtId="0" fontId="150" fillId="0" borderId="0" xfId="2" applyFont="1" applyAlignment="1">
      <alignment vertical="center" wrapText="1"/>
    </xf>
    <xf numFmtId="10" fontId="109" fillId="0" borderId="0" xfId="2" applyNumberFormat="1" applyFont="1" applyAlignment="1">
      <alignment vertical="center" wrapText="1"/>
    </xf>
    <xf numFmtId="0" fontId="155" fillId="0" borderId="0" xfId="2" applyFont="1" applyAlignment="1">
      <alignment horizontal="center" vertical="center" wrapText="1"/>
    </xf>
    <xf numFmtId="0" fontId="109" fillId="0" borderId="0" xfId="2" applyFont="1" applyAlignment="1">
      <alignment horizontal="left" vertical="center"/>
    </xf>
    <xf numFmtId="0" fontId="129" fillId="4" borderId="32" xfId="3" applyFont="1" applyFill="1" applyBorder="1"/>
    <xf numFmtId="0" fontId="129" fillId="4" borderId="30" xfId="3" applyFont="1" applyFill="1" applyBorder="1"/>
    <xf numFmtId="0" fontId="126" fillId="0" borderId="26" xfId="3" applyFont="1" applyBorder="1" applyAlignment="1">
      <alignment horizontal="center" vertical="center" wrapText="1"/>
    </xf>
    <xf numFmtId="0" fontId="126" fillId="0" borderId="30" xfId="3" applyFont="1" applyBorder="1" applyAlignment="1">
      <alignment horizontal="center" vertical="center" wrapText="1"/>
    </xf>
    <xf numFmtId="0" fontId="126" fillId="0" borderId="36" xfId="3" applyFont="1" applyBorder="1" applyAlignment="1">
      <alignment horizontal="center" vertical="center" wrapText="1"/>
    </xf>
    <xf numFmtId="168" fontId="98" fillId="4" borderId="19" xfId="15" applyNumberFormat="1" applyFont="1" applyFill="1" applyBorder="1" applyAlignment="1" applyProtection="1">
      <alignment horizontal="center" vertical="center"/>
      <protection locked="0"/>
    </xf>
    <xf numFmtId="168" fontId="98" fillId="4" borderId="31" xfId="15" applyNumberFormat="1" applyFont="1" applyFill="1" applyBorder="1" applyAlignment="1" applyProtection="1">
      <alignment horizontal="center" vertical="center"/>
      <protection locked="0"/>
    </xf>
    <xf numFmtId="168" fontId="128" fillId="4" borderId="38" xfId="15" applyNumberFormat="1" applyFont="1" applyFill="1" applyBorder="1" applyAlignment="1" applyProtection="1">
      <alignment horizontal="center" vertical="center"/>
      <protection locked="0"/>
    </xf>
    <xf numFmtId="49" fontId="22" fillId="0" borderId="0" xfId="0" applyNumberFormat="1" applyFont="1" applyAlignment="1">
      <alignment vertical="center" wrapText="1"/>
    </xf>
    <xf numFmtId="0" fontId="144" fillId="0" borderId="0" xfId="0" applyFont="1" applyBorder="1" applyAlignment="1">
      <alignment vertical="center" wrapText="1"/>
    </xf>
    <xf numFmtId="0" fontId="91" fillId="0" borderId="0" xfId="0" applyFont="1" applyBorder="1" applyAlignment="1">
      <alignment vertical="center" wrapText="1"/>
    </xf>
    <xf numFmtId="0" fontId="15" fillId="0" borderId="0" xfId="0" applyFont="1" applyBorder="1" applyAlignment="1">
      <alignment vertical="center" wrapText="1"/>
    </xf>
    <xf numFmtId="0" fontId="6" fillId="0" borderId="0" xfId="16" applyAlignment="1">
      <alignment vertical="center"/>
    </xf>
    <xf numFmtId="0" fontId="15" fillId="0" borderId="0" xfId="16" applyFont="1" applyAlignment="1">
      <alignment vertical="center"/>
    </xf>
    <xf numFmtId="0" fontId="113" fillId="0" borderId="0" xfId="16" applyFont="1" applyAlignment="1">
      <alignment vertical="center"/>
    </xf>
    <xf numFmtId="0" fontId="7" fillId="0" borderId="0" xfId="16" applyFont="1" applyAlignment="1">
      <alignment horizontal="left" vertical="center"/>
    </xf>
    <xf numFmtId="0" fontId="35" fillId="0" borderId="0" xfId="16" applyFont="1"/>
    <xf numFmtId="0" fontId="8" fillId="0" borderId="0" xfId="16" applyFont="1" applyAlignment="1">
      <alignment horizontal="left" vertical="center"/>
    </xf>
    <xf numFmtId="0" fontId="166" fillId="0" borderId="0" xfId="16" applyFont="1" applyAlignment="1">
      <alignment horizontal="left" vertical="center"/>
    </xf>
    <xf numFmtId="0" fontId="109" fillId="0" borderId="0" xfId="16" applyFont="1" applyAlignment="1">
      <alignment horizontal="center" vertical="center"/>
    </xf>
    <xf numFmtId="0" fontId="141" fillId="0" borderId="0" xfId="16" applyFont="1" applyAlignment="1">
      <alignment horizontal="left" vertical="center"/>
    </xf>
    <xf numFmtId="0" fontId="141" fillId="0" borderId="0" xfId="16" applyFont="1" applyAlignment="1">
      <alignment vertical="center"/>
    </xf>
    <xf numFmtId="0" fontId="50" fillId="0" borderId="0" xfId="16" applyFont="1" applyAlignment="1">
      <alignment vertical="center" wrapText="1"/>
    </xf>
    <xf numFmtId="0" fontId="33" fillId="0" borderId="0" xfId="16" applyFont="1" applyAlignment="1">
      <alignment vertical="center"/>
    </xf>
    <xf numFmtId="0" fontId="26" fillId="0" borderId="0" xfId="16" applyFont="1" applyBorder="1" applyAlignment="1">
      <alignment vertical="center" wrapText="1"/>
    </xf>
    <xf numFmtId="0" fontId="167" fillId="0" borderId="0" xfId="16" applyFont="1" applyBorder="1" applyAlignment="1">
      <alignment vertical="center"/>
    </xf>
    <xf numFmtId="0" fontId="75" fillId="0" borderId="0" xfId="16" applyFont="1" applyAlignment="1">
      <alignment vertical="center" wrapText="1"/>
    </xf>
    <xf numFmtId="0" fontId="90" fillId="0" borderId="0" xfId="16" applyFont="1" applyAlignment="1">
      <alignment vertical="center"/>
    </xf>
    <xf numFmtId="0" fontId="77" fillId="0" borderId="0" xfId="16" applyFont="1" applyAlignment="1">
      <alignment vertical="center" wrapText="1"/>
    </xf>
    <xf numFmtId="3" fontId="50" fillId="0" borderId="0" xfId="16" applyNumberFormat="1" applyFont="1" applyBorder="1" applyAlignment="1">
      <alignment horizontal="center" vertical="center" wrapText="1"/>
    </xf>
    <xf numFmtId="4" fontId="50" fillId="0" borderId="0" xfId="16" applyNumberFormat="1" applyFont="1" applyBorder="1" applyAlignment="1">
      <alignment horizontal="center" vertical="center" wrapText="1"/>
    </xf>
    <xf numFmtId="2" fontId="22" fillId="0" borderId="0" xfId="16" applyNumberFormat="1" applyFont="1" applyAlignment="1">
      <alignment vertical="center" wrapText="1"/>
    </xf>
    <xf numFmtId="0" fontId="8" fillId="0" borderId="0" xfId="16" applyFont="1" applyBorder="1" applyAlignment="1">
      <alignment vertical="center" wrapText="1"/>
    </xf>
    <xf numFmtId="0" fontId="7" fillId="0" borderId="0" xfId="16" applyFont="1" applyAlignment="1">
      <alignment vertical="center" wrapText="1"/>
    </xf>
    <xf numFmtId="0" fontId="87" fillId="0" borderId="0" xfId="16" applyFont="1" applyAlignment="1">
      <alignment vertical="center" wrapText="1"/>
    </xf>
    <xf numFmtId="0" fontId="168" fillId="0" borderId="0" xfId="16" applyFont="1" applyAlignment="1">
      <alignment vertical="center"/>
    </xf>
    <xf numFmtId="0" fontId="38" fillId="0" borderId="0" xfId="16" applyFont="1" applyAlignment="1">
      <alignment vertical="center" wrapText="1"/>
    </xf>
    <xf numFmtId="0" fontId="169" fillId="4" borderId="0" xfId="16" applyFont="1" applyFill="1" applyBorder="1" applyAlignment="1">
      <alignment horizontal="left" vertical="center"/>
    </xf>
    <xf numFmtId="3" fontId="76" fillId="4" borderId="0" xfId="0" applyNumberFormat="1" applyFont="1" applyFill="1" applyBorder="1" applyAlignment="1" applyProtection="1">
      <alignment horizontal="center" vertical="center"/>
      <protection locked="0"/>
    </xf>
    <xf numFmtId="4" fontId="79" fillId="4" borderId="0" xfId="0" applyNumberFormat="1" applyFont="1" applyFill="1" applyBorder="1" applyAlignment="1">
      <alignment horizontal="center" vertical="center"/>
    </xf>
    <xf numFmtId="3" fontId="125" fillId="4" borderId="30" xfId="16" applyNumberFormat="1" applyFont="1" applyFill="1" applyBorder="1" applyAlignment="1">
      <alignment horizontal="center" vertical="center" wrapText="1"/>
    </xf>
    <xf numFmtId="3" fontId="76" fillId="4" borderId="25" xfId="0" applyNumberFormat="1" applyFont="1" applyFill="1" applyBorder="1" applyAlignment="1" applyProtection="1">
      <alignment horizontal="center" vertical="center"/>
      <protection locked="0"/>
    </xf>
    <xf numFmtId="4" fontId="79" fillId="4" borderId="25" xfId="0" applyNumberFormat="1" applyFont="1" applyFill="1" applyBorder="1" applyAlignment="1">
      <alignment horizontal="center" vertical="center"/>
    </xf>
    <xf numFmtId="4" fontId="79" fillId="4" borderId="19" xfId="0" applyNumberFormat="1" applyFont="1" applyFill="1" applyBorder="1" applyAlignment="1">
      <alignment horizontal="center" vertical="center"/>
    </xf>
    <xf numFmtId="4" fontId="79" fillId="4" borderId="31" xfId="0" applyNumberFormat="1" applyFont="1" applyFill="1" applyBorder="1" applyAlignment="1">
      <alignment horizontal="center" vertical="center"/>
    </xf>
    <xf numFmtId="3" fontId="171" fillId="4" borderId="36" xfId="16" applyNumberFormat="1" applyFont="1" applyFill="1" applyBorder="1" applyAlignment="1">
      <alignment horizontal="left" vertical="center" wrapText="1" indent="1"/>
    </xf>
    <xf numFmtId="3" fontId="170" fillId="4" borderId="35" xfId="0" applyNumberFormat="1" applyFont="1" applyFill="1" applyBorder="1" applyAlignment="1" applyProtection="1">
      <alignment horizontal="center" vertical="center"/>
      <protection locked="0"/>
    </xf>
    <xf numFmtId="2" fontId="172" fillId="4" borderId="35" xfId="8" applyNumberFormat="1" applyFont="1" applyFill="1" applyBorder="1" applyAlignment="1" applyProtection="1">
      <alignment horizontal="center" vertical="center"/>
      <protection locked="0"/>
    </xf>
    <xf numFmtId="2" fontId="172" fillId="4" borderId="38" xfId="8" applyNumberFormat="1" applyFont="1" applyFill="1" applyBorder="1" applyAlignment="1" applyProtection="1">
      <alignment horizontal="center" vertical="center"/>
      <protection locked="0"/>
    </xf>
    <xf numFmtId="3" fontId="76" fillId="4" borderId="18" xfId="0" applyNumberFormat="1" applyFont="1" applyFill="1" applyBorder="1" applyAlignment="1" applyProtection="1">
      <alignment horizontal="center" vertical="center"/>
      <protection locked="0"/>
    </xf>
    <xf numFmtId="3" fontId="76" fillId="4" borderId="26" xfId="0" applyNumberFormat="1" applyFont="1" applyFill="1" applyBorder="1" applyAlignment="1" applyProtection="1">
      <alignment horizontal="center" vertical="center"/>
      <protection locked="0"/>
    </xf>
    <xf numFmtId="3" fontId="170" fillId="4" borderId="34" xfId="0" applyNumberFormat="1" applyFont="1" applyFill="1" applyBorder="1" applyAlignment="1" applyProtection="1">
      <alignment horizontal="center" vertical="center"/>
      <protection locked="0"/>
    </xf>
    <xf numFmtId="0" fontId="65" fillId="4" borderId="32" xfId="16" applyFont="1" applyFill="1" applyBorder="1" applyAlignment="1">
      <alignment horizontal="left" vertical="center" indent="1"/>
    </xf>
    <xf numFmtId="0" fontId="65" fillId="4" borderId="30" xfId="16" applyFont="1" applyFill="1" applyBorder="1" applyAlignment="1">
      <alignment horizontal="left" vertical="center" indent="1"/>
    </xf>
    <xf numFmtId="0" fontId="143" fillId="0" borderId="0" xfId="2" applyFont="1" applyAlignment="1">
      <alignment horizontal="center" vertical="center" wrapText="1"/>
    </xf>
    <xf numFmtId="0" fontId="165" fillId="0" borderId="0" xfId="0" applyFont="1" applyBorder="1" applyAlignment="1">
      <alignment horizontal="center" vertical="center"/>
    </xf>
    <xf numFmtId="0" fontId="173" fillId="0" borderId="0" xfId="0" applyFont="1"/>
    <xf numFmtId="0" fontId="131" fillId="0" borderId="0" xfId="2" applyFont="1" applyAlignment="1">
      <alignment vertical="center" wrapText="1"/>
    </xf>
    <xf numFmtId="0" fontId="91" fillId="0" borderId="0" xfId="2" applyFont="1" applyAlignment="1">
      <alignment horizontal="center" vertical="center" wrapText="1"/>
    </xf>
    <xf numFmtId="0" fontId="83" fillId="0" borderId="0" xfId="2" applyFont="1" applyAlignment="1">
      <alignment horizontal="center" vertical="center" wrapText="1"/>
    </xf>
    <xf numFmtId="0" fontId="65" fillId="0" borderId="0" xfId="2" applyFont="1" applyAlignment="1">
      <alignment horizontal="left" vertical="center" wrapText="1"/>
    </xf>
    <xf numFmtId="3" fontId="6" fillId="0" borderId="0" xfId="2" applyNumberFormat="1" applyFont="1" applyAlignment="1">
      <alignment vertical="center" wrapText="1"/>
    </xf>
    <xf numFmtId="3" fontId="6" fillId="0" borderId="0" xfId="0" applyNumberFormat="1" applyFont="1" applyBorder="1" applyAlignment="1" applyProtection="1">
      <alignment horizontal="center" vertical="center"/>
      <protection locked="0"/>
    </xf>
    <xf numFmtId="4" fontId="98" fillId="0" borderId="0" xfId="0" applyNumberFormat="1" applyFont="1" applyBorder="1" applyAlignment="1">
      <alignment horizontal="center" vertical="center"/>
    </xf>
    <xf numFmtId="3" fontId="6" fillId="0" borderId="0" xfId="2" applyNumberFormat="1" applyFont="1" applyAlignment="1" applyProtection="1">
      <alignment horizontal="center" vertical="center"/>
      <protection locked="0"/>
    </xf>
    <xf numFmtId="166" fontId="98" fillId="0" borderId="0" xfId="2" applyNumberFormat="1" applyFont="1" applyAlignment="1">
      <alignment horizontal="center" vertical="center"/>
    </xf>
    <xf numFmtId="3" fontId="6" fillId="3" borderId="0" xfId="2" applyNumberFormat="1" applyFont="1" applyFill="1" applyAlignment="1" applyProtection="1">
      <alignment horizontal="center" vertical="center"/>
      <protection locked="0"/>
    </xf>
    <xf numFmtId="165" fontId="98" fillId="0" borderId="0" xfId="1" applyNumberFormat="1" applyFont="1" applyBorder="1" applyAlignment="1">
      <alignment horizontal="center" vertical="center"/>
    </xf>
    <xf numFmtId="4" fontId="98" fillId="0" borderId="0" xfId="2" applyNumberFormat="1" applyFont="1" applyAlignment="1">
      <alignment horizontal="center" vertical="center"/>
    </xf>
    <xf numFmtId="3" fontId="6" fillId="0" borderId="0" xfId="0" applyNumberFormat="1" applyFont="1" applyBorder="1" applyAlignment="1" applyProtection="1">
      <alignment horizontal="center" vertical="center" wrapText="1"/>
      <protection locked="0"/>
    </xf>
    <xf numFmtId="3" fontId="6" fillId="0" borderId="0" xfId="2" applyNumberFormat="1" applyFont="1" applyAlignment="1" applyProtection="1">
      <alignment horizontal="center" vertical="center" wrapText="1"/>
      <protection locked="0"/>
    </xf>
    <xf numFmtId="3" fontId="6" fillId="3" borderId="0" xfId="2" applyNumberFormat="1" applyFont="1" applyFill="1" applyAlignment="1" applyProtection="1">
      <alignment horizontal="center" vertical="center" wrapText="1"/>
      <protection locked="0"/>
    </xf>
    <xf numFmtId="4" fontId="98" fillId="0" borderId="0" xfId="0" applyNumberFormat="1" applyFont="1" applyBorder="1" applyAlignment="1">
      <alignment horizontal="center" vertical="center" wrapText="1"/>
    </xf>
    <xf numFmtId="166" fontId="98" fillId="0" borderId="0" xfId="2" applyNumberFormat="1" applyFont="1" applyAlignment="1">
      <alignment horizontal="center" vertical="center" wrapText="1"/>
    </xf>
    <xf numFmtId="165" fontId="98" fillId="0" borderId="0" xfId="1" applyNumberFormat="1" applyFont="1" applyBorder="1" applyAlignment="1">
      <alignment horizontal="center" vertical="center" wrapText="1"/>
    </xf>
    <xf numFmtId="0" fontId="175" fillId="0" borderId="0" xfId="2" applyFont="1" applyAlignment="1">
      <alignment horizontal="center" vertical="center" wrapText="1"/>
    </xf>
    <xf numFmtId="166" fontId="175" fillId="0" borderId="0" xfId="2" applyNumberFormat="1" applyFont="1" applyAlignment="1">
      <alignment horizontal="center" vertical="center" wrapText="1"/>
    </xf>
    <xf numFmtId="165" fontId="175" fillId="0" borderId="0" xfId="1" applyNumberFormat="1" applyFont="1" applyBorder="1" applyAlignment="1">
      <alignment horizontal="center" vertical="center" wrapText="1"/>
    </xf>
    <xf numFmtId="4" fontId="175" fillId="0" borderId="0" xfId="2" applyNumberFormat="1" applyFont="1" applyAlignment="1">
      <alignment horizontal="center" vertical="center" wrapText="1"/>
    </xf>
    <xf numFmtId="0" fontId="131" fillId="0" borderId="0" xfId="2" applyFont="1" applyAlignment="1">
      <alignment horizontal="left" vertical="center" wrapText="1"/>
    </xf>
    <xf numFmtId="3" fontId="131" fillId="0" borderId="0" xfId="2" applyNumberFormat="1" applyFont="1" applyAlignment="1">
      <alignment horizontal="center" vertical="center" wrapText="1"/>
    </xf>
    <xf numFmtId="3" fontId="175" fillId="0" borderId="0" xfId="2" applyNumberFormat="1" applyFont="1" applyAlignment="1">
      <alignment horizontal="center" vertical="center" wrapText="1"/>
    </xf>
    <xf numFmtId="0" fontId="176" fillId="0" borderId="0" xfId="2" applyFont="1" applyAlignment="1">
      <alignment vertical="center" wrapText="1"/>
    </xf>
    <xf numFmtId="10" fontId="80" fillId="0" borderId="0" xfId="2" applyNumberFormat="1" applyFont="1" applyAlignment="1">
      <alignment vertical="center" wrapText="1"/>
    </xf>
    <xf numFmtId="0" fontId="154" fillId="0" borderId="0" xfId="2" applyFont="1" applyAlignment="1">
      <alignment horizontal="center" vertical="center" wrapText="1"/>
    </xf>
    <xf numFmtId="0" fontId="149" fillId="0" borderId="0" xfId="2" applyFont="1" applyAlignment="1">
      <alignment horizontal="center" vertical="center" wrapText="1"/>
    </xf>
    <xf numFmtId="0" fontId="53" fillId="0" borderId="14" xfId="0" applyFont="1" applyBorder="1" applyAlignment="1">
      <alignment vertical="center" wrapText="1"/>
    </xf>
    <xf numFmtId="0" fontId="33" fillId="0" borderId="0" xfId="0" applyFont="1" applyBorder="1" applyAlignment="1">
      <alignment horizontal="center" vertical="center" wrapText="1"/>
    </xf>
    <xf numFmtId="0" fontId="56" fillId="0" borderId="5" xfId="0" applyFont="1" applyBorder="1" applyAlignment="1">
      <alignment horizontal="left" vertical="center" wrapText="1"/>
    </xf>
    <xf numFmtId="3" fontId="56" fillId="0" borderId="11" xfId="0" applyNumberFormat="1" applyFont="1" applyBorder="1" applyAlignment="1">
      <alignment horizontal="center" vertical="center"/>
    </xf>
    <xf numFmtId="0" fontId="56" fillId="0" borderId="3" xfId="0" applyFont="1" applyBorder="1" applyAlignment="1">
      <alignment horizontal="left" vertical="center" wrapText="1"/>
    </xf>
    <xf numFmtId="3" fontId="51" fillId="0" borderId="7" xfId="7" applyNumberFormat="1" applyFont="1" applyBorder="1" applyAlignment="1" applyProtection="1">
      <alignment horizontal="center" vertical="center"/>
      <protection locked="0"/>
    </xf>
    <xf numFmtId="4" fontId="55" fillId="0" borderId="6" xfId="7" applyNumberFormat="1" applyFont="1" applyBorder="1" applyAlignment="1">
      <alignment horizontal="center" vertical="center"/>
    </xf>
    <xf numFmtId="3" fontId="56" fillId="0" borderId="7" xfId="0" applyNumberFormat="1" applyFont="1" applyBorder="1" applyAlignment="1">
      <alignment horizontal="center" vertical="center"/>
    </xf>
    <xf numFmtId="4" fontId="55" fillId="0" borderId="6" xfId="0" applyNumberFormat="1" applyFont="1" applyBorder="1" applyAlignment="1">
      <alignment horizontal="center" vertical="center"/>
    </xf>
    <xf numFmtId="0" fontId="53" fillId="0" borderId="9" xfId="0" applyFont="1" applyBorder="1" applyAlignment="1">
      <alignment horizontal="left" vertical="center" wrapText="1"/>
    </xf>
    <xf numFmtId="0" fontId="113" fillId="0" borderId="0" xfId="2" applyFont="1" applyAlignment="1">
      <alignment vertical="center"/>
    </xf>
    <xf numFmtId="0" fontId="82" fillId="0" borderId="0" xfId="2" applyFont="1" applyAlignment="1">
      <alignment horizontal="center" vertical="center" wrapText="1"/>
    </xf>
    <xf numFmtId="0" fontId="81" fillId="0" borderId="0" xfId="2" applyFont="1" applyAlignment="1">
      <alignment horizontal="center" vertical="center" wrapText="1"/>
    </xf>
    <xf numFmtId="0" fontId="176" fillId="0" borderId="0" xfId="0" applyFont="1" applyBorder="1" applyAlignment="1">
      <alignment vertical="center" wrapText="1"/>
    </xf>
    <xf numFmtId="2" fontId="81" fillId="0" borderId="0" xfId="0" applyNumberFormat="1" applyFont="1" applyBorder="1" applyAlignment="1">
      <alignment vertical="center" wrapText="1"/>
    </xf>
    <xf numFmtId="2" fontId="81" fillId="0" borderId="0" xfId="0" applyNumberFormat="1" applyFont="1" applyBorder="1" applyAlignment="1">
      <alignment horizontal="left" vertical="center" wrapText="1"/>
    </xf>
    <xf numFmtId="2" fontId="176" fillId="0" borderId="0" xfId="0" applyNumberFormat="1" applyFont="1" applyAlignment="1">
      <alignment horizontal="left" vertical="center" wrapText="1"/>
    </xf>
    <xf numFmtId="0" fontId="176" fillId="0" borderId="0" xfId="0" applyFont="1" applyAlignment="1">
      <alignment horizontal="left" vertical="center" wrapText="1"/>
    </xf>
    <xf numFmtId="3" fontId="176" fillId="0" borderId="0" xfId="0" applyNumberFormat="1" applyFont="1" applyAlignment="1">
      <alignment horizontal="left" vertical="center" wrapText="1"/>
    </xf>
    <xf numFmtId="0" fontId="136" fillId="0" borderId="0" xfId="16" applyFont="1" applyBorder="1" applyAlignment="1">
      <alignment horizontal="center"/>
    </xf>
    <xf numFmtId="0" fontId="136" fillId="4" borderId="0" xfId="16" applyFont="1" applyFill="1" applyBorder="1"/>
    <xf numFmtId="0" fontId="177" fillId="0" borderId="0" xfId="16" applyFont="1" applyBorder="1" applyAlignment="1">
      <alignment horizontal="center"/>
    </xf>
    <xf numFmtId="0" fontId="177" fillId="4" borderId="0" xfId="16" applyFont="1" applyFill="1" applyBorder="1"/>
    <xf numFmtId="0" fontId="136" fillId="4" borderId="0" xfId="16" applyFont="1" applyFill="1" applyBorder="1" applyAlignment="1">
      <alignment horizontal="center"/>
    </xf>
    <xf numFmtId="3" fontId="76" fillId="0" borderId="0" xfId="16" applyNumberFormat="1" applyFont="1" applyBorder="1" applyAlignment="1">
      <alignment horizontal="center" vertical="center"/>
    </xf>
    <xf numFmtId="0" fontId="168" fillId="0" borderId="0" xfId="16" applyFont="1" applyBorder="1" applyAlignment="1">
      <alignment horizontal="center" vertical="center" wrapText="1"/>
    </xf>
    <xf numFmtId="0" fontId="168" fillId="4" borderId="0" xfId="16" applyFont="1" applyFill="1" applyBorder="1" applyAlignment="1">
      <alignment horizontal="center" vertical="center" wrapText="1"/>
    </xf>
    <xf numFmtId="3" fontId="76" fillId="4" borderId="0" xfId="16" applyNumberFormat="1" applyFont="1" applyFill="1" applyBorder="1" applyAlignment="1">
      <alignment horizontal="center" vertical="center"/>
    </xf>
    <xf numFmtId="4" fontId="76" fillId="4" borderId="0" xfId="16" applyNumberFormat="1" applyFont="1" applyFill="1" applyBorder="1" applyAlignment="1">
      <alignment horizontal="center" vertical="center"/>
    </xf>
    <xf numFmtId="3" fontId="136" fillId="0" borderId="0" xfId="17" applyNumberFormat="1" applyFont="1"/>
    <xf numFmtId="9" fontId="136" fillId="0" borderId="0" xfId="15" applyFont="1" applyFill="1" applyBorder="1"/>
    <xf numFmtId="0" fontId="136" fillId="0" borderId="0" xfId="16" applyFont="1" applyBorder="1" applyAlignment="1">
      <alignment vertical="center"/>
    </xf>
    <xf numFmtId="3" fontId="127" fillId="4" borderId="33" xfId="3" applyNumberFormat="1" applyFont="1" applyFill="1" applyBorder="1" applyAlignment="1">
      <alignment horizontal="left" vertical="center" wrapText="1" indent="1"/>
    </xf>
    <xf numFmtId="49" fontId="22" fillId="0" borderId="0" xfId="2" applyNumberFormat="1" applyFont="1" applyAlignment="1">
      <alignment horizontal="left" vertical="center" wrapText="1"/>
    </xf>
    <xf numFmtId="2" fontId="32" fillId="0" borderId="0" xfId="2" applyNumberFormat="1" applyFont="1" applyAlignment="1">
      <alignment horizontal="left" vertical="center" wrapText="1"/>
    </xf>
    <xf numFmtId="3" fontId="28" fillId="3" borderId="16" xfId="2" applyNumberFormat="1" applyFont="1" applyFill="1" applyBorder="1" applyAlignment="1" applyProtection="1">
      <alignment horizontal="center" vertical="center"/>
      <protection locked="0"/>
    </xf>
    <xf numFmtId="3" fontId="28" fillId="3" borderId="0" xfId="2" applyNumberFormat="1" applyFont="1" applyFill="1" applyAlignment="1" applyProtection="1">
      <alignment horizontal="center" vertical="center"/>
      <protection locked="0"/>
    </xf>
    <xf numFmtId="3" fontId="28" fillId="0" borderId="0" xfId="2" applyNumberFormat="1" applyFont="1" applyAlignment="1" applyProtection="1">
      <alignment horizontal="center" vertical="center" wrapText="1"/>
      <protection locked="0"/>
    </xf>
    <xf numFmtId="3" fontId="28" fillId="3" borderId="0" xfId="2" applyNumberFormat="1" applyFont="1" applyFill="1" applyAlignment="1" applyProtection="1">
      <alignment horizontal="center" vertical="center" wrapText="1"/>
      <protection locked="0"/>
    </xf>
    <xf numFmtId="3" fontId="28" fillId="3" borderId="17" xfId="2" applyNumberFormat="1" applyFont="1" applyFill="1" applyBorder="1" applyAlignment="1" applyProtection="1">
      <alignment horizontal="center" vertical="center" wrapText="1"/>
      <protection locked="0"/>
    </xf>
    <xf numFmtId="3" fontId="23" fillId="0" borderId="9" xfId="2" applyNumberFormat="1" applyFont="1" applyBorder="1" applyAlignment="1">
      <alignment horizontal="center" vertical="center" wrapText="1"/>
    </xf>
    <xf numFmtId="3" fontId="28" fillId="0" borderId="16" xfId="2" applyNumberFormat="1" applyFont="1" applyBorder="1" applyAlignment="1" applyProtection="1">
      <alignment horizontal="center" vertical="center"/>
      <protection locked="0"/>
    </xf>
    <xf numFmtId="3" fontId="28" fillId="0" borderId="0" xfId="2" applyNumberFormat="1" applyFont="1" applyAlignment="1" applyProtection="1">
      <alignment horizontal="center" vertical="center"/>
      <protection locked="0"/>
    </xf>
    <xf numFmtId="3" fontId="28" fillId="0" borderId="17" xfId="2" applyNumberFormat="1" applyFont="1" applyBorder="1" applyAlignment="1" applyProtection="1">
      <alignment horizontal="center" vertical="center" wrapText="1"/>
      <protection locked="0"/>
    </xf>
    <xf numFmtId="4" fontId="93" fillId="0" borderId="16" xfId="2" applyNumberFormat="1" applyFont="1" applyBorder="1" applyAlignment="1" applyProtection="1">
      <alignment horizontal="center" vertical="center"/>
      <protection locked="0"/>
    </xf>
    <xf numFmtId="4" fontId="93" fillId="0" borderId="0" xfId="2" applyNumberFormat="1" applyFont="1" applyAlignment="1" applyProtection="1">
      <alignment horizontal="center" vertical="center"/>
      <protection locked="0"/>
    </xf>
    <xf numFmtId="4" fontId="93" fillId="0" borderId="17" xfId="2" applyNumberFormat="1" applyFont="1" applyBorder="1" applyAlignment="1" applyProtection="1">
      <alignment horizontal="center" vertical="center" wrapText="1"/>
      <protection locked="0"/>
    </xf>
    <xf numFmtId="4" fontId="93" fillId="0" borderId="43" xfId="2" applyNumberFormat="1" applyFont="1" applyBorder="1" applyAlignment="1" applyProtection="1">
      <alignment horizontal="center" vertical="center"/>
      <protection locked="0"/>
    </xf>
    <xf numFmtId="4" fontId="93" fillId="0" borderId="41" xfId="2" applyNumberFormat="1" applyFont="1" applyBorder="1" applyAlignment="1" applyProtection="1">
      <alignment horizontal="center" vertical="center"/>
      <protection locked="0"/>
    </xf>
    <xf numFmtId="4" fontId="93" fillId="0" borderId="41" xfId="2" applyNumberFormat="1" applyFont="1" applyBorder="1" applyAlignment="1" applyProtection="1">
      <alignment horizontal="center" vertical="center" wrapText="1"/>
      <protection locked="0"/>
    </xf>
    <xf numFmtId="4" fontId="93" fillId="0" borderId="40" xfId="2" applyNumberFormat="1" applyFont="1" applyBorder="1" applyAlignment="1" applyProtection="1">
      <alignment horizontal="center" vertical="center" wrapText="1"/>
      <protection locked="0"/>
    </xf>
    <xf numFmtId="4" fontId="95" fillId="0" borderId="42" xfId="2" applyNumberFormat="1" applyFont="1" applyBorder="1" applyAlignment="1">
      <alignment horizontal="center" vertical="center" wrapText="1"/>
    </xf>
    <xf numFmtId="3" fontId="28" fillId="3" borderId="46" xfId="2" applyNumberFormat="1" applyFont="1" applyFill="1" applyBorder="1" applyAlignment="1" applyProtection="1">
      <alignment horizontal="center" vertical="center"/>
      <protection locked="0"/>
    </xf>
    <xf numFmtId="3" fontId="28" fillId="3" borderId="45" xfId="2" applyNumberFormat="1" applyFont="1" applyFill="1" applyBorder="1" applyAlignment="1" applyProtection="1">
      <alignment horizontal="center" vertical="center"/>
      <protection locked="0"/>
    </xf>
    <xf numFmtId="3" fontId="28" fillId="0" borderId="45" xfId="2" applyNumberFormat="1" applyFont="1" applyBorder="1" applyAlignment="1" applyProtection="1">
      <alignment horizontal="center" vertical="center" wrapText="1"/>
      <protection locked="0"/>
    </xf>
    <xf numFmtId="3" fontId="28" fillId="3" borderId="45" xfId="2" applyNumberFormat="1" applyFont="1" applyFill="1" applyBorder="1" applyAlignment="1" applyProtection="1">
      <alignment horizontal="center" vertical="center" wrapText="1"/>
      <protection locked="0"/>
    </xf>
    <xf numFmtId="3" fontId="28" fillId="3" borderId="44" xfId="2" applyNumberFormat="1" applyFont="1" applyFill="1" applyBorder="1" applyAlignment="1" applyProtection="1">
      <alignment horizontal="center" vertical="center" wrapText="1"/>
      <protection locked="0"/>
    </xf>
    <xf numFmtId="3" fontId="23" fillId="0" borderId="47" xfId="2" applyNumberFormat="1" applyFont="1" applyBorder="1" applyAlignment="1">
      <alignment horizontal="center" vertical="center" wrapText="1"/>
    </xf>
    <xf numFmtId="4" fontId="93" fillId="0" borderId="54" xfId="2" applyNumberFormat="1" applyFont="1" applyBorder="1" applyAlignment="1" applyProtection="1">
      <alignment horizontal="center" vertical="center"/>
      <protection locked="0"/>
    </xf>
    <xf numFmtId="4" fontId="93" fillId="3" borderId="52" xfId="2" applyNumberFormat="1" applyFont="1" applyFill="1" applyBorder="1" applyAlignment="1" applyProtection="1">
      <alignment horizontal="center" vertical="center"/>
      <protection locked="0"/>
    </xf>
    <xf numFmtId="4" fontId="93" fillId="0" borderId="52" xfId="2" applyNumberFormat="1" applyFont="1" applyBorder="1" applyAlignment="1" applyProtection="1">
      <alignment horizontal="center" vertical="center" wrapText="1"/>
      <protection locked="0"/>
    </xf>
    <xf numFmtId="4" fontId="93" fillId="3" borderId="52" xfId="2" applyNumberFormat="1" applyFont="1" applyFill="1" applyBorder="1" applyAlignment="1" applyProtection="1">
      <alignment horizontal="center" vertical="center" wrapText="1"/>
      <protection locked="0"/>
    </xf>
    <xf numFmtId="4" fontId="93" fillId="3" borderId="51" xfId="2" applyNumberFormat="1" applyFont="1" applyFill="1" applyBorder="1" applyAlignment="1" applyProtection="1">
      <alignment horizontal="center" vertical="center" wrapText="1"/>
      <protection locked="0"/>
    </xf>
    <xf numFmtId="4" fontId="95" fillId="0" borderId="53" xfId="2" applyNumberFormat="1" applyFont="1" applyBorder="1" applyAlignment="1">
      <alignment horizontal="center" vertical="center" wrapText="1"/>
    </xf>
    <xf numFmtId="4" fontId="93" fillId="0" borderId="10" xfId="2" applyNumberFormat="1" applyFont="1" applyBorder="1" applyAlignment="1" applyProtection="1">
      <alignment horizontal="center" vertical="center"/>
      <protection locked="0"/>
    </xf>
    <xf numFmtId="4" fontId="93" fillId="0" borderId="14" xfId="2" applyNumberFormat="1" applyFont="1" applyBorder="1" applyAlignment="1" applyProtection="1">
      <alignment horizontal="center" vertical="center"/>
      <protection locked="0"/>
    </xf>
    <xf numFmtId="4" fontId="93" fillId="0" borderId="14" xfId="2" applyNumberFormat="1" applyFont="1" applyBorder="1" applyAlignment="1" applyProtection="1">
      <alignment horizontal="center" vertical="center" wrapText="1"/>
      <protection locked="0"/>
    </xf>
    <xf numFmtId="4" fontId="93" fillId="0" borderId="6" xfId="2" applyNumberFormat="1" applyFont="1" applyBorder="1" applyAlignment="1" applyProtection="1">
      <alignment horizontal="center" vertical="center" wrapText="1"/>
      <protection locked="0"/>
    </xf>
    <xf numFmtId="0" fontId="143" fillId="0" borderId="2" xfId="0" applyFont="1" applyBorder="1" applyAlignment="1">
      <alignment horizontal="left" vertical="center" wrapText="1"/>
    </xf>
    <xf numFmtId="0" fontId="119" fillId="0" borderId="0" xfId="0" applyFont="1" applyBorder="1" applyAlignment="1">
      <alignment horizontal="left" vertical="center"/>
    </xf>
    <xf numFmtId="0" fontId="180" fillId="0" borderId="0" xfId="0" applyFont="1" applyBorder="1" applyAlignment="1">
      <alignment vertical="center" wrapText="1"/>
    </xf>
    <xf numFmtId="2" fontId="179" fillId="0" borderId="0" xfId="0" applyNumberFormat="1" applyFont="1" applyBorder="1" applyAlignment="1">
      <alignment vertical="center" wrapText="1"/>
    </xf>
    <xf numFmtId="2" fontId="179" fillId="0" borderId="0" xfId="0" applyNumberFormat="1" applyFont="1" applyBorder="1" applyAlignment="1">
      <alignment horizontal="left" vertical="center" wrapText="1"/>
    </xf>
    <xf numFmtId="0" fontId="119" fillId="0" borderId="0" xfId="0" applyFont="1" applyBorder="1" applyAlignment="1">
      <alignment vertical="center" wrapText="1"/>
    </xf>
    <xf numFmtId="2" fontId="179" fillId="0" borderId="0" xfId="0" applyNumberFormat="1" applyFont="1" applyAlignment="1">
      <alignment horizontal="left" vertical="center" wrapText="1"/>
    </xf>
    <xf numFmtId="2" fontId="150" fillId="4" borderId="0" xfId="0" applyNumberFormat="1" applyFont="1" applyFill="1" applyAlignment="1">
      <alignment horizontal="left" vertical="center" wrapText="1"/>
    </xf>
    <xf numFmtId="0" fontId="150" fillId="4" borderId="0" xfId="0" applyFont="1" applyFill="1" applyBorder="1" applyAlignment="1">
      <alignment vertical="center" wrapText="1"/>
    </xf>
    <xf numFmtId="0" fontId="150" fillId="4" borderId="0" xfId="0" applyFont="1" applyFill="1" applyAlignment="1">
      <alignment horizontal="left" vertical="center" wrapText="1"/>
    </xf>
    <xf numFmtId="3" fontId="150" fillId="4" borderId="0" xfId="0" applyNumberFormat="1" applyFont="1" applyFill="1" applyAlignment="1">
      <alignment horizontal="left" vertical="center" wrapText="1"/>
    </xf>
    <xf numFmtId="2" fontId="149" fillId="4" borderId="0" xfId="0" applyNumberFormat="1" applyFont="1" applyFill="1" applyAlignment="1">
      <alignment horizontal="left" vertical="center" wrapText="1"/>
    </xf>
    <xf numFmtId="0" fontId="109" fillId="4" borderId="0" xfId="0" applyFont="1" applyFill="1" applyBorder="1" applyAlignment="1">
      <alignment vertical="center" wrapText="1"/>
    </xf>
    <xf numFmtId="0" fontId="181" fillId="0" borderId="0" xfId="2" applyFont="1" applyAlignment="1">
      <alignment vertical="center" wrapText="1"/>
    </xf>
    <xf numFmtId="2" fontId="81" fillId="0" borderId="0" xfId="2" applyNumberFormat="1" applyFont="1" applyAlignment="1">
      <alignment vertical="center" wrapText="1"/>
    </xf>
    <xf numFmtId="2" fontId="182" fillId="0" borderId="0" xfId="2" applyNumberFormat="1" applyFont="1" applyAlignment="1">
      <alignment vertical="center" wrapText="1"/>
    </xf>
    <xf numFmtId="0" fontId="124" fillId="0" borderId="0" xfId="0" applyFont="1" applyAlignment="1">
      <alignment vertical="center" wrapText="1"/>
    </xf>
    <xf numFmtId="0" fontId="114" fillId="0" borderId="0" xfId="0" applyFont="1" applyAlignment="1">
      <alignment vertical="center"/>
    </xf>
    <xf numFmtId="0" fontId="143" fillId="0" borderId="0" xfId="0" applyFont="1" applyBorder="1" applyAlignment="1">
      <alignment horizontal="left" vertical="center" wrapText="1"/>
    </xf>
    <xf numFmtId="0" fontId="112" fillId="0" borderId="0" xfId="0" applyFont="1" applyBorder="1"/>
    <xf numFmtId="3" fontId="143" fillId="0" borderId="0" xfId="2" applyNumberFormat="1" applyFont="1" applyAlignment="1">
      <alignment horizontal="center" vertical="center" wrapText="1"/>
    </xf>
    <xf numFmtId="0" fontId="105" fillId="0" borderId="30" xfId="3" applyFont="1" applyBorder="1" applyAlignment="1">
      <alignment horizontal="center" vertical="center" wrapText="1"/>
    </xf>
    <xf numFmtId="0" fontId="127" fillId="0" borderId="20" xfId="3" applyFont="1" applyBorder="1" applyAlignment="1">
      <alignment horizontal="center" vertical="center" wrapText="1"/>
    </xf>
    <xf numFmtId="0" fontId="127" fillId="0" borderId="34" xfId="3" applyFont="1" applyBorder="1" applyAlignment="1">
      <alignment horizontal="center" vertical="center" wrapText="1"/>
    </xf>
    <xf numFmtId="0" fontId="127" fillId="0" borderId="38" xfId="3" applyFont="1" applyBorder="1" applyAlignment="1">
      <alignment horizontal="center" vertical="center" wrapText="1"/>
    </xf>
    <xf numFmtId="0" fontId="126" fillId="4" borderId="0" xfId="2" applyFont="1" applyFill="1" applyAlignment="1">
      <alignment horizontal="center" vertical="center" wrapText="1"/>
    </xf>
    <xf numFmtId="3" fontId="126" fillId="4" borderId="26" xfId="3" applyNumberFormat="1" applyFont="1" applyFill="1" applyBorder="1" applyAlignment="1">
      <alignment horizontal="center" vertical="center" wrapText="1"/>
    </xf>
    <xf numFmtId="0" fontId="23" fillId="0" borderId="14" xfId="2" applyFont="1" applyBorder="1" applyAlignment="1">
      <alignment vertical="center" wrapText="1"/>
    </xf>
    <xf numFmtId="0" fontId="33" fillId="0" borderId="3" xfId="2" applyFont="1" applyBorder="1" applyAlignment="1">
      <alignment horizontal="center" vertical="center" wrapText="1"/>
    </xf>
    <xf numFmtId="3" fontId="28" fillId="3" borderId="5" xfId="2" applyNumberFormat="1" applyFont="1" applyFill="1" applyBorder="1" applyAlignment="1" applyProtection="1">
      <alignment horizontal="center" vertical="center"/>
      <protection locked="0"/>
    </xf>
    <xf numFmtId="3" fontId="28" fillId="3" borderId="4" xfId="2" applyNumberFormat="1" applyFont="1" applyFill="1" applyBorder="1" applyAlignment="1" applyProtection="1">
      <alignment horizontal="center" vertical="center"/>
      <protection locked="0"/>
    </xf>
    <xf numFmtId="3" fontId="28" fillId="0" borderId="4" xfId="2" applyNumberFormat="1" applyFont="1" applyBorder="1" applyAlignment="1" applyProtection="1">
      <alignment horizontal="center" vertical="center" wrapText="1"/>
      <protection locked="0"/>
    </xf>
    <xf numFmtId="3" fontId="28" fillId="3" borderId="4" xfId="2" applyNumberFormat="1" applyFont="1" applyFill="1" applyBorder="1" applyAlignment="1" applyProtection="1">
      <alignment horizontal="center" vertical="center" wrapText="1"/>
      <protection locked="0"/>
    </xf>
    <xf numFmtId="3" fontId="28" fillId="3" borderId="3" xfId="2" applyNumberFormat="1" applyFont="1" applyFill="1" applyBorder="1" applyAlignment="1" applyProtection="1">
      <alignment horizontal="center" vertical="center" wrapText="1"/>
      <protection locked="0"/>
    </xf>
    <xf numFmtId="3" fontId="23" fillId="0" borderId="2" xfId="2" applyNumberFormat="1" applyFont="1" applyBorder="1" applyAlignment="1">
      <alignment horizontal="center" vertical="center" wrapText="1"/>
    </xf>
    <xf numFmtId="0" fontId="42" fillId="0" borderId="17" xfId="2" applyFont="1" applyBorder="1" applyAlignment="1">
      <alignment horizontal="center" vertical="center" wrapText="1"/>
    </xf>
    <xf numFmtId="0" fontId="7" fillId="0" borderId="0" xfId="16" applyFont="1" applyBorder="1" applyAlignment="1">
      <alignment horizontal="center" vertical="center"/>
    </xf>
    <xf numFmtId="0" fontId="7" fillId="0" borderId="0" xfId="16" applyFont="1" applyBorder="1" applyAlignment="1">
      <alignment horizontal="left" vertical="center"/>
    </xf>
    <xf numFmtId="0" fontId="35" fillId="0" borderId="0" xfId="16" applyFont="1" applyAlignment="1">
      <alignment horizontal="center"/>
    </xf>
    <xf numFmtId="0" fontId="10" fillId="0" borderId="0" xfId="16" applyFont="1" applyAlignment="1">
      <alignment horizontal="left" vertical="center"/>
    </xf>
    <xf numFmtId="0" fontId="8" fillId="0" borderId="0" xfId="16" applyFont="1" applyBorder="1" applyAlignment="1">
      <alignment horizontal="left" vertical="center"/>
    </xf>
    <xf numFmtId="0" fontId="23" fillId="0" borderId="0" xfId="16" applyFont="1" applyAlignment="1">
      <alignment horizontal="center" vertical="center" wrapText="1"/>
    </xf>
    <xf numFmtId="0" fontId="23" fillId="0" borderId="0" xfId="16" applyFont="1" applyBorder="1" applyAlignment="1">
      <alignment vertical="center" wrapText="1"/>
    </xf>
    <xf numFmtId="0" fontId="23" fillId="0" borderId="0" xfId="16" applyFont="1" applyBorder="1" applyAlignment="1">
      <alignment horizontal="center" vertical="center" wrapText="1"/>
    </xf>
    <xf numFmtId="0" fontId="23" fillId="0" borderId="0" xfId="16" applyFont="1" applyAlignment="1">
      <alignment vertical="center" wrapText="1"/>
    </xf>
    <xf numFmtId="0" fontId="33" fillId="0" borderId="0" xfId="16" applyFont="1" applyAlignment="1">
      <alignment horizontal="center" vertical="center" wrapText="1"/>
    </xf>
    <xf numFmtId="0" fontId="33" fillId="0" borderId="0" xfId="16" applyFont="1" applyAlignment="1">
      <alignment vertical="center" wrapText="1"/>
    </xf>
    <xf numFmtId="0" fontId="33" fillId="0" borderId="3" xfId="16" applyFont="1" applyBorder="1" applyAlignment="1">
      <alignment horizontal="center" vertical="center" wrapText="1"/>
    </xf>
    <xf numFmtId="9" fontId="33" fillId="0" borderId="0" xfId="16" applyNumberFormat="1" applyFont="1" applyBorder="1" applyAlignment="1">
      <alignment horizontal="center" vertical="center" wrapText="1"/>
    </xf>
    <xf numFmtId="0" fontId="33" fillId="0" borderId="7" xfId="16" applyFont="1" applyBorder="1" applyAlignment="1">
      <alignment horizontal="center" vertical="center" wrapText="1"/>
    </xf>
    <xf numFmtId="9" fontId="33" fillId="0" borderId="6" xfId="16" applyNumberFormat="1" applyFont="1" applyBorder="1" applyAlignment="1">
      <alignment horizontal="center" vertical="center" wrapText="1"/>
    </xf>
    <xf numFmtId="0" fontId="24" fillId="0" borderId="0" xfId="16" applyFont="1" applyBorder="1" applyAlignment="1">
      <alignment horizontal="center" vertical="center" wrapText="1"/>
    </xf>
    <xf numFmtId="0" fontId="67" fillId="0" borderId="0" xfId="16" applyFont="1" applyBorder="1" applyAlignment="1">
      <alignment horizontal="center" vertical="center" wrapText="1"/>
    </xf>
    <xf numFmtId="0" fontId="24" fillId="0" borderId="0" xfId="16" applyFont="1" applyBorder="1" applyAlignment="1">
      <alignment vertical="center" wrapText="1"/>
    </xf>
    <xf numFmtId="0" fontId="6" fillId="0" borderId="0" xfId="16" applyBorder="1"/>
    <xf numFmtId="0" fontId="28" fillId="0" borderId="0" xfId="16" applyFont="1" applyAlignment="1">
      <alignment horizontal="center" vertical="center" wrapText="1"/>
    </xf>
    <xf numFmtId="0" fontId="29" fillId="0" borderId="5" xfId="16" applyFont="1" applyBorder="1" applyAlignment="1">
      <alignment horizontal="left" vertical="center" wrapText="1"/>
    </xf>
    <xf numFmtId="0" fontId="28" fillId="0" borderId="0" xfId="16" applyFont="1" applyAlignment="1">
      <alignment vertical="center" wrapText="1"/>
    </xf>
    <xf numFmtId="4" fontId="28" fillId="0" borderId="0" xfId="16" applyNumberFormat="1" applyFont="1" applyBorder="1" applyAlignment="1">
      <alignment horizontal="center" vertical="center"/>
    </xf>
    <xf numFmtId="0" fontId="29" fillId="0" borderId="4" xfId="16" applyFont="1" applyBorder="1" applyAlignment="1">
      <alignment horizontal="left" vertical="center" wrapText="1"/>
    </xf>
    <xf numFmtId="4" fontId="28" fillId="0" borderId="0" xfId="16" applyNumberFormat="1" applyFont="1" applyBorder="1" applyAlignment="1">
      <alignment horizontal="center" vertical="center" wrapText="1"/>
    </xf>
    <xf numFmtId="0" fontId="29" fillId="0" borderId="3" xfId="16" applyFont="1" applyBorder="1" applyAlignment="1">
      <alignment horizontal="left" vertical="center" wrapText="1"/>
    </xf>
    <xf numFmtId="0" fontId="59" fillId="0" borderId="0" xfId="16" applyFont="1" applyBorder="1" applyAlignment="1">
      <alignment horizontal="center" vertical="center" wrapText="1"/>
    </xf>
    <xf numFmtId="2" fontId="68" fillId="0" borderId="0" xfId="16" applyNumberFormat="1" applyFont="1" applyBorder="1"/>
    <xf numFmtId="10" fontId="28" fillId="0" borderId="0" xfId="16" applyNumberFormat="1" applyFont="1" applyAlignment="1">
      <alignment vertical="center" wrapText="1"/>
    </xf>
    <xf numFmtId="2" fontId="96" fillId="0" borderId="0" xfId="16" applyNumberFormat="1" applyFont="1" applyBorder="1" applyAlignment="1">
      <alignment horizontal="center" vertical="center" wrapText="1"/>
    </xf>
    <xf numFmtId="2" fontId="69" fillId="0" borderId="0" xfId="16" applyNumberFormat="1" applyFont="1" applyBorder="1" applyAlignment="1">
      <alignment horizontal="center" vertical="center" wrapText="1"/>
    </xf>
    <xf numFmtId="0" fontId="23" fillId="0" borderId="2" xfId="16" applyFont="1" applyBorder="1" applyAlignment="1">
      <alignment horizontal="left" vertical="center" wrapText="1"/>
    </xf>
    <xf numFmtId="3" fontId="23" fillId="0" borderId="2" xfId="16" applyNumberFormat="1" applyFont="1" applyBorder="1" applyAlignment="1">
      <alignment horizontal="center" vertical="center" wrapText="1"/>
    </xf>
    <xf numFmtId="3" fontId="23" fillId="0" borderId="1" xfId="16" applyNumberFormat="1" applyFont="1" applyBorder="1" applyAlignment="1">
      <alignment horizontal="center" vertical="center" wrapText="1"/>
    </xf>
    <xf numFmtId="4" fontId="95" fillId="0" borderId="8" xfId="16" applyNumberFormat="1" applyFont="1" applyBorder="1" applyAlignment="1">
      <alignment horizontal="center" vertical="center" wrapText="1"/>
    </xf>
    <xf numFmtId="3" fontId="23" fillId="0" borderId="1" xfId="16" quotePrefix="1" applyNumberFormat="1" applyFont="1" applyBorder="1" applyAlignment="1">
      <alignment horizontal="center" vertical="center" wrapText="1"/>
    </xf>
    <xf numFmtId="0" fontId="21" fillId="0" borderId="0" xfId="16" applyFont="1" applyBorder="1" applyAlignment="1">
      <alignment vertical="center" wrapText="1"/>
    </xf>
    <xf numFmtId="0" fontId="110" fillId="0" borderId="0" xfId="16" applyFont="1"/>
    <xf numFmtId="2" fontId="40" fillId="0" borderId="0" xfId="16" applyNumberFormat="1" applyFont="1" applyAlignment="1">
      <alignment vertical="center" wrapText="1"/>
    </xf>
    <xf numFmtId="0" fontId="0" fillId="0" borderId="0" xfId="16" applyFont="1"/>
    <xf numFmtId="0" fontId="126" fillId="0" borderId="38" xfId="3" applyFont="1" applyBorder="1" applyAlignment="1">
      <alignment horizontal="center" vertical="center" wrapText="1"/>
    </xf>
    <xf numFmtId="0" fontId="184" fillId="0" borderId="0" xfId="3" applyFont="1"/>
    <xf numFmtId="0" fontId="138" fillId="0" borderId="33" xfId="3" applyFont="1" applyBorder="1" applyAlignment="1">
      <alignment horizontal="center" vertical="center" wrapText="1"/>
    </xf>
    <xf numFmtId="0" fontId="184" fillId="0" borderId="0" xfId="0" applyFont="1"/>
    <xf numFmtId="0" fontId="185" fillId="0" borderId="0" xfId="0" applyFont="1" applyAlignment="1">
      <alignment horizontal="left" vertical="center" wrapText="1"/>
    </xf>
    <xf numFmtId="3" fontId="113" fillId="0" borderId="0" xfId="0" applyNumberFormat="1" applyFont="1" applyBorder="1" applyAlignment="1">
      <alignment horizontal="center" vertical="center" wrapText="1"/>
    </xf>
    <xf numFmtId="2" fontId="113" fillId="0" borderId="0" xfId="0" applyNumberFormat="1" applyFont="1" applyBorder="1" applyAlignment="1" applyProtection="1">
      <alignment horizontal="center" vertical="center"/>
      <protection locked="0"/>
    </xf>
    <xf numFmtId="4" fontId="163" fillId="0" borderId="0" xfId="0" applyNumberFormat="1" applyFont="1" applyBorder="1" applyAlignment="1">
      <alignment horizontal="center" vertical="center" wrapText="1"/>
    </xf>
    <xf numFmtId="4" fontId="113" fillId="0" borderId="0" xfId="0" applyNumberFormat="1" applyFont="1" applyBorder="1" applyAlignment="1">
      <alignment horizontal="center" vertical="center" wrapText="1"/>
    </xf>
    <xf numFmtId="3" fontId="113" fillId="0" borderId="0" xfId="0" applyNumberFormat="1" applyFont="1" applyBorder="1" applyAlignment="1">
      <alignment horizontal="center" vertical="center"/>
    </xf>
    <xf numFmtId="10" fontId="113" fillId="0" borderId="0" xfId="0" applyNumberFormat="1" applyFont="1" applyBorder="1" applyAlignment="1">
      <alignment vertical="center" wrapText="1"/>
    </xf>
    <xf numFmtId="0" fontId="142" fillId="0" borderId="0" xfId="16" applyFont="1" applyBorder="1" applyAlignment="1">
      <alignment horizontal="left" vertical="center" indent="1"/>
    </xf>
    <xf numFmtId="0" fontId="109" fillId="0" borderId="0" xfId="16" applyFont="1" applyBorder="1" applyAlignment="1">
      <alignment vertical="center" wrapText="1"/>
    </xf>
    <xf numFmtId="0" fontId="141" fillId="0" borderId="0" xfId="16" applyFont="1" applyBorder="1" applyAlignment="1">
      <alignment vertical="center"/>
    </xf>
    <xf numFmtId="3" fontId="140" fillId="0" borderId="0" xfId="0" applyNumberFormat="1" applyFont="1" applyBorder="1" applyAlignment="1" applyProtection="1">
      <alignment horizontal="center" vertical="center"/>
      <protection locked="0"/>
    </xf>
    <xf numFmtId="0" fontId="114" fillId="0" borderId="0" xfId="18" applyFont="1" applyAlignment="1">
      <alignment horizontal="left" vertical="center" wrapText="1"/>
    </xf>
    <xf numFmtId="0" fontId="53" fillId="0" borderId="16" xfId="2" applyFont="1" applyBorder="1" applyAlignment="1">
      <alignment horizontal="center" vertical="center" wrapText="1"/>
    </xf>
    <xf numFmtId="0" fontId="53" fillId="0" borderId="9" xfId="2" applyFont="1" applyBorder="1" applyAlignment="1">
      <alignment horizontal="center" vertical="center" wrapText="1"/>
    </xf>
    <xf numFmtId="0" fontId="3" fillId="4" borderId="0" xfId="19" applyFill="1"/>
    <xf numFmtId="0" fontId="3" fillId="0" borderId="0" xfId="19"/>
    <xf numFmtId="14" fontId="3" fillId="0" borderId="0" xfId="19" applyNumberFormat="1"/>
    <xf numFmtId="0" fontId="187" fillId="4" borderId="0" xfId="19" applyFont="1" applyFill="1"/>
    <xf numFmtId="0" fontId="142" fillId="6" borderId="21" xfId="19" applyFont="1" applyFill="1" applyBorder="1" applyAlignment="1">
      <alignment horizontal="center" vertical="center"/>
    </xf>
    <xf numFmtId="14" fontId="127" fillId="6" borderId="36" xfId="19" applyNumberFormat="1" applyFont="1" applyFill="1" applyBorder="1" applyAlignment="1">
      <alignment horizontal="center" vertical="center"/>
    </xf>
    <xf numFmtId="0" fontId="129" fillId="5" borderId="34" xfId="19" applyFont="1" applyFill="1" applyBorder="1"/>
    <xf numFmtId="3" fontId="129" fillId="5" borderId="35" xfId="19" applyNumberFormat="1" applyFont="1" applyFill="1" applyBorder="1"/>
    <xf numFmtId="0" fontId="116" fillId="0" borderId="35" xfId="19" applyFont="1" applyBorder="1"/>
    <xf numFmtId="167" fontId="129" fillId="4" borderId="34" xfId="20" applyNumberFormat="1" applyFont="1" applyFill="1" applyBorder="1"/>
    <xf numFmtId="3" fontId="129" fillId="4" borderId="38" xfId="19" applyNumberFormat="1" applyFont="1" applyFill="1" applyBorder="1"/>
    <xf numFmtId="167" fontId="129" fillId="0" borderId="35" xfId="19" applyNumberFormat="1" applyFont="1" applyBorder="1"/>
    <xf numFmtId="167" fontId="129" fillId="0" borderId="34" xfId="19" applyNumberFormat="1" applyFont="1" applyBorder="1"/>
    <xf numFmtId="3" fontId="129" fillId="5" borderId="38" xfId="19" applyNumberFormat="1" applyFont="1" applyFill="1" applyBorder="1"/>
    <xf numFmtId="0" fontId="129" fillId="4" borderId="18" xfId="19" applyFont="1" applyFill="1" applyBorder="1"/>
    <xf numFmtId="3" fontId="129" fillId="4" borderId="25" xfId="19" applyNumberFormat="1" applyFont="1" applyFill="1" applyBorder="1"/>
    <xf numFmtId="0" fontId="116" fillId="0" borderId="19" xfId="19" applyFont="1" applyBorder="1"/>
    <xf numFmtId="167" fontId="129" fillId="4" borderId="18" xfId="20" applyNumberFormat="1" applyFont="1" applyFill="1" applyBorder="1"/>
    <xf numFmtId="3" fontId="129" fillId="4" borderId="19" xfId="19" applyNumberFormat="1" applyFont="1" applyFill="1" applyBorder="1"/>
    <xf numFmtId="167" fontId="129" fillId="0" borderId="18" xfId="19" applyNumberFormat="1" applyFont="1" applyBorder="1"/>
    <xf numFmtId="0" fontId="116" fillId="4" borderId="26" xfId="19" applyFont="1" applyFill="1" applyBorder="1"/>
    <xf numFmtId="3" fontId="116" fillId="4" borderId="0" xfId="19" applyNumberFormat="1" applyFont="1" applyFill="1"/>
    <xf numFmtId="0" fontId="116" fillId="0" borderId="31" xfId="19" applyFont="1" applyBorder="1"/>
    <xf numFmtId="167" fontId="6" fillId="4" borderId="26" xfId="20" applyNumberFormat="1" applyFont="1" applyFill="1" applyBorder="1"/>
    <xf numFmtId="3" fontId="116" fillId="4" borderId="31" xfId="19" applyNumberFormat="1" applyFont="1" applyFill="1" applyBorder="1"/>
    <xf numFmtId="167" fontId="116" fillId="4" borderId="0" xfId="19" applyNumberFormat="1" applyFont="1" applyFill="1"/>
    <xf numFmtId="167" fontId="116" fillId="4" borderId="26" xfId="19" applyNumberFormat="1" applyFont="1" applyFill="1" applyBorder="1"/>
    <xf numFmtId="0" fontId="129" fillId="4" borderId="55" xfId="19" applyFont="1" applyFill="1" applyBorder="1"/>
    <xf numFmtId="3" fontId="129" fillId="4" borderId="56" xfId="19" applyNumberFormat="1" applyFont="1" applyFill="1" applyBorder="1"/>
    <xf numFmtId="0" fontId="116" fillId="0" borderId="57" xfId="19" applyFont="1" applyBorder="1"/>
    <xf numFmtId="167" fontId="129" fillId="4" borderId="55" xfId="20" applyNumberFormat="1" applyFont="1" applyFill="1" applyBorder="1"/>
    <xf numFmtId="3" fontId="129" fillId="4" borderId="57" xfId="19" applyNumberFormat="1" applyFont="1" applyFill="1" applyBorder="1"/>
    <xf numFmtId="167" fontId="129" fillId="4" borderId="55" xfId="19" applyNumberFormat="1" applyFont="1" applyFill="1" applyBorder="1"/>
    <xf numFmtId="0" fontId="116" fillId="4" borderId="58" xfId="19" applyFont="1" applyFill="1" applyBorder="1"/>
    <xf numFmtId="3" fontId="116" fillId="4" borderId="59" xfId="19" applyNumberFormat="1" applyFont="1" applyFill="1" applyBorder="1"/>
    <xf numFmtId="0" fontId="116" fillId="0" borderId="60" xfId="19" applyFont="1" applyBorder="1"/>
    <xf numFmtId="0" fontId="116" fillId="4" borderId="20" xfId="19" applyFont="1" applyFill="1" applyBorder="1"/>
    <xf numFmtId="3" fontId="116" fillId="4" borderId="39" xfId="19" applyNumberFormat="1" applyFont="1" applyFill="1" applyBorder="1"/>
    <xf numFmtId="0" fontId="116" fillId="0" borderId="21" xfId="19" applyFont="1" applyBorder="1"/>
    <xf numFmtId="167" fontId="129" fillId="4" borderId="18" xfId="19" applyNumberFormat="1" applyFont="1" applyFill="1" applyBorder="1"/>
    <xf numFmtId="167" fontId="6" fillId="4" borderId="20" xfId="20" applyNumberFormat="1" applyFont="1" applyFill="1" applyBorder="1"/>
    <xf numFmtId="3" fontId="116" fillId="4" borderId="21" xfId="19" applyNumberFormat="1" applyFont="1" applyFill="1" applyBorder="1"/>
    <xf numFmtId="167" fontId="116" fillId="4" borderId="39" xfId="19" applyNumberFormat="1" applyFont="1" applyFill="1" applyBorder="1"/>
    <xf numFmtId="167" fontId="116" fillId="4" borderId="20" xfId="19" applyNumberFormat="1" applyFont="1" applyFill="1" applyBorder="1"/>
    <xf numFmtId="0" fontId="129" fillId="4" borderId="18" xfId="19" applyFont="1" applyFill="1" applyBorder="1" applyAlignment="1">
      <alignment wrapText="1"/>
    </xf>
    <xf numFmtId="167" fontId="129" fillId="4" borderId="26" xfId="20" applyNumberFormat="1" applyFont="1" applyFill="1" applyBorder="1"/>
    <xf numFmtId="3" fontId="129" fillId="4" borderId="31" xfId="19" applyNumberFormat="1" applyFont="1" applyFill="1" applyBorder="1"/>
    <xf numFmtId="167" fontId="129" fillId="4" borderId="26" xfId="19" applyNumberFormat="1" applyFont="1" applyFill="1" applyBorder="1"/>
    <xf numFmtId="0" fontId="116" fillId="0" borderId="0" xfId="19" applyFont="1"/>
    <xf numFmtId="0" fontId="116" fillId="4" borderId="0" xfId="19" applyFont="1" applyFill="1"/>
    <xf numFmtId="0" fontId="116" fillId="4" borderId="18" xfId="19" applyFont="1" applyFill="1" applyBorder="1" applyAlignment="1">
      <alignment wrapText="1"/>
    </xf>
    <xf numFmtId="3" fontId="116" fillId="4" borderId="25" xfId="19" applyNumberFormat="1" applyFont="1" applyFill="1" applyBorder="1"/>
    <xf numFmtId="167" fontId="6" fillId="4" borderId="18" xfId="20" applyNumberFormat="1" applyFont="1" applyFill="1" applyBorder="1"/>
    <xf numFmtId="167" fontId="116" fillId="4" borderId="18" xfId="19" applyNumberFormat="1" applyFont="1" applyFill="1" applyBorder="1"/>
    <xf numFmtId="3" fontId="116" fillId="4" borderId="19" xfId="19" applyNumberFormat="1" applyFont="1" applyFill="1" applyBorder="1"/>
    <xf numFmtId="167" fontId="116" fillId="4" borderId="25" xfId="19" applyNumberFormat="1" applyFont="1" applyFill="1" applyBorder="1"/>
    <xf numFmtId="3" fontId="3" fillId="0" borderId="0" xfId="19" applyNumberFormat="1"/>
    <xf numFmtId="0" fontId="178" fillId="4" borderId="26" xfId="19" applyFont="1" applyFill="1" applyBorder="1"/>
    <xf numFmtId="3" fontId="178" fillId="4" borderId="0" xfId="19" applyNumberFormat="1" applyFont="1" applyFill="1"/>
    <xf numFmtId="0" fontId="178" fillId="0" borderId="31" xfId="19" applyFont="1" applyBorder="1"/>
    <xf numFmtId="167" fontId="76" fillId="4" borderId="26" xfId="20" applyNumberFormat="1" applyFont="1" applyFill="1" applyBorder="1"/>
    <xf numFmtId="167" fontId="178" fillId="4" borderId="26" xfId="19" applyNumberFormat="1" applyFont="1" applyFill="1" applyBorder="1"/>
    <xf numFmtId="3" fontId="178" fillId="4" borderId="31" xfId="19" applyNumberFormat="1" applyFont="1" applyFill="1" applyBorder="1"/>
    <xf numFmtId="167" fontId="178" fillId="4" borderId="0" xfId="19" applyNumberFormat="1" applyFont="1" applyFill="1"/>
    <xf numFmtId="167" fontId="0" fillId="0" borderId="0" xfId="20" applyNumberFormat="1" applyFont="1"/>
    <xf numFmtId="0" fontId="129" fillId="4" borderId="34" xfId="19" applyFont="1" applyFill="1" applyBorder="1"/>
    <xf numFmtId="4" fontId="129" fillId="4" borderId="35" xfId="19" applyNumberFormat="1" applyFont="1" applyFill="1" applyBorder="1"/>
    <xf numFmtId="0" fontId="116" fillId="0" borderId="38" xfId="19" applyFont="1" applyBorder="1"/>
    <xf numFmtId="4" fontId="129" fillId="4" borderId="35" xfId="19" applyNumberFormat="1" applyFont="1" applyFill="1" applyBorder="1" applyAlignment="1">
      <alignment horizontal="right"/>
    </xf>
    <xf numFmtId="167" fontId="129" fillId="4" borderId="34" xfId="19" applyNumberFormat="1" applyFont="1" applyFill="1" applyBorder="1" applyAlignment="1">
      <alignment horizontal="right"/>
    </xf>
    <xf numFmtId="4" fontId="129" fillId="4" borderId="38" xfId="19" applyNumberFormat="1" applyFont="1" applyFill="1" applyBorder="1" applyAlignment="1">
      <alignment horizontal="right"/>
    </xf>
    <xf numFmtId="167" fontId="129" fillId="4" borderId="35" xfId="19" applyNumberFormat="1" applyFont="1" applyFill="1" applyBorder="1" applyAlignment="1">
      <alignment horizontal="right"/>
    </xf>
    <xf numFmtId="0" fontId="143" fillId="6" borderId="21" xfId="19" applyFont="1" applyFill="1" applyBorder="1" applyAlignment="1">
      <alignment horizontal="center" vertical="center"/>
    </xf>
    <xf numFmtId="0" fontId="129" fillId="4" borderId="26" xfId="19" applyFont="1" applyFill="1" applyBorder="1"/>
    <xf numFmtId="0" fontId="129" fillId="4" borderId="20" xfId="19" applyFont="1" applyFill="1" applyBorder="1"/>
    <xf numFmtId="0" fontId="53" fillId="0" borderId="61" xfId="2" applyFont="1" applyBorder="1" applyAlignment="1">
      <alignment horizontal="center" vertical="center" wrapText="1"/>
    </xf>
    <xf numFmtId="0" fontId="131" fillId="0" borderId="62" xfId="2" applyFont="1" applyBorder="1" applyAlignment="1">
      <alignment horizontal="center" vertical="center" wrapText="1"/>
    </xf>
    <xf numFmtId="0" fontId="82" fillId="0" borderId="62" xfId="2" applyFont="1" applyBorder="1" applyAlignment="1">
      <alignment vertical="center" wrapText="1"/>
    </xf>
    <xf numFmtId="3" fontId="82" fillId="0" borderId="62" xfId="2" applyNumberFormat="1" applyFont="1" applyBorder="1" applyAlignment="1">
      <alignment vertical="center" wrapText="1"/>
    </xf>
    <xf numFmtId="0" fontId="34" fillId="0" borderId="62" xfId="2" applyFont="1" applyBorder="1" applyAlignment="1">
      <alignment vertical="center" wrapText="1"/>
    </xf>
    <xf numFmtId="0" fontId="34" fillId="0" borderId="63" xfId="2" applyFont="1" applyBorder="1" applyAlignment="1">
      <alignment vertical="center" wrapText="1"/>
    </xf>
    <xf numFmtId="1" fontId="162" fillId="0" borderId="0" xfId="21" applyNumberFormat="1" applyFont="1" applyBorder="1" applyAlignment="1">
      <alignment horizontal="center" vertical="center"/>
    </xf>
    <xf numFmtId="2" fontId="162" fillId="0" borderId="0" xfId="21" applyNumberFormat="1" applyFont="1" applyBorder="1" applyAlignment="1">
      <alignment horizontal="center" vertical="center"/>
    </xf>
    <xf numFmtId="14" fontId="162" fillId="0" borderId="0" xfId="2" applyNumberFormat="1" applyFont="1" applyAlignment="1">
      <alignment horizontal="left" vertical="center" wrapText="1"/>
    </xf>
    <xf numFmtId="2" fontId="89" fillId="0" borderId="0" xfId="21" applyNumberFormat="1" applyFont="1" applyBorder="1" applyAlignment="1">
      <alignment horizontal="center" vertical="center"/>
    </xf>
    <xf numFmtId="1" fontId="113" fillId="0" borderId="0" xfId="2" applyNumberFormat="1" applyFont="1" applyAlignment="1">
      <alignment vertical="center"/>
    </xf>
    <xf numFmtId="1" fontId="109" fillId="0" borderId="0" xfId="2" applyNumberFormat="1" applyFont="1" applyAlignment="1">
      <alignment horizontal="left" vertical="center"/>
    </xf>
    <xf numFmtId="1" fontId="154" fillId="0" borderId="0" xfId="2" applyNumberFormat="1" applyFont="1" applyAlignment="1">
      <alignment vertical="center" wrapText="1"/>
    </xf>
    <xf numFmtId="1" fontId="109" fillId="0" borderId="0" xfId="2" applyNumberFormat="1" applyFont="1" applyAlignment="1">
      <alignment vertical="center" wrapText="1"/>
    </xf>
    <xf numFmtId="0" fontId="11" fillId="0" borderId="0" xfId="0" applyFont="1" applyAlignment="1">
      <alignment horizontal="center" wrapText="1"/>
    </xf>
    <xf numFmtId="0" fontId="53" fillId="0" borderId="16" xfId="16" applyFont="1" applyBorder="1" applyAlignment="1">
      <alignment vertical="center" wrapText="1"/>
    </xf>
    <xf numFmtId="0" fontId="53" fillId="0" borderId="10" xfId="16" applyFont="1" applyBorder="1" applyAlignment="1">
      <alignment vertical="center" wrapText="1"/>
    </xf>
    <xf numFmtId="0" fontId="23" fillId="0" borderId="30" xfId="16" applyFont="1" applyBorder="1" applyAlignment="1">
      <alignment vertical="center" wrapText="1"/>
    </xf>
    <xf numFmtId="9" fontId="33" fillId="0" borderId="17" xfId="16" applyNumberFormat="1" applyFont="1" applyBorder="1" applyAlignment="1">
      <alignment horizontal="center" vertical="center" wrapText="1"/>
    </xf>
    <xf numFmtId="0" fontId="33" fillId="0" borderId="30" xfId="16" applyFont="1" applyBorder="1" applyAlignment="1">
      <alignment vertical="center" wrapText="1"/>
    </xf>
    <xf numFmtId="0" fontId="138" fillId="0" borderId="34" xfId="3" applyFont="1" applyBorder="1" applyAlignment="1">
      <alignment horizontal="center" vertical="center" wrapText="1"/>
    </xf>
    <xf numFmtId="0" fontId="138" fillId="0" borderId="38" xfId="3" applyFont="1" applyBorder="1" applyAlignment="1">
      <alignment horizontal="center" vertical="center" wrapText="1"/>
    </xf>
    <xf numFmtId="0" fontId="138" fillId="0" borderId="20" xfId="3" applyFont="1" applyBorder="1" applyAlignment="1">
      <alignment horizontal="center" vertical="center" wrapText="1"/>
    </xf>
    <xf numFmtId="2" fontId="98" fillId="4" borderId="19" xfId="15" applyNumberFormat="1" applyFont="1" applyFill="1" applyBorder="1" applyAlignment="1" applyProtection="1">
      <alignment horizontal="center" vertical="center"/>
      <protection locked="0"/>
    </xf>
    <xf numFmtId="4" fontId="98" fillId="4" borderId="31" xfId="15" applyNumberFormat="1" applyFont="1" applyFill="1" applyBorder="1" applyAlignment="1" applyProtection="1">
      <alignment horizontal="center" vertical="center"/>
      <protection locked="0"/>
    </xf>
    <xf numFmtId="2" fontId="69" fillId="0" borderId="9" xfId="16" applyNumberFormat="1" applyFont="1" applyBorder="1" applyAlignment="1">
      <alignment horizontal="center" vertical="center" wrapText="1"/>
    </xf>
    <xf numFmtId="2" fontId="96" fillId="0" borderId="9" xfId="16" applyNumberFormat="1" applyFont="1" applyBorder="1" applyAlignment="1">
      <alignment horizontal="center" vertical="center" wrapText="1"/>
    </xf>
    <xf numFmtId="3" fontId="28" fillId="4" borderId="11" xfId="16" applyNumberFormat="1" applyFont="1" applyFill="1" applyBorder="1" applyAlignment="1">
      <alignment horizontal="center" vertical="center"/>
    </xf>
    <xf numFmtId="4" fontId="93" fillId="4" borderId="10" xfId="16" applyNumberFormat="1" applyFont="1" applyFill="1" applyBorder="1" applyAlignment="1">
      <alignment horizontal="center" vertical="center"/>
    </xf>
    <xf numFmtId="3" fontId="28" fillId="4" borderId="15" xfId="16" applyNumberFormat="1" applyFont="1" applyFill="1" applyBorder="1" applyAlignment="1">
      <alignment horizontal="center" vertical="center"/>
    </xf>
    <xf numFmtId="4" fontId="93" fillId="4" borderId="14" xfId="16" applyNumberFormat="1" applyFont="1" applyFill="1" applyBorder="1" applyAlignment="1">
      <alignment horizontal="center" vertical="center"/>
    </xf>
    <xf numFmtId="4" fontId="93" fillId="4" borderId="14" xfId="16" applyNumberFormat="1" applyFont="1" applyFill="1" applyBorder="1" applyAlignment="1">
      <alignment horizontal="center" vertical="center" wrapText="1"/>
    </xf>
    <xf numFmtId="4" fontId="93" fillId="4" borderId="6" xfId="16" applyNumberFormat="1" applyFont="1" applyFill="1" applyBorder="1" applyAlignment="1">
      <alignment horizontal="center" vertical="center" wrapText="1"/>
    </xf>
    <xf numFmtId="3" fontId="28" fillId="4" borderId="15" xfId="16" applyNumberFormat="1" applyFont="1" applyFill="1" applyBorder="1" applyAlignment="1">
      <alignment horizontal="center" vertical="center" wrapText="1"/>
    </xf>
    <xf numFmtId="3" fontId="28" fillId="4" borderId="7" xfId="16" applyNumberFormat="1" applyFont="1" applyFill="1" applyBorder="1" applyAlignment="1">
      <alignment horizontal="center" vertical="center" wrapText="1"/>
    </xf>
    <xf numFmtId="3" fontId="28" fillId="4" borderId="5" xfId="16" applyNumberFormat="1" applyFont="1" applyFill="1" applyBorder="1" applyAlignment="1">
      <alignment horizontal="center" vertical="center"/>
    </xf>
    <xf numFmtId="3" fontId="28" fillId="4" borderId="4" xfId="16" applyNumberFormat="1" applyFont="1" applyFill="1" applyBorder="1" applyAlignment="1">
      <alignment horizontal="center" vertical="center"/>
    </xf>
    <xf numFmtId="3" fontId="28" fillId="4" borderId="4" xfId="16" applyNumberFormat="1" applyFont="1" applyFill="1" applyBorder="1" applyAlignment="1">
      <alignment horizontal="center" vertical="center" wrapText="1"/>
    </xf>
    <xf numFmtId="3" fontId="28" fillId="4" borderId="3" xfId="16" applyNumberFormat="1" applyFont="1" applyFill="1" applyBorder="1" applyAlignment="1">
      <alignment horizontal="center" vertical="center" wrapText="1"/>
    </xf>
    <xf numFmtId="3" fontId="93" fillId="0" borderId="10" xfId="0" applyNumberFormat="1" applyFont="1" applyBorder="1" applyAlignment="1">
      <alignment horizontal="center" vertical="center"/>
    </xf>
    <xf numFmtId="3" fontId="93" fillId="0" borderId="14" xfId="0" applyNumberFormat="1" applyFont="1" applyBorder="1" applyAlignment="1">
      <alignment horizontal="center" vertical="center"/>
    </xf>
    <xf numFmtId="3" fontId="93" fillId="0" borderId="14" xfId="0" applyNumberFormat="1" applyFont="1" applyBorder="1" applyAlignment="1">
      <alignment horizontal="center" vertical="center" wrapText="1"/>
    </xf>
    <xf numFmtId="3" fontId="93" fillId="0" borderId="14" xfId="2" applyNumberFormat="1" applyFont="1" applyBorder="1" applyAlignment="1">
      <alignment horizontal="center" vertical="center" wrapText="1"/>
    </xf>
    <xf numFmtId="3" fontId="93" fillId="0" borderId="6" xfId="2" applyNumberFormat="1" applyFont="1" applyBorder="1" applyAlignment="1">
      <alignment horizontal="center" vertical="center" wrapText="1"/>
    </xf>
    <xf numFmtId="0" fontId="80" fillId="0" borderId="0" xfId="0" applyFont="1" applyAlignment="1">
      <alignment vertical="center" wrapText="1"/>
    </xf>
    <xf numFmtId="2" fontId="150" fillId="0" borderId="0" xfId="0" applyNumberFormat="1" applyFont="1" applyAlignment="1">
      <alignment vertical="center" wrapText="1"/>
    </xf>
    <xf numFmtId="0" fontId="109" fillId="0" borderId="0" xfId="0" applyFont="1" applyAlignment="1">
      <alignment vertical="center" wrapText="1"/>
    </xf>
    <xf numFmtId="0" fontId="135" fillId="0" borderId="0" xfId="0" applyFont="1" applyAlignment="1">
      <alignment vertical="center" wrapText="1"/>
    </xf>
    <xf numFmtId="0" fontId="150" fillId="0" borderId="0" xfId="0" applyFont="1" applyAlignment="1">
      <alignment vertical="center" wrapText="1"/>
    </xf>
    <xf numFmtId="2" fontId="149" fillId="0" borderId="0" xfId="2" applyNumberFormat="1" applyFont="1" applyAlignment="1">
      <alignment horizontal="left" vertical="center" wrapText="1"/>
    </xf>
    <xf numFmtId="49" fontId="150" fillId="0" borderId="0" xfId="2" applyNumberFormat="1" applyFont="1" applyAlignment="1">
      <alignment horizontal="left" vertical="center" wrapText="1"/>
    </xf>
    <xf numFmtId="3" fontId="28" fillId="0" borderId="0" xfId="16" applyNumberFormat="1" applyFont="1" applyAlignment="1">
      <alignment vertical="center" wrapText="1"/>
    </xf>
    <xf numFmtId="2" fontId="156" fillId="0" borderId="0" xfId="2" applyNumberFormat="1" applyFont="1" applyAlignment="1">
      <alignment vertical="center" wrapText="1"/>
    </xf>
    <xf numFmtId="3" fontId="125" fillId="4" borderId="33" xfId="16" applyNumberFormat="1" applyFont="1" applyFill="1" applyBorder="1" applyAlignment="1">
      <alignment horizontal="center" vertical="center" wrapText="1"/>
    </xf>
    <xf numFmtId="2" fontId="81" fillId="0" borderId="0" xfId="2" applyNumberFormat="1" applyFont="1" applyAlignment="1">
      <alignment horizontal="left" vertical="center" wrapText="1"/>
    </xf>
    <xf numFmtId="49" fontId="176" fillId="0" borderId="0" xfId="2" applyNumberFormat="1" applyFont="1" applyAlignment="1">
      <alignment horizontal="left" vertical="center" wrapText="1"/>
    </xf>
    <xf numFmtId="2" fontId="149" fillId="0" borderId="0" xfId="0" applyNumberFormat="1" applyFont="1" applyAlignment="1">
      <alignment vertical="center" wrapText="1"/>
    </xf>
    <xf numFmtId="3" fontId="113" fillId="0" borderId="0" xfId="0" applyNumberFormat="1" applyFont="1"/>
    <xf numFmtId="0" fontId="113" fillId="0" borderId="0" xfId="2" applyFont="1"/>
    <xf numFmtId="3" fontId="113" fillId="0" borderId="0" xfId="2" applyNumberFormat="1" applyFont="1"/>
    <xf numFmtId="0" fontId="109" fillId="0" borderId="0" xfId="16" applyFont="1" applyAlignment="1">
      <alignment vertical="center" wrapText="1"/>
    </xf>
    <xf numFmtId="3" fontId="129" fillId="4" borderId="0" xfId="19" applyNumberFormat="1" applyFont="1" applyFill="1"/>
    <xf numFmtId="0" fontId="6" fillId="0" borderId="0" xfId="2" applyFont="1"/>
    <xf numFmtId="0" fontId="176" fillId="0" borderId="0" xfId="16" applyFont="1" applyAlignment="1">
      <alignment vertical="center" wrapText="1"/>
    </xf>
    <xf numFmtId="0" fontId="80" fillId="0" borderId="0" xfId="16" applyFont="1" applyAlignment="1">
      <alignment vertical="center" wrapText="1"/>
    </xf>
    <xf numFmtId="3" fontId="167" fillId="0" borderId="0" xfId="16" applyNumberFormat="1" applyFont="1" applyBorder="1" applyAlignment="1">
      <alignment vertical="center"/>
    </xf>
    <xf numFmtId="0" fontId="150" fillId="0" borderId="0" xfId="16" applyFont="1" applyAlignment="1">
      <alignment vertical="center" wrapText="1"/>
    </xf>
    <xf numFmtId="3" fontId="109" fillId="0" borderId="0" xfId="0" applyNumberFormat="1" applyFont="1" applyAlignment="1">
      <alignment vertical="center" wrapText="1"/>
    </xf>
    <xf numFmtId="0" fontId="6" fillId="0" borderId="0" xfId="2" applyFont="1" applyAlignment="1">
      <alignment vertical="center"/>
    </xf>
    <xf numFmtId="3" fontId="115" fillId="0" borderId="0" xfId="2" applyNumberFormat="1" applyFont="1" applyAlignment="1" applyProtection="1">
      <alignment horizontal="center" vertical="center" wrapText="1"/>
      <protection locked="0"/>
    </xf>
    <xf numFmtId="4" fontId="110" fillId="0" borderId="0" xfId="2" applyNumberFormat="1" applyFont="1" applyAlignment="1" applyProtection="1">
      <alignment horizontal="center" vertical="center" wrapText="1"/>
      <protection locked="0"/>
    </xf>
    <xf numFmtId="4" fontId="110" fillId="0" borderId="0" xfId="2" applyNumberFormat="1" applyFont="1" applyAlignment="1">
      <alignment horizontal="center" vertical="center" wrapText="1"/>
    </xf>
    <xf numFmtId="3" fontId="115" fillId="0" borderId="0" xfId="2" applyNumberFormat="1" applyFont="1" applyAlignment="1">
      <alignment vertical="center" wrapText="1"/>
    </xf>
    <xf numFmtId="0" fontId="9" fillId="0" borderId="0" xfId="0" applyFont="1" applyAlignment="1">
      <alignment horizontal="center" wrapText="1"/>
    </xf>
    <xf numFmtId="0" fontId="12" fillId="0" borderId="0" xfId="0" applyFont="1" applyAlignment="1">
      <alignment horizontal="center" vertical="center" wrapText="1"/>
    </xf>
    <xf numFmtId="0" fontId="14" fillId="0" borderId="0" xfId="0" applyFont="1" applyAlignment="1">
      <alignment horizontal="center"/>
    </xf>
    <xf numFmtId="0" fontId="12" fillId="0" borderId="0" xfId="0" applyFont="1" applyAlignment="1" applyProtection="1">
      <alignment horizontal="center" vertical="center" wrapText="1"/>
      <protection locked="0"/>
    </xf>
    <xf numFmtId="0" fontId="11" fillId="0" borderId="0" xfId="0" applyFont="1" applyAlignment="1">
      <alignment horizontal="center" wrapText="1"/>
    </xf>
    <xf numFmtId="0" fontId="185" fillId="0" borderId="0" xfId="0" applyFont="1" applyAlignment="1">
      <alignment horizontal="left" vertical="center" wrapText="1"/>
    </xf>
    <xf numFmtId="0" fontId="114" fillId="0" borderId="0" xfId="18" applyFont="1" applyAlignment="1">
      <alignment horizontal="left" vertical="center" wrapText="1"/>
    </xf>
    <xf numFmtId="0" fontId="186" fillId="0" borderId="0" xfId="18" applyFont="1" applyAlignment="1">
      <alignment horizontal="left" vertical="center" wrapText="1"/>
    </xf>
    <xf numFmtId="0" fontId="18" fillId="0" borderId="0" xfId="0" applyFont="1" applyAlignment="1">
      <alignment horizontal="center" vertical="center" wrapText="1"/>
    </xf>
    <xf numFmtId="0" fontId="18" fillId="4" borderId="0" xfId="0" applyFont="1" applyFill="1" applyAlignment="1">
      <alignment horizontal="left" vertical="center" wrapText="1"/>
    </xf>
    <xf numFmtId="0" fontId="0" fillId="4" borderId="0" xfId="0" applyFill="1" applyAlignment="1">
      <alignment horizontal="left" vertical="center" wrapText="1"/>
    </xf>
    <xf numFmtId="14" fontId="18" fillId="4" borderId="0" xfId="0" applyNumberFormat="1" applyFont="1" applyFill="1" applyAlignment="1">
      <alignment horizontal="justify" vertical="center" wrapText="1"/>
    </xf>
    <xf numFmtId="0" fontId="0" fillId="4" borderId="0" xfId="0" applyFill="1" applyAlignment="1">
      <alignment horizontal="justify" vertical="center" wrapText="1"/>
    </xf>
    <xf numFmtId="14" fontId="127" fillId="6" borderId="36" xfId="19" applyNumberFormat="1" applyFont="1" applyFill="1" applyBorder="1" applyAlignment="1">
      <alignment horizontal="center" vertical="center"/>
    </xf>
    <xf numFmtId="14" fontId="127" fillId="6" borderId="32" xfId="19" applyNumberFormat="1" applyFont="1" applyFill="1" applyBorder="1" applyAlignment="1">
      <alignment horizontal="center" vertical="center"/>
    </xf>
    <xf numFmtId="0" fontId="123" fillId="4" borderId="32" xfId="19" applyFont="1" applyFill="1" applyBorder="1" applyAlignment="1">
      <alignment horizontal="center" vertical="center"/>
    </xf>
    <xf numFmtId="14" fontId="127" fillId="6" borderId="32" xfId="19" applyNumberFormat="1"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35" fillId="0" borderId="0" xfId="2" applyFont="1" applyAlignment="1">
      <alignment horizontal="center"/>
    </xf>
    <xf numFmtId="0" fontId="17" fillId="0" borderId="0" xfId="2" applyFont="1" applyAlignment="1">
      <alignment horizontal="center" vertical="center"/>
    </xf>
    <xf numFmtId="0" fontId="8" fillId="2" borderId="0" xfId="5" applyFont="1" applyFill="1" applyAlignment="1">
      <alignment horizontal="center" vertical="center"/>
    </xf>
    <xf numFmtId="0" fontId="23" fillId="0" borderId="5" xfId="2" applyFont="1" applyBorder="1" applyAlignment="1">
      <alignment horizontal="center" vertical="center" wrapText="1"/>
    </xf>
    <xf numFmtId="0" fontId="23" fillId="0" borderId="4" xfId="2" applyFont="1" applyBorder="1" applyAlignment="1">
      <alignment horizontal="center" vertical="center" wrapText="1"/>
    </xf>
    <xf numFmtId="0" fontId="23" fillId="0" borderId="3"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16" xfId="2" applyFont="1" applyBorder="1" applyAlignment="1">
      <alignment horizontal="center" vertical="center" wrapText="1"/>
    </xf>
    <xf numFmtId="0" fontId="23" fillId="0" borderId="15" xfId="2" applyFont="1" applyBorder="1" applyAlignment="1">
      <alignment horizontal="center" vertical="center" wrapText="1"/>
    </xf>
    <xf numFmtId="0" fontId="23" fillId="0" borderId="0" xfId="2" applyFont="1" applyAlignment="1">
      <alignment horizontal="center" vertical="center" wrapText="1"/>
    </xf>
    <xf numFmtId="0" fontId="53" fillId="0" borderId="16" xfId="2" applyFont="1" applyBorder="1" applyAlignment="1">
      <alignment horizontal="center" vertical="center" wrapText="1"/>
    </xf>
    <xf numFmtId="0" fontId="53" fillId="0" borderId="10" xfId="2" applyFont="1" applyBorder="1" applyAlignment="1">
      <alignment horizontal="center" vertical="center" wrapText="1"/>
    </xf>
    <xf numFmtId="0" fontId="53" fillId="0" borderId="11" xfId="2" applyFont="1" applyBorder="1" applyAlignment="1">
      <alignment horizontal="center" vertical="center" wrapText="1"/>
    </xf>
    <xf numFmtId="0" fontId="33" fillId="0" borderId="45" xfId="2" applyFont="1" applyBorder="1" applyAlignment="1">
      <alignment horizontal="center" vertical="center" wrapText="1"/>
    </xf>
    <xf numFmtId="0" fontId="33" fillId="0" borderId="44" xfId="2" applyFont="1" applyBorder="1" applyAlignment="1">
      <alignment horizontal="center" vertical="center" wrapText="1"/>
    </xf>
    <xf numFmtId="0" fontId="50" fillId="0" borderId="48" xfId="2" applyFont="1" applyBorder="1" applyAlignment="1">
      <alignment horizontal="center" vertical="center" wrapText="1"/>
    </xf>
    <xf numFmtId="0" fontId="50" fillId="0" borderId="49" xfId="2" applyFont="1" applyBorder="1" applyAlignment="1">
      <alignment horizontal="center" vertical="center" wrapText="1"/>
    </xf>
    <xf numFmtId="0" fontId="50" fillId="0" borderId="50" xfId="2" applyFont="1" applyBorder="1" applyAlignment="1">
      <alignment horizontal="center" vertical="center" wrapText="1"/>
    </xf>
    <xf numFmtId="0" fontId="33" fillId="0" borderId="15" xfId="2" applyFont="1" applyBorder="1" applyAlignment="1">
      <alignment horizontal="center" vertical="center" wrapText="1"/>
    </xf>
    <xf numFmtId="0" fontId="33" fillId="0" borderId="7" xfId="2" applyFont="1" applyBorder="1" applyAlignment="1">
      <alignment horizontal="center" vertical="center" wrapText="1"/>
    </xf>
    <xf numFmtId="0" fontId="33" fillId="0" borderId="41" xfId="2" applyFont="1" applyBorder="1" applyAlignment="1">
      <alignment horizontal="center" vertical="center" wrapText="1"/>
    </xf>
    <xf numFmtId="0" fontId="33" fillId="0" borderId="40" xfId="2" applyFont="1" applyBorder="1" applyAlignment="1">
      <alignment horizontal="center" vertical="center" wrapText="1"/>
    </xf>
    <xf numFmtId="49" fontId="176" fillId="0" borderId="0" xfId="2" applyNumberFormat="1" applyFont="1" applyAlignment="1">
      <alignment horizontal="left" vertical="center" wrapText="1"/>
    </xf>
    <xf numFmtId="2" fontId="81" fillId="0" borderId="0" xfId="2" applyNumberFormat="1" applyFont="1" applyAlignment="1">
      <alignment horizontal="left" vertical="center" wrapText="1"/>
    </xf>
    <xf numFmtId="49" fontId="22" fillId="0" borderId="0" xfId="0" applyNumberFormat="1" applyFont="1" applyAlignment="1">
      <alignment horizontal="left" vertical="center" wrapText="1"/>
    </xf>
    <xf numFmtId="0" fontId="35" fillId="0" borderId="0" xfId="0" applyFont="1" applyAlignment="1">
      <alignment horizontal="center"/>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8" fillId="0" borderId="0" xfId="0" applyFont="1" applyAlignment="1" applyProtection="1">
      <alignment horizontal="center" vertical="center" wrapText="1"/>
      <protection locked="0"/>
    </xf>
    <xf numFmtId="49" fontId="22" fillId="0" borderId="0" xfId="2" applyNumberFormat="1" applyFont="1" applyAlignment="1">
      <alignment horizontal="left" vertical="center" wrapText="1"/>
    </xf>
    <xf numFmtId="2" fontId="32" fillId="0" borderId="0" xfId="2" applyNumberFormat="1" applyFont="1" applyAlignment="1">
      <alignment horizontal="left" vertical="center" wrapText="1"/>
    </xf>
    <xf numFmtId="49" fontId="150" fillId="0" borderId="0" xfId="2" applyNumberFormat="1" applyFont="1" applyAlignment="1">
      <alignment horizontal="left" vertical="center" wrapText="1"/>
    </xf>
    <xf numFmtId="2" fontId="149" fillId="0" borderId="0" xfId="2" applyNumberFormat="1" applyFont="1" applyAlignment="1">
      <alignment horizontal="left" vertical="center" wrapText="1"/>
    </xf>
    <xf numFmtId="49" fontId="150" fillId="0" borderId="0" xfId="0" applyNumberFormat="1" applyFont="1" applyAlignment="1">
      <alignment horizontal="left" vertical="center" wrapText="1"/>
    </xf>
    <xf numFmtId="0" fontId="33" fillId="0" borderId="52" xfId="2" applyFont="1" applyBorder="1" applyAlignment="1">
      <alignment horizontal="center" vertical="center" wrapText="1"/>
    </xf>
    <xf numFmtId="0" fontId="33" fillId="0" borderId="51" xfId="2" applyFont="1" applyBorder="1" applyAlignment="1">
      <alignment horizontal="center" vertical="center" wrapText="1"/>
    </xf>
    <xf numFmtId="0" fontId="22" fillId="0" borderId="0" xfId="0" applyFont="1" applyAlignment="1">
      <alignment horizontal="left" vertical="center" wrapText="1"/>
    </xf>
    <xf numFmtId="0" fontId="33" fillId="0" borderId="14" xfId="2" applyFont="1" applyBorder="1" applyAlignment="1">
      <alignment horizontal="center" vertical="center" wrapText="1"/>
    </xf>
    <xf numFmtId="0" fontId="33" fillId="0" borderId="6" xfId="2" applyFont="1" applyBorder="1" applyAlignment="1">
      <alignment horizontal="center" vertical="center" wrapText="1"/>
    </xf>
    <xf numFmtId="0" fontId="53" fillId="0" borderId="15" xfId="2" applyFont="1" applyBorder="1" applyAlignment="1">
      <alignment horizontal="center" vertical="center" wrapText="1"/>
    </xf>
    <xf numFmtId="0" fontId="53" fillId="0" borderId="14" xfId="2" applyFont="1" applyBorder="1" applyAlignment="1">
      <alignment horizontal="center" vertical="center" wrapText="1"/>
    </xf>
    <xf numFmtId="0" fontId="53" fillId="0" borderId="0" xfId="2" applyFont="1" applyAlignment="1">
      <alignment horizontal="center" vertical="center" wrapText="1"/>
    </xf>
    <xf numFmtId="0" fontId="143" fillId="0" borderId="0" xfId="2" applyFont="1" applyAlignment="1">
      <alignment horizontal="center" vertical="center" wrapText="1"/>
    </xf>
    <xf numFmtId="0" fontId="142" fillId="0" borderId="0" xfId="2" applyFont="1" applyAlignment="1">
      <alignment horizontal="center" vertical="center" wrapText="1"/>
    </xf>
    <xf numFmtId="49" fontId="176" fillId="0" borderId="0" xfId="0" applyNumberFormat="1" applyFont="1" applyBorder="1" applyAlignment="1">
      <alignment horizontal="left" vertical="center" wrapText="1"/>
    </xf>
    <xf numFmtId="0" fontId="184" fillId="0" borderId="0" xfId="2" applyFont="1" applyAlignment="1">
      <alignment horizontal="left" vertical="center" wrapText="1"/>
    </xf>
    <xf numFmtId="0" fontId="17" fillId="0" borderId="0" xfId="2" applyFont="1" applyAlignment="1">
      <alignment horizontal="center" vertical="center" wrapText="1"/>
    </xf>
    <xf numFmtId="0" fontId="53" fillId="0" borderId="5" xfId="2" applyFont="1" applyBorder="1" applyAlignment="1">
      <alignment horizontal="center" vertical="center" wrapText="1"/>
    </xf>
    <xf numFmtId="0" fontId="53" fillId="0" borderId="4" xfId="2" applyFont="1" applyBorder="1" applyAlignment="1">
      <alignment horizontal="center" vertical="center" wrapText="1"/>
    </xf>
    <xf numFmtId="0" fontId="188" fillId="0" borderId="64" xfId="2" applyFont="1" applyBorder="1" applyAlignment="1">
      <alignment horizontal="center" vertical="center" wrapText="1"/>
    </xf>
    <xf numFmtId="0" fontId="188" fillId="0" borderId="65" xfId="2" applyFont="1" applyBorder="1" applyAlignment="1">
      <alignment horizontal="center" vertical="center" wrapText="1"/>
    </xf>
    <xf numFmtId="0" fontId="188" fillId="0" borderId="66" xfId="2" applyFont="1" applyBorder="1" applyAlignment="1">
      <alignment horizontal="center" vertical="center" wrapText="1"/>
    </xf>
    <xf numFmtId="0" fontId="32" fillId="0" borderId="0" xfId="0" applyFont="1" applyBorder="1" applyAlignment="1">
      <alignment horizontal="left" vertical="center" wrapText="1"/>
    </xf>
    <xf numFmtId="0" fontId="22" fillId="0" borderId="0" xfId="0" applyFont="1" applyBorder="1" applyAlignment="1">
      <alignment horizontal="left" vertical="center" wrapText="1"/>
    </xf>
    <xf numFmtId="0" fontId="33" fillId="0" borderId="11" xfId="0" applyFont="1" applyBorder="1" applyAlignment="1">
      <alignment horizontal="center" vertical="center" wrapText="1"/>
    </xf>
    <xf numFmtId="0" fontId="33" fillId="0" borderId="10" xfId="0" applyFont="1" applyBorder="1" applyAlignment="1">
      <alignment horizontal="center" vertical="center" wrapText="1"/>
    </xf>
    <xf numFmtId="2" fontId="39" fillId="0" borderId="0" xfId="0" applyNumberFormat="1" applyFont="1" applyAlignment="1">
      <alignment horizontal="left" vertical="center" wrapText="1"/>
    </xf>
    <xf numFmtId="0" fontId="53" fillId="0" borderId="5"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14" xfId="0" applyFont="1" applyBorder="1" applyAlignment="1">
      <alignment horizontal="center" vertical="center" wrapText="1"/>
    </xf>
    <xf numFmtId="0" fontId="7" fillId="0" borderId="0" xfId="0" applyFont="1" applyBorder="1" applyAlignment="1">
      <alignment horizontal="center" vertical="center"/>
    </xf>
    <xf numFmtId="0" fontId="66" fillId="0" borderId="5" xfId="0" applyFont="1" applyBorder="1" applyAlignment="1">
      <alignment horizontal="center" vertical="center" wrapText="1"/>
    </xf>
    <xf numFmtId="0" fontId="66" fillId="0" borderId="3" xfId="0" applyFont="1" applyBorder="1" applyAlignment="1">
      <alignment horizontal="center" vertical="center" wrapText="1"/>
    </xf>
    <xf numFmtId="0" fontId="152" fillId="0" borderId="0" xfId="0" applyFont="1" applyBorder="1" applyAlignment="1">
      <alignment horizontal="center" vertical="center"/>
    </xf>
    <xf numFmtId="0" fontId="132" fillId="0" borderId="0" xfId="0" applyFont="1" applyBorder="1" applyAlignment="1">
      <alignment horizontal="center" vertical="center" wrapText="1"/>
    </xf>
    <xf numFmtId="0" fontId="153" fillId="0" borderId="0" xfId="0" applyFont="1" applyBorder="1" applyAlignment="1">
      <alignment horizontal="center" vertical="center" wrapText="1"/>
    </xf>
    <xf numFmtId="0" fontId="22" fillId="0" borderId="0" xfId="2" applyFont="1" applyAlignment="1">
      <alignment horizontal="left" vertical="center" wrapText="1"/>
    </xf>
    <xf numFmtId="0" fontId="104" fillId="0" borderId="3" xfId="2" applyBorder="1" applyAlignment="1">
      <alignment horizontal="center" vertical="center" wrapText="1"/>
    </xf>
    <xf numFmtId="0" fontId="73" fillId="0" borderId="0" xfId="2" applyFont="1" applyAlignment="1">
      <alignment horizontal="center" vertical="center" wrapText="1"/>
    </xf>
    <xf numFmtId="0" fontId="53" fillId="0" borderId="9" xfId="2" applyFont="1" applyBorder="1" applyAlignment="1">
      <alignment horizontal="center" vertical="center" wrapText="1"/>
    </xf>
    <xf numFmtId="0" fontId="53" fillId="0" borderId="8" xfId="2" applyFont="1" applyBorder="1" applyAlignment="1">
      <alignment horizontal="center" vertical="center" wrapText="1"/>
    </xf>
    <xf numFmtId="0" fontId="131" fillId="0" borderId="0" xfId="2" applyFont="1" applyAlignment="1">
      <alignment horizontal="center" vertical="center" wrapText="1"/>
    </xf>
    <xf numFmtId="0" fontId="65" fillId="0" borderId="0" xfId="2" applyFont="1" applyAlignment="1">
      <alignment horizontal="center" vertical="center" wrapText="1"/>
    </xf>
    <xf numFmtId="0" fontId="56" fillId="0" borderId="5" xfId="0" applyFont="1" applyBorder="1" applyAlignment="1">
      <alignment horizontal="center" vertical="center" wrapText="1"/>
    </xf>
    <xf numFmtId="0" fontId="56" fillId="0" borderId="4" xfId="0" applyFont="1" applyBorder="1" applyAlignment="1">
      <alignment horizontal="center" vertical="center" wrapText="1"/>
    </xf>
    <xf numFmtId="0" fontId="56" fillId="0" borderId="3" xfId="0" applyFont="1" applyBorder="1" applyAlignment="1">
      <alignment horizontal="center" vertical="center" wrapText="1"/>
    </xf>
    <xf numFmtId="0" fontId="142" fillId="0" borderId="0" xfId="0" applyFont="1" applyBorder="1" applyAlignment="1">
      <alignment horizontal="center" vertical="center" wrapText="1"/>
    </xf>
    <xf numFmtId="0" fontId="151" fillId="0" borderId="0" xfId="0" applyFont="1" applyBorder="1" applyAlignment="1">
      <alignment horizontal="center" vertical="center" wrapText="1"/>
    </xf>
    <xf numFmtId="0" fontId="18" fillId="0" borderId="1" xfId="0"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42" fillId="0" borderId="15"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0" xfId="0" applyFont="1" applyBorder="1" applyAlignment="1">
      <alignment horizontal="center" vertical="center" wrapText="1"/>
    </xf>
    <xf numFmtId="0" fontId="50" fillId="0" borderId="11" xfId="2" applyFont="1" applyBorder="1" applyAlignment="1">
      <alignment horizontal="center" vertical="center" wrapText="1"/>
    </xf>
    <xf numFmtId="0" fontId="50" fillId="0" borderId="10" xfId="2" applyFont="1" applyBorder="1" applyAlignment="1">
      <alignment horizontal="center" vertical="center" wrapText="1"/>
    </xf>
    <xf numFmtId="0" fontId="135" fillId="2" borderId="0" xfId="0" applyFont="1" applyFill="1" applyAlignment="1">
      <alignment horizontal="left" wrapText="1"/>
    </xf>
    <xf numFmtId="0" fontId="126" fillId="4" borderId="0" xfId="2" applyFont="1" applyFill="1" applyAlignment="1">
      <alignment horizontal="center" vertical="center" wrapText="1"/>
    </xf>
    <xf numFmtId="0" fontId="126" fillId="4" borderId="31" xfId="2" applyFont="1" applyFill="1" applyBorder="1" applyAlignment="1">
      <alignment horizontal="center" vertical="center" wrapText="1"/>
    </xf>
    <xf numFmtId="0" fontId="126" fillId="4" borderId="26" xfId="2" applyFont="1" applyFill="1" applyBorder="1" applyAlignment="1">
      <alignment horizontal="center" vertical="center" wrapText="1"/>
    </xf>
    <xf numFmtId="2" fontId="40" fillId="0" borderId="0" xfId="2" applyNumberFormat="1" applyFont="1" applyAlignment="1">
      <alignment horizontal="left" vertical="center" wrapText="1"/>
    </xf>
    <xf numFmtId="0" fontId="7" fillId="0" borderId="0" xfId="2" applyFont="1" applyAlignment="1">
      <alignment horizontal="center" vertical="center"/>
    </xf>
    <xf numFmtId="0" fontId="124" fillId="2" borderId="0" xfId="5" applyFont="1" applyFill="1" applyAlignment="1">
      <alignment horizontal="center" vertical="center"/>
    </xf>
    <xf numFmtId="3" fontId="105" fillId="4" borderId="22" xfId="3" applyNumberFormat="1" applyFont="1" applyFill="1" applyBorder="1" applyAlignment="1">
      <alignment horizontal="center" vertical="center" wrapText="1"/>
    </xf>
    <xf numFmtId="3" fontId="105" fillId="4" borderId="23" xfId="3" applyNumberFormat="1" applyFont="1" applyFill="1" applyBorder="1" applyAlignment="1">
      <alignment horizontal="center" vertical="center" wrapText="1"/>
    </xf>
    <xf numFmtId="3" fontId="105" fillId="4" borderId="24" xfId="3" applyNumberFormat="1" applyFont="1" applyFill="1" applyBorder="1" applyAlignment="1">
      <alignment horizontal="center" vertical="center" wrapText="1"/>
    </xf>
    <xf numFmtId="3" fontId="105" fillId="4" borderId="18" xfId="3" applyNumberFormat="1" applyFont="1" applyFill="1" applyBorder="1" applyAlignment="1">
      <alignment horizontal="center" vertical="center" wrapText="1"/>
    </xf>
    <xf numFmtId="3" fontId="105" fillId="4" borderId="25" xfId="3" applyNumberFormat="1" applyFont="1" applyFill="1" applyBorder="1" applyAlignment="1">
      <alignment horizontal="center" vertical="center" wrapText="1"/>
    </xf>
    <xf numFmtId="3" fontId="105" fillId="4" borderId="26" xfId="3" applyNumberFormat="1" applyFont="1" applyFill="1" applyBorder="1" applyAlignment="1">
      <alignment horizontal="center" vertical="center" wrapText="1"/>
    </xf>
    <xf numFmtId="3" fontId="105" fillId="4" borderId="0" xfId="3" applyNumberFormat="1" applyFont="1" applyFill="1" applyAlignment="1">
      <alignment horizontal="center" vertical="center" wrapText="1"/>
    </xf>
    <xf numFmtId="0" fontId="105" fillId="4" borderId="0" xfId="2" applyFont="1" applyFill="1" applyAlignment="1">
      <alignment horizontal="center" vertical="center" wrapText="1"/>
    </xf>
    <xf numFmtId="0" fontId="105" fillId="4" borderId="31" xfId="2" applyFont="1" applyFill="1" applyBorder="1" applyAlignment="1">
      <alignment horizontal="center" vertical="center" wrapText="1"/>
    </xf>
    <xf numFmtId="0" fontId="105" fillId="4" borderId="26" xfId="2" applyFont="1" applyFill="1" applyBorder="1" applyAlignment="1">
      <alignment horizontal="center" vertical="center" wrapText="1"/>
    </xf>
    <xf numFmtId="3" fontId="126" fillId="4" borderId="26" xfId="3" applyNumberFormat="1" applyFont="1" applyFill="1" applyBorder="1" applyAlignment="1">
      <alignment horizontal="center" vertical="center" wrapText="1"/>
    </xf>
    <xf numFmtId="3" fontId="126" fillId="4" borderId="0" xfId="3" applyNumberFormat="1" applyFont="1" applyFill="1" applyAlignment="1">
      <alignment horizontal="center" vertical="center" wrapText="1"/>
    </xf>
    <xf numFmtId="0" fontId="122" fillId="0" borderId="0" xfId="2" applyFont="1" applyAlignment="1">
      <alignment horizontal="center" vertical="center"/>
    </xf>
    <xf numFmtId="0" fontId="88" fillId="2" borderId="0" xfId="0" applyFont="1" applyFill="1" applyAlignment="1">
      <alignment horizontal="left" wrapText="1"/>
    </xf>
    <xf numFmtId="0" fontId="105" fillId="4" borderId="18" xfId="2" applyFont="1" applyFill="1" applyBorder="1" applyAlignment="1">
      <alignment horizontal="center" vertical="center" wrapText="1"/>
    </xf>
    <xf numFmtId="0" fontId="105" fillId="4" borderId="25" xfId="2" applyFont="1" applyFill="1" applyBorder="1" applyAlignment="1">
      <alignment horizontal="center" vertical="center" wrapText="1"/>
    </xf>
    <xf numFmtId="0" fontId="105" fillId="4" borderId="19" xfId="2" applyFont="1" applyFill="1" applyBorder="1" applyAlignment="1">
      <alignment horizontal="center" vertical="center" wrapText="1"/>
    </xf>
    <xf numFmtId="0" fontId="50" fillId="0" borderId="26" xfId="2" applyFont="1" applyBorder="1" applyAlignment="1">
      <alignment horizontal="center" vertical="center" wrapText="1"/>
    </xf>
    <xf numFmtId="0" fontId="50" fillId="0" borderId="0" xfId="2" applyFont="1" applyAlignment="1">
      <alignment horizontal="center" vertical="center" wrapText="1"/>
    </xf>
    <xf numFmtId="0" fontId="138" fillId="4" borderId="26" xfId="2" applyFont="1" applyFill="1" applyBorder="1" applyAlignment="1">
      <alignment horizontal="center" vertical="center" wrapText="1"/>
    </xf>
    <xf numFmtId="0" fontId="138" fillId="4" borderId="31" xfId="2" applyFont="1" applyFill="1" applyBorder="1" applyAlignment="1">
      <alignment horizontal="center" vertical="center" wrapText="1"/>
    </xf>
    <xf numFmtId="3" fontId="125" fillId="4" borderId="32" xfId="16" applyNumberFormat="1" applyFont="1" applyFill="1" applyBorder="1" applyAlignment="1">
      <alignment horizontal="center" vertical="center" wrapText="1"/>
    </xf>
    <xf numFmtId="3" fontId="125" fillId="4" borderId="34" xfId="16" applyNumberFormat="1" applyFont="1" applyFill="1" applyBorder="1" applyAlignment="1">
      <alignment horizontal="center" vertical="center" wrapText="1"/>
    </xf>
    <xf numFmtId="3" fontId="125" fillId="4" borderId="35" xfId="16" applyNumberFormat="1" applyFont="1" applyFill="1" applyBorder="1" applyAlignment="1">
      <alignment horizontal="center" vertical="center" wrapText="1"/>
    </xf>
    <xf numFmtId="3" fontId="125" fillId="4" borderId="38" xfId="16" applyNumberFormat="1" applyFont="1" applyFill="1" applyBorder="1" applyAlignment="1">
      <alignment horizontal="center" vertical="center" wrapText="1"/>
    </xf>
    <xf numFmtId="0" fontId="126" fillId="4" borderId="32" xfId="16" applyFont="1" applyFill="1" applyBorder="1" applyAlignment="1">
      <alignment horizontal="center" vertical="center"/>
    </xf>
    <xf numFmtId="0" fontId="126" fillId="4" borderId="30" xfId="16" applyFont="1" applyFill="1" applyBorder="1" applyAlignment="1">
      <alignment horizontal="center" vertical="center"/>
    </xf>
    <xf numFmtId="0" fontId="136" fillId="4" borderId="0" xfId="16" applyFont="1" applyFill="1" applyBorder="1" applyAlignment="1">
      <alignment horizontal="center"/>
    </xf>
    <xf numFmtId="0" fontId="136" fillId="4" borderId="0" xfId="16" applyFont="1" applyFill="1" applyBorder="1" applyAlignment="1">
      <alignment horizontal="center" vertical="center"/>
    </xf>
    <xf numFmtId="0" fontId="136" fillId="0" borderId="0" xfId="16" applyFont="1" applyBorder="1" applyAlignment="1">
      <alignment horizontal="center" vertical="center"/>
    </xf>
    <xf numFmtId="0" fontId="136" fillId="0" borderId="0" xfId="16" applyFont="1" applyBorder="1" applyAlignment="1">
      <alignment horizontal="center"/>
    </xf>
    <xf numFmtId="0" fontId="35" fillId="4" borderId="0" xfId="16" applyFont="1" applyFill="1" applyAlignment="1">
      <alignment horizontal="center"/>
    </xf>
    <xf numFmtId="0" fontId="122" fillId="4" borderId="0" xfId="16" applyFont="1" applyFill="1" applyAlignment="1">
      <alignment horizontal="center" vertical="center" wrapText="1"/>
    </xf>
    <xf numFmtId="0" fontId="124" fillId="0" borderId="0" xfId="5" applyFont="1" applyAlignment="1">
      <alignment horizontal="center" vertical="center"/>
    </xf>
    <xf numFmtId="0" fontId="122" fillId="0" borderId="0" xfId="0" applyFont="1" applyAlignment="1">
      <alignment horizontal="center" vertical="center" wrapText="1"/>
    </xf>
    <xf numFmtId="0" fontId="124" fillId="0" borderId="0" xfId="0" applyFont="1" applyAlignment="1" applyProtection="1">
      <alignment horizontal="center" vertical="center" wrapText="1"/>
      <protection locked="0"/>
    </xf>
    <xf numFmtId="0" fontId="113" fillId="4" borderId="0" xfId="0" applyFont="1" applyFill="1" applyBorder="1" applyAlignment="1">
      <alignment horizontal="center"/>
    </xf>
    <xf numFmtId="0" fontId="122" fillId="0" borderId="0" xfId="0" applyFont="1" applyAlignment="1">
      <alignment horizontal="center" vertical="center"/>
    </xf>
    <xf numFmtId="0" fontId="105" fillId="6" borderId="34" xfId="0" applyFont="1" applyFill="1" applyBorder="1" applyAlignment="1">
      <alignment horizontal="center" vertical="center"/>
    </xf>
    <xf numFmtId="0" fontId="105" fillId="6" borderId="35" xfId="0" applyFont="1" applyFill="1" applyBorder="1" applyAlignment="1">
      <alignment horizontal="center" vertical="center"/>
    </xf>
    <xf numFmtId="0" fontId="105" fillId="6" borderId="38" xfId="0" applyFont="1" applyFill="1" applyBorder="1" applyAlignment="1">
      <alignment horizontal="center" vertical="center"/>
    </xf>
    <xf numFmtId="0" fontId="184" fillId="0" borderId="0" xfId="0" applyFont="1" applyAlignment="1">
      <alignment horizontal="left" vertical="top" wrapText="1"/>
    </xf>
    <xf numFmtId="0" fontId="105" fillId="0" borderId="18" xfId="0" applyFont="1" applyBorder="1" applyAlignment="1">
      <alignment horizontal="center" vertical="center" wrapText="1"/>
    </xf>
    <xf numFmtId="0" fontId="105" fillId="0" borderId="20" xfId="0" applyFont="1" applyBorder="1" applyAlignment="1">
      <alignment horizontal="center" vertical="center" wrapText="1"/>
    </xf>
    <xf numFmtId="0" fontId="105" fillId="0" borderId="18" xfId="0" applyFont="1" applyBorder="1" applyAlignment="1">
      <alignment horizontal="center" wrapText="1"/>
    </xf>
    <xf numFmtId="0" fontId="105" fillId="0" borderId="25" xfId="0" applyFont="1" applyBorder="1" applyAlignment="1">
      <alignment horizontal="center" wrapText="1"/>
    </xf>
    <xf numFmtId="0" fontId="105" fillId="0" borderId="19" xfId="0" applyFont="1" applyBorder="1" applyAlignment="1">
      <alignment horizontal="center" wrapText="1"/>
    </xf>
    <xf numFmtId="0" fontId="143" fillId="6" borderId="0" xfId="0" applyFont="1" applyFill="1" applyBorder="1" applyAlignment="1">
      <alignment horizontal="center" vertical="center"/>
    </xf>
    <xf numFmtId="0" fontId="145" fillId="0" borderId="0" xfId="2" applyFont="1" applyAlignment="1">
      <alignment horizontal="left" vertical="center" wrapText="1"/>
    </xf>
    <xf numFmtId="0" fontId="0" fillId="0" borderId="0" xfId="0" applyAlignment="1">
      <alignment vertical="center"/>
    </xf>
    <xf numFmtId="0" fontId="0" fillId="0" borderId="0" xfId="0" applyAlignment="1">
      <alignment vertical="center" wrapText="1"/>
    </xf>
    <xf numFmtId="0" fontId="146" fillId="0" borderId="1" xfId="2" applyFont="1" applyBorder="1" applyAlignment="1">
      <alignment horizontal="center" vertical="center" wrapText="1"/>
    </xf>
    <xf numFmtId="0" fontId="76" fillId="0" borderId="9" xfId="0" applyFont="1" applyBorder="1" applyAlignment="1">
      <alignment horizontal="center" vertical="center" wrapText="1"/>
    </xf>
    <xf numFmtId="0" fontId="76" fillId="0" borderId="8" xfId="0" applyFont="1" applyBorder="1" applyAlignment="1">
      <alignment horizontal="center" vertical="center" wrapText="1"/>
    </xf>
    <xf numFmtId="0" fontId="184" fillId="0" borderId="0" xfId="3" applyFont="1" applyAlignment="1">
      <alignment horizontal="left" wrapText="1"/>
    </xf>
    <xf numFmtId="0" fontId="122" fillId="0" borderId="0" xfId="3" applyFont="1" applyAlignment="1">
      <alignment horizontal="center" vertical="center" wrapText="1"/>
    </xf>
    <xf numFmtId="0" fontId="124" fillId="0" borderId="0" xfId="3" applyFont="1" applyAlignment="1" applyProtection="1">
      <alignment horizontal="center" vertical="center" wrapText="1"/>
      <protection locked="0"/>
    </xf>
    <xf numFmtId="0" fontId="105" fillId="0" borderId="32" xfId="3" applyFont="1" applyBorder="1" applyAlignment="1">
      <alignment horizontal="center" vertical="center" wrapText="1"/>
    </xf>
    <xf numFmtId="0" fontId="105" fillId="0" borderId="30" xfId="3" applyFont="1" applyBorder="1" applyAlignment="1">
      <alignment horizontal="center" vertical="center" wrapText="1"/>
    </xf>
    <xf numFmtId="0" fontId="105" fillId="0" borderId="33" xfId="3" applyFont="1" applyBorder="1" applyAlignment="1">
      <alignment horizontal="center" vertical="center" wrapText="1"/>
    </xf>
    <xf numFmtId="0" fontId="105" fillId="0" borderId="18" xfId="3" applyFont="1" applyBorder="1" applyAlignment="1">
      <alignment horizontal="center" vertical="center" wrapText="1"/>
    </xf>
    <xf numFmtId="0" fontId="105" fillId="0" borderId="26" xfId="3" applyFont="1" applyBorder="1" applyAlignment="1">
      <alignment horizontal="center" vertical="center" wrapText="1"/>
    </xf>
    <xf numFmtId="0" fontId="105" fillId="0" borderId="20" xfId="3" applyFont="1" applyBorder="1" applyAlignment="1">
      <alignment horizontal="center" vertical="center" wrapText="1"/>
    </xf>
    <xf numFmtId="0" fontId="127" fillId="0" borderId="18" xfId="3" applyFont="1" applyBorder="1" applyAlignment="1">
      <alignment horizontal="center" vertical="center" wrapText="1"/>
    </xf>
    <xf numFmtId="0" fontId="127" fillId="0" borderId="19" xfId="3" applyFont="1" applyBorder="1" applyAlignment="1">
      <alignment horizontal="center" vertical="center" wrapText="1"/>
    </xf>
    <xf numFmtId="0" fontId="127" fillId="0" borderId="20" xfId="3" applyFont="1" applyBorder="1" applyAlignment="1">
      <alignment horizontal="center" vertical="center" wrapText="1"/>
    </xf>
    <xf numFmtId="0" fontId="127" fillId="0" borderId="21" xfId="3" applyFont="1" applyBorder="1" applyAlignment="1">
      <alignment horizontal="center" vertical="center" wrapText="1"/>
    </xf>
    <xf numFmtId="0" fontId="127" fillId="0" borderId="34" xfId="3" applyFont="1" applyBorder="1" applyAlignment="1">
      <alignment horizontal="center" vertical="center" wrapText="1"/>
    </xf>
    <xf numFmtId="0" fontId="127" fillId="0" borderId="35" xfId="3" applyFont="1" applyBorder="1" applyAlignment="1">
      <alignment horizontal="center" vertical="center" wrapText="1"/>
    </xf>
    <xf numFmtId="0" fontId="127" fillId="0" borderId="38" xfId="3" applyFont="1" applyBorder="1" applyAlignment="1">
      <alignment horizontal="center" vertical="center" wrapText="1"/>
    </xf>
    <xf numFmtId="0" fontId="127" fillId="0" borderId="26" xfId="3" applyFont="1" applyBorder="1" applyAlignment="1">
      <alignment horizontal="center" vertical="center" wrapText="1"/>
    </xf>
    <xf numFmtId="0" fontId="127" fillId="0" borderId="31" xfId="3" applyFont="1" applyBorder="1" applyAlignment="1">
      <alignment horizontal="center" vertical="center" wrapText="1"/>
    </xf>
    <xf numFmtId="0" fontId="184" fillId="0" borderId="0" xfId="16" applyFont="1" applyAlignment="1">
      <alignment horizontal="left" vertical="top" wrapText="1"/>
    </xf>
    <xf numFmtId="0" fontId="35" fillId="0" borderId="0" xfId="16" applyFont="1" applyAlignment="1">
      <alignment horizontal="center"/>
    </xf>
    <xf numFmtId="0" fontId="66" fillId="0" borderId="5" xfId="16" applyFont="1" applyBorder="1" applyAlignment="1">
      <alignment horizontal="center" vertical="center" wrapText="1"/>
    </xf>
    <xf numFmtId="0" fontId="66" fillId="0" borderId="4" xfId="16" applyFont="1" applyBorder="1" applyAlignment="1">
      <alignment horizontal="center" vertical="center" wrapText="1"/>
    </xf>
    <xf numFmtId="0" fontId="66" fillId="0" borderId="3" xfId="16" applyFont="1" applyBorder="1" applyAlignment="1">
      <alignment horizontal="center" vertical="center" wrapText="1"/>
    </xf>
    <xf numFmtId="0" fontId="53" fillId="0" borderId="5" xfId="16" applyFont="1" applyBorder="1" applyAlignment="1">
      <alignment horizontal="center" vertical="center" wrapText="1"/>
    </xf>
    <xf numFmtId="0" fontId="53" fillId="0" borderId="4" xfId="16" applyFont="1" applyBorder="1" applyAlignment="1">
      <alignment horizontal="center" vertical="center" wrapText="1"/>
    </xf>
    <xf numFmtId="0" fontId="53" fillId="0" borderId="11" xfId="16" applyFont="1" applyBorder="1" applyAlignment="1">
      <alignment horizontal="center" vertical="center" wrapText="1"/>
    </xf>
    <xf numFmtId="0" fontId="53" fillId="0" borderId="10" xfId="16" applyFont="1" applyBorder="1" applyAlignment="1">
      <alignment horizontal="center" vertical="center" wrapText="1"/>
    </xf>
    <xf numFmtId="0" fontId="53" fillId="0" borderId="15" xfId="16" applyFont="1" applyBorder="1" applyAlignment="1">
      <alignment horizontal="center" vertical="center" wrapText="1"/>
    </xf>
    <xf numFmtId="0" fontId="53" fillId="0" borderId="14" xfId="16" applyFont="1" applyBorder="1" applyAlignment="1">
      <alignment horizontal="center" vertical="center" wrapText="1"/>
    </xf>
    <xf numFmtId="0" fontId="53" fillId="0" borderId="16" xfId="16" applyFont="1" applyBorder="1" applyAlignment="1">
      <alignment horizontal="center" vertical="center" wrapText="1"/>
    </xf>
    <xf numFmtId="0" fontId="53" fillId="0" borderId="0" xfId="16" applyFont="1" applyBorder="1" applyAlignment="1">
      <alignment horizontal="center" vertical="center" wrapText="1"/>
    </xf>
    <xf numFmtId="0" fontId="17" fillId="0" borderId="0" xfId="16" applyFont="1" applyAlignment="1">
      <alignment horizontal="center" vertical="center" wrapText="1"/>
    </xf>
    <xf numFmtId="0" fontId="0" fillId="0" borderId="0" xfId="0" applyFont="1"/>
  </cellXfs>
  <cellStyles count="90">
    <cellStyle name="20% - Énfasis1" xfId="40" builtinId="30" customBuiltin="1"/>
    <cellStyle name="20% - Énfasis1 2" xfId="70" xr:uid="{4BB36B7C-5E64-4827-A123-9F7E5E06BBEA}"/>
    <cellStyle name="20% - Énfasis2" xfId="44" builtinId="34" customBuiltin="1"/>
    <cellStyle name="20% - Énfasis2 2" xfId="73" xr:uid="{B085E3BD-B77A-420E-9F1B-831A1D452DF1}"/>
    <cellStyle name="20% - Énfasis3" xfId="48" builtinId="38" customBuiltin="1"/>
    <cellStyle name="20% - Énfasis3 2" xfId="76" xr:uid="{8C09CAE5-F221-436B-B5AD-DC8C456E11F7}"/>
    <cellStyle name="20% - Énfasis4" xfId="52" builtinId="42" customBuiltin="1"/>
    <cellStyle name="20% - Énfasis4 2" xfId="79" xr:uid="{656ADCF0-BD2D-4603-B81E-E7CC15CC0BE8}"/>
    <cellStyle name="20% - Énfasis5" xfId="56" builtinId="46" customBuiltin="1"/>
    <cellStyle name="20% - Énfasis5 2" xfId="82" xr:uid="{5071C98B-B345-45C5-A101-E0D7632E96FC}"/>
    <cellStyle name="20% - Énfasis6" xfId="60" builtinId="50" customBuiltin="1"/>
    <cellStyle name="20% - Énfasis6 2" xfId="85" xr:uid="{574690AF-0DF5-455D-814C-11149AD07D9A}"/>
    <cellStyle name="40% - Énfasis1" xfId="41" builtinId="31" customBuiltin="1"/>
    <cellStyle name="40% - Énfasis1 2" xfId="71" xr:uid="{0AE8F5D7-5854-4224-8FAE-884B965962E3}"/>
    <cellStyle name="40% - Énfasis2" xfId="45" builtinId="35" customBuiltin="1"/>
    <cellStyle name="40% - Énfasis2 2" xfId="74" xr:uid="{DEA75A72-3285-499A-91D6-8F9D3B1E0C7C}"/>
    <cellStyle name="40% - Énfasis3" xfId="49" builtinId="39" customBuiltin="1"/>
    <cellStyle name="40% - Énfasis3 2" xfId="77" xr:uid="{A9326EA9-EB56-4957-9705-F04AFD1D7836}"/>
    <cellStyle name="40% - Énfasis4" xfId="53" builtinId="43" customBuiltin="1"/>
    <cellStyle name="40% - Énfasis4 2" xfId="80" xr:uid="{9712C742-8AE0-4380-9F67-DEEE8887CF4F}"/>
    <cellStyle name="40% - Énfasis5" xfId="57" builtinId="47" customBuiltin="1"/>
    <cellStyle name="40% - Énfasis5 2" xfId="83" xr:uid="{FF6F7359-420C-4574-B94D-5F33B1C8D2CC}"/>
    <cellStyle name="40% - Énfasis6" xfId="61" builtinId="51" customBuiltin="1"/>
    <cellStyle name="40% - Énfasis6 2" xfId="86" xr:uid="{85A6FFBB-9AC3-47FE-BBE9-E9490C894CC6}"/>
    <cellStyle name="60% - Énfasis1" xfId="42" builtinId="32" customBuiltin="1"/>
    <cellStyle name="60% - Énfasis1 2" xfId="72" xr:uid="{51BE631B-E20C-4FBE-ABDB-EF7A104D109F}"/>
    <cellStyle name="60% - Énfasis2" xfId="46" builtinId="36" customBuiltin="1"/>
    <cellStyle name="60% - Énfasis2 2" xfId="75" xr:uid="{F6C5D0D3-AA18-47F7-BA88-E7D3E485B2A3}"/>
    <cellStyle name="60% - Énfasis3" xfId="50" builtinId="40" customBuiltin="1"/>
    <cellStyle name="60% - Énfasis3 2" xfId="78" xr:uid="{9D9858CF-2D3C-48B4-A911-A641FCC55D07}"/>
    <cellStyle name="60% - Énfasis4" xfId="54" builtinId="44" customBuiltin="1"/>
    <cellStyle name="60% - Énfasis4 2" xfId="81" xr:uid="{4F4A2018-1327-433C-9E93-A2F0BFA56472}"/>
    <cellStyle name="60% - Énfasis5" xfId="58" builtinId="48" customBuiltin="1"/>
    <cellStyle name="60% - Énfasis5 2" xfId="84" xr:uid="{A1606EC0-3C93-44C7-ADB7-6AE23C334C9B}"/>
    <cellStyle name="60% - Énfasis6" xfId="62" builtinId="52" customBuiltin="1"/>
    <cellStyle name="60% - Énfasis6 2" xfId="87" xr:uid="{6C4E3033-13A2-43F1-912E-3794677ED2FA}"/>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Hipervínculo" xfId="18" builtinId="8"/>
    <cellStyle name="Hipervínculo 2" xfId="65" xr:uid="{5E4C4750-765E-4CC2-9815-8B42959A3C15}"/>
    <cellStyle name="Hipervínculo 3" xfId="88" xr:uid="{D7B1C78D-8C56-4C71-B3C1-1C04069BB33B}"/>
    <cellStyle name="Hipervínculo visitado 2" xfId="66" xr:uid="{1E426F77-E271-47CE-8F1B-FB56E9398194}"/>
    <cellStyle name="Hipervínculo visitado 3" xfId="89" xr:uid="{4E7B0CFD-D880-43C6-B10D-8D8034BD508E}"/>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Neutral" xfId="30" builtinId="28" customBuiltin="1"/>
    <cellStyle name="Normal" xfId="0" builtinId="0"/>
    <cellStyle name="Normal 10" xfId="68" xr:uid="{EA45B72D-9D6F-451E-8081-56A2CB54E446}"/>
    <cellStyle name="Normal 2" xfId="2" xr:uid="{00000000-0005-0000-0000-000006000000}"/>
    <cellStyle name="Normal 2 2" xfId="16" xr:uid="{00000000-0005-0000-0000-000007000000}"/>
    <cellStyle name="Normal 2 3" xfId="3" xr:uid="{00000000-0005-0000-0000-000008000000}"/>
    <cellStyle name="Normal 3" xfId="4" xr:uid="{00000000-0005-0000-0000-000009000000}"/>
    <cellStyle name="Normal 3 2 2" xfId="10" xr:uid="{00000000-0005-0000-0000-00000A000000}"/>
    <cellStyle name="Normal 4" xfId="14" xr:uid="{00000000-0005-0000-0000-00000B000000}"/>
    <cellStyle name="Normal 5" xfId="17" xr:uid="{00000000-0005-0000-0000-00000C000000}"/>
    <cellStyle name="Normal 6" xfId="19" xr:uid="{00000000-0005-0000-0000-00000D000000}"/>
    <cellStyle name="Normal 7" xfId="22" xr:uid="{012C1DD2-E755-4143-925A-81417B16C269}"/>
    <cellStyle name="Normal 8" xfId="63" xr:uid="{F4EB5219-7124-41CC-A15D-7812EB6F23BA}"/>
    <cellStyle name="Normal 9" xfId="67" xr:uid="{5A125610-3624-458A-B401-351A3E777D6C}"/>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3" xfId="69" xr:uid="{DEA9AE04-E8F5-4FF6-A03E-1136F663D6FC}"/>
    <cellStyle name="Porcentaje" xfId="8" builtinId="5"/>
    <cellStyle name="Porcentaje 2" xfId="9" xr:uid="{00000000-0005-0000-0000-000012000000}"/>
    <cellStyle name="Porcentaje 3" xfId="11" xr:uid="{00000000-0005-0000-0000-000013000000}"/>
    <cellStyle name="Porcentaje 4" xfId="15" xr:uid="{00000000-0005-0000-0000-000014000000}"/>
    <cellStyle name="Porcentaje 5" xfId="20" xr:uid="{00000000-0005-0000-0000-000015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3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color rgb="FFFFFFCC"/>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xml"/><Relationship Id="rId98" Type="http://schemas.openxmlformats.org/officeDocument/2006/relationships/calcChain" Target="calcChain.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90.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96.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5228-43F2-8707-62D5CADDA4AD}"/>
              </c:ext>
            </c:extLst>
          </c:dPt>
          <c:dPt>
            <c:idx val="1"/>
            <c:bubble3D val="0"/>
            <c:spPr>
              <a:solidFill>
                <a:srgbClr val="993366"/>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1295798</c:v>
                </c:pt>
                <c:pt idx="1">
                  <c:v>774627</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22.031462479910989</c:v>
                </c:pt>
                <c:pt idx="1">
                  <c:v>24.955766949064341</c:v>
                </c:pt>
                <c:pt idx="2">
                  <c:v>19.483354120694617</c:v>
                </c:pt>
                <c:pt idx="3">
                  <c:v>20.681035582196149</c:v>
                </c:pt>
                <c:pt idx="4">
                  <c:v>29.394588281097917</c:v>
                </c:pt>
                <c:pt idx="5">
                  <c:v>25.365598885793872</c:v>
                </c:pt>
                <c:pt idx="6">
                  <c:v>23.768314448179968</c:v>
                </c:pt>
                <c:pt idx="7">
                  <c:v>24.690691550894048</c:v>
                </c:pt>
                <c:pt idx="8">
                  <c:v>14.821572451160129</c:v>
                </c:pt>
                <c:pt idx="9">
                  <c:v>25.086484223514894</c:v>
                </c:pt>
                <c:pt idx="10">
                  <c:v>23.627365987574048</c:v>
                </c:pt>
                <c:pt idx="11">
                  <c:v>31.972772724534668</c:v>
                </c:pt>
                <c:pt idx="12">
                  <c:v>25.71854102565197</c:v>
                </c:pt>
                <c:pt idx="13">
                  <c:v>27.892409727339722</c:v>
                </c:pt>
                <c:pt idx="14">
                  <c:v>15.718219366681964</c:v>
                </c:pt>
                <c:pt idx="15">
                  <c:v>17.451803830621692</c:v>
                </c:pt>
                <c:pt idx="16">
                  <c:v>18.159272526866907</c:v>
                </c:pt>
                <c:pt idx="17">
                  <c:v>24.494745351657237</c:v>
                </c:pt>
                <c:pt idx="18" formatCode="General">
                  <c:v>22.239008467113308</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36.733784563398856</c:v>
                </c:pt>
                <c:pt idx="1">
                  <c:v>30.374055494265313</c:v>
                </c:pt>
                <c:pt idx="2">
                  <c:v>26.695768972464741</c:v>
                </c:pt>
                <c:pt idx="3">
                  <c:v>27.445478892998342</c:v>
                </c:pt>
                <c:pt idx="4">
                  <c:v>30.496398676270196</c:v>
                </c:pt>
                <c:pt idx="5">
                  <c:v>34.788474930362113</c:v>
                </c:pt>
                <c:pt idx="6">
                  <c:v>27.275557215788819</c:v>
                </c:pt>
                <c:pt idx="7">
                  <c:v>26.73769101105027</c:v>
                </c:pt>
                <c:pt idx="8">
                  <c:v>28.878580520102293</c:v>
                </c:pt>
                <c:pt idx="9">
                  <c:v>32.077384100123389</c:v>
                </c:pt>
                <c:pt idx="10">
                  <c:v>23.88202571882676</c:v>
                </c:pt>
                <c:pt idx="11">
                  <c:v>30.881272212517317</c:v>
                </c:pt>
                <c:pt idx="12">
                  <c:v>29.108219639907993</c:v>
                </c:pt>
                <c:pt idx="13">
                  <c:v>34.482023038436182</c:v>
                </c:pt>
                <c:pt idx="14">
                  <c:v>27.654887563102342</c:v>
                </c:pt>
                <c:pt idx="15">
                  <c:v>23.374134797052267</c:v>
                </c:pt>
                <c:pt idx="16">
                  <c:v>29.402039129236705</c:v>
                </c:pt>
                <c:pt idx="17">
                  <c:v>27.465642683912691</c:v>
                </c:pt>
                <c:pt idx="18" formatCode="General">
                  <c:v>30.403191426464318</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23.370472246260352</c:v>
                </c:pt>
                <c:pt idx="1">
                  <c:v>28.128057284402907</c:v>
                </c:pt>
                <c:pt idx="2">
                  <c:v>33.17183152643193</c:v>
                </c:pt>
                <c:pt idx="3">
                  <c:v>33.883433235556687</c:v>
                </c:pt>
                <c:pt idx="4">
                  <c:v>28.135098306404515</c:v>
                </c:pt>
                <c:pt idx="5">
                  <c:v>21.592096100278553</c:v>
                </c:pt>
                <c:pt idx="6">
                  <c:v>31.678634181435825</c:v>
                </c:pt>
                <c:pt idx="7">
                  <c:v>30.118875802879902</c:v>
                </c:pt>
                <c:pt idx="8">
                  <c:v>34.374160701565913</c:v>
                </c:pt>
                <c:pt idx="9">
                  <c:v>28.365723603031906</c:v>
                </c:pt>
                <c:pt idx="10">
                  <c:v>25.119202427394885</c:v>
                </c:pt>
                <c:pt idx="11">
                  <c:v>27.374254562978134</c:v>
                </c:pt>
                <c:pt idx="12">
                  <c:v>23.283503108876836</c:v>
                </c:pt>
                <c:pt idx="13">
                  <c:v>25.522631191094906</c:v>
                </c:pt>
                <c:pt idx="14">
                  <c:v>31.450206516750804</c:v>
                </c:pt>
                <c:pt idx="15">
                  <c:v>31.761566632939047</c:v>
                </c:pt>
                <c:pt idx="16">
                  <c:v>25.502893359052081</c:v>
                </c:pt>
                <c:pt idx="17">
                  <c:v>22.029102667744542</c:v>
                </c:pt>
                <c:pt idx="18" formatCode="General">
                  <c:v>28.245648974206578</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17.864280710429803</c:v>
                </c:pt>
                <c:pt idx="1">
                  <c:v>16.542120272267439</c:v>
                </c:pt>
                <c:pt idx="2">
                  <c:v>20.649045380408712</c:v>
                </c:pt>
                <c:pt idx="3">
                  <c:v>17.990052289248819</c:v>
                </c:pt>
                <c:pt idx="4">
                  <c:v>11.973914736227369</c:v>
                </c:pt>
                <c:pt idx="5">
                  <c:v>18.253830083565461</c:v>
                </c:pt>
                <c:pt idx="6">
                  <c:v>17.277494154595388</c:v>
                </c:pt>
                <c:pt idx="7">
                  <c:v>18.45274163517578</c:v>
                </c:pt>
                <c:pt idx="8">
                  <c:v>21.925686327171668</c:v>
                </c:pt>
                <c:pt idx="9">
                  <c:v>14.470408073329807</c:v>
                </c:pt>
                <c:pt idx="10">
                  <c:v>27.371405866204306</c:v>
                </c:pt>
                <c:pt idx="11">
                  <c:v>9.7717004999698815</c:v>
                </c:pt>
                <c:pt idx="12">
                  <c:v>21.889736225563205</c:v>
                </c:pt>
                <c:pt idx="13">
                  <c:v>12.102936043129194</c:v>
                </c:pt>
                <c:pt idx="14">
                  <c:v>25.176686553464894</c:v>
                </c:pt>
                <c:pt idx="15">
                  <c:v>27.412494739386993</c:v>
                </c:pt>
                <c:pt idx="16">
                  <c:v>26.935794984844311</c:v>
                </c:pt>
                <c:pt idx="17">
                  <c:v>26.01050929668553</c:v>
                </c:pt>
                <c:pt idx="18" formatCode="General">
                  <c:v>19.112151132215796</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26.823241666927974</c:v>
                </c:pt>
                <c:pt idx="1">
                  <c:v>29.90222976006385</c:v>
                </c:pt>
                <c:pt idx="2">
                  <c:v>24.553396003989963</c:v>
                </c:pt>
                <c:pt idx="3">
                  <c:v>25.217715849713858</c:v>
                </c:pt>
                <c:pt idx="4">
                  <c:v>33.393042747517633</c:v>
                </c:pt>
                <c:pt idx="5">
                  <c:v>31.029709296134598</c:v>
                </c:pt>
                <c:pt idx="6">
                  <c:v>28.732585171681357</c:v>
                </c:pt>
                <c:pt idx="7">
                  <c:v>30.277770272095978</c:v>
                </c:pt>
                <c:pt idx="8">
                  <c:v>18.983929225776055</c:v>
                </c:pt>
                <c:pt idx="9">
                  <c:v>29.330765713255232</c:v>
                </c:pt>
                <c:pt idx="10">
                  <c:v>32.531768333623454</c:v>
                </c:pt>
                <c:pt idx="11">
                  <c:v>35.435415387080404</c:v>
                </c:pt>
                <c:pt idx="12">
                  <c:v>32.925943125631711</c:v>
                </c:pt>
                <c:pt idx="13">
                  <c:v>31.733039161610591</c:v>
                </c:pt>
                <c:pt idx="14">
                  <c:v>21.007114818449459</c:v>
                </c:pt>
                <c:pt idx="15">
                  <c:v>24.042435082958121</c:v>
                </c:pt>
                <c:pt idx="16">
                  <c:v>24.853856307750331</c:v>
                </c:pt>
                <c:pt idx="17">
                  <c:v>33.105708822726029</c:v>
                </c:pt>
                <c:pt idx="18" formatCode="General">
                  <c:v>27.493633195097367</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44.72327615941802</c:v>
                </c:pt>
                <c:pt idx="1">
                  <c:v>36.394472988477077</c:v>
                </c:pt>
                <c:pt idx="2">
                  <c:v>33.64265634918236</c:v>
                </c:pt>
                <c:pt idx="3">
                  <c:v>33.466036327444641</c:v>
                </c:pt>
                <c:pt idx="4">
                  <c:v>34.644728985603393</c:v>
                </c:pt>
                <c:pt idx="5">
                  <c:v>42.556703226493454</c:v>
                </c:pt>
                <c:pt idx="6">
                  <c:v>32.9723536987172</c:v>
                </c:pt>
                <c:pt idx="7">
                  <c:v>32.787970493663707</c:v>
                </c:pt>
                <c:pt idx="8">
                  <c:v>36.988580701610069</c:v>
                </c:pt>
                <c:pt idx="9">
                  <c:v>37.504427856531009</c:v>
                </c:pt>
                <c:pt idx="10">
                  <c:v>32.882401213537911</c:v>
                </c:pt>
                <c:pt idx="11">
                  <c:v>34.225705664005126</c:v>
                </c:pt>
                <c:pt idx="12">
                  <c:v>37.265550304586554</c:v>
                </c:pt>
                <c:pt idx="13">
                  <c:v>39.230005515719803</c:v>
                </c:pt>
                <c:pt idx="14">
                  <c:v>36.960255152109909</c:v>
                </c:pt>
                <c:pt idx="15">
                  <c:v>32.201319928452477</c:v>
                </c:pt>
                <c:pt idx="16">
                  <c:v>40.24137280784462</c:v>
                </c:pt>
                <c:pt idx="17">
                  <c:v>37.12100518983884</c:v>
                </c:pt>
                <c:pt idx="18" formatCode="General">
                  <c:v>37.586846296481525</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28.45348217365401</c:v>
                </c:pt>
                <c:pt idx="1">
                  <c:v>33.70329725145907</c:v>
                </c:pt>
                <c:pt idx="2">
                  <c:v>41.803947646827673</c:v>
                </c:pt>
                <c:pt idx="3">
                  <c:v>41.316247822841504</c:v>
                </c:pt>
                <c:pt idx="4">
                  <c:v>31.962228266878967</c:v>
                </c:pt>
                <c:pt idx="5">
                  <c:v>26.413587477371951</c:v>
                </c:pt>
                <c:pt idx="6">
                  <c:v>38.295061129601443</c:v>
                </c:pt>
                <c:pt idx="7">
                  <c:v>36.934259234240322</c:v>
                </c:pt>
                <c:pt idx="8">
                  <c:v>44.027490072613872</c:v>
                </c:pt>
                <c:pt idx="9">
                  <c:v>33.164806430213758</c:v>
                </c:pt>
                <c:pt idx="10">
                  <c:v>34.585830452838636</c:v>
                </c:pt>
                <c:pt idx="11">
                  <c:v>30.338878948914466</c:v>
                </c:pt>
                <c:pt idx="12">
                  <c:v>29.808506569781734</c:v>
                </c:pt>
                <c:pt idx="13">
                  <c:v>29.036955322669609</c:v>
                </c:pt>
                <c:pt idx="14">
                  <c:v>42.032630029440625</c:v>
                </c:pt>
                <c:pt idx="15">
                  <c:v>43.756244988589401</c:v>
                </c:pt>
                <c:pt idx="16">
                  <c:v>34.904770884405053</c:v>
                </c:pt>
                <c:pt idx="17">
                  <c:v>29.773285987435127</c:v>
                </c:pt>
                <c:pt idx="18" formatCode="General">
                  <c:v>34.919520508421108</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5.3226879574184722E-3"/>
                  <c:y val="-2.4024024024024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5.322687957418496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5.3226879574184965E-3"/>
                  <c:y val="4.8048048048047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1.92192192192192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1.20120120120120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'32dictcasaadpot'!$Q$11:$Q$29</c:f>
              <c:strCache>
                <c:ptCount val="19"/>
                <c:pt idx="0">
                  <c:v>Andalucía</c:v>
                </c:pt>
                <c:pt idx="1">
                  <c:v>Extremadura</c:v>
                </c:pt>
                <c:pt idx="2">
                  <c:v>Castilla y León</c:v>
                </c:pt>
                <c:pt idx="3">
                  <c:v>País Vasco</c:v>
                </c:pt>
                <c:pt idx="4">
                  <c:v>Rioja, La</c:v>
                </c:pt>
                <c:pt idx="5">
                  <c:v>Balears, Illes</c:v>
                </c:pt>
                <c:pt idx="6">
                  <c:v>Cataluña</c:v>
                </c:pt>
                <c:pt idx="7">
                  <c:v>Castilla - La Mancha</c:v>
                </c:pt>
                <c:pt idx="8">
                  <c:v>TOTAL</c:v>
                </c:pt>
                <c:pt idx="9">
                  <c:v>Madrid, Comunidad de</c:v>
                </c:pt>
                <c:pt idx="10">
                  <c:v>Comunitat Valenciana</c:v>
                </c:pt>
                <c:pt idx="11">
                  <c:v>Navarra, Comunidad Foral de</c:v>
                </c:pt>
                <c:pt idx="12">
                  <c:v>Murcia, Región de</c:v>
                </c:pt>
                <c:pt idx="13">
                  <c:v>Aragón</c:v>
                </c:pt>
                <c:pt idx="14">
                  <c:v>Cantabria</c:v>
                </c:pt>
                <c:pt idx="15">
                  <c:v>Ceuta y Melilla</c:v>
                </c:pt>
                <c:pt idx="16">
                  <c:v>Asturias, Principado de</c:v>
                </c:pt>
                <c:pt idx="17">
                  <c:v>Canarias</c:v>
                </c:pt>
                <c:pt idx="18">
                  <c:v>Galicia</c:v>
                </c:pt>
              </c:strCache>
            </c:strRef>
          </c:cat>
          <c:val>
            <c:numRef>
              <c:f>'32dictcasaadpot'!$R$11:$R$29</c:f>
              <c:numCache>
                <c:formatCode>#,##0.00</c:formatCode>
                <c:ptCount val="19"/>
                <c:pt idx="0">
                  <c:v>36.774101891402971</c:v>
                </c:pt>
                <c:pt idx="1">
                  <c:v>34.708257064767686</c:v>
                </c:pt>
                <c:pt idx="2">
                  <c:v>34.339590370718774</c:v>
                </c:pt>
                <c:pt idx="3">
                  <c:v>33.176973168239179</c:v>
                </c:pt>
                <c:pt idx="4">
                  <c:v>32.164144379694669</c:v>
                </c:pt>
                <c:pt idx="5">
                  <c:v>32.054321875919811</c:v>
                </c:pt>
                <c:pt idx="6">
                  <c:v>32.022570645447168</c:v>
                </c:pt>
                <c:pt idx="7">
                  <c:v>31.305982375359996</c:v>
                </c:pt>
                <c:pt idx="8">
                  <c:v>29.727452943550762</c:v>
                </c:pt>
                <c:pt idx="9">
                  <c:v>29.16074004109127</c:v>
                </c:pt>
                <c:pt idx="10">
                  <c:v>27.661911996184479</c:v>
                </c:pt>
                <c:pt idx="11">
                  <c:v>26.385575723817251</c:v>
                </c:pt>
                <c:pt idx="12">
                  <c:v>25.600849952587343</c:v>
                </c:pt>
                <c:pt idx="13">
                  <c:v>24.712194318988487</c:v>
                </c:pt>
                <c:pt idx="14">
                  <c:v>23.05022171391882</c:v>
                </c:pt>
                <c:pt idx="15">
                  <c:v>22.216235632183906</c:v>
                </c:pt>
                <c:pt idx="16">
                  <c:v>21.546030531984165</c:v>
                </c:pt>
                <c:pt idx="17">
                  <c:v>20.808859867296427</c:v>
                </c:pt>
                <c:pt idx="18">
                  <c:v>17.094765197978408</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max val="38"/>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568"/>
        <c:crosses val="autoZero"/>
        <c:crossBetween val="between"/>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registradas sobre</a:t>
            </a:r>
            <a:r>
              <a:rPr lang="es-ES" baseline="0">
                <a:solidFill>
                  <a:srgbClr val="008000"/>
                </a:solidFill>
              </a:rPr>
              <a:t> la población </a:t>
            </a:r>
            <a:endParaRPr lang="es-ES">
              <a:solidFill>
                <a:srgbClr val="008000"/>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Andalucía</c:v>
                </c:pt>
                <c:pt idx="4">
                  <c:v>Rioja, La</c:v>
                </c:pt>
                <c:pt idx="5">
                  <c:v>Castilla - La Mancha</c:v>
                </c:pt>
                <c:pt idx="6">
                  <c:v>Cataluña</c:v>
                </c:pt>
                <c:pt idx="7">
                  <c:v>Asturias, Principado de</c:v>
                </c:pt>
                <c:pt idx="8">
                  <c:v>TOTAL</c:v>
                </c:pt>
                <c:pt idx="9">
                  <c:v>Cantabria</c:v>
                </c:pt>
                <c:pt idx="10">
                  <c:v>Aragón</c:v>
                </c:pt>
                <c:pt idx="11">
                  <c:v>Comunitat Valenciana</c:v>
                </c:pt>
                <c:pt idx="12">
                  <c:v>Madrid, Comunidad de</c:v>
                </c:pt>
                <c:pt idx="13">
                  <c:v>Murcia, Región de</c:v>
                </c:pt>
                <c:pt idx="14">
                  <c:v>Balears, Illes</c:v>
                </c:pt>
                <c:pt idx="15">
                  <c:v>Navarra, Comunidad Foral de</c:v>
                </c:pt>
                <c:pt idx="16">
                  <c:v>Galicia</c:v>
                </c:pt>
                <c:pt idx="17">
                  <c:v>Ceuta y Melilla</c:v>
                </c:pt>
                <c:pt idx="18">
                  <c:v>Canarias</c:v>
                </c:pt>
              </c:strCache>
            </c:strRef>
          </c:cat>
          <c:val>
            <c:numRef>
              <c:f>'34bdictcasaad'!$AF$11:$AF$29</c:f>
              <c:numCache>
                <c:formatCode>0.00</c:formatCode>
                <c:ptCount val="19"/>
                <c:pt idx="0">
                  <c:v>6.0927068581832895</c:v>
                </c:pt>
                <c:pt idx="1">
                  <c:v>5.2492661949077339</c:v>
                </c:pt>
                <c:pt idx="2">
                  <c:v>5.0575271695074751</c:v>
                </c:pt>
                <c:pt idx="3">
                  <c:v>4.567805390634347</c:v>
                </c:pt>
                <c:pt idx="4">
                  <c:v>4.5377815012566742</c:v>
                </c:pt>
                <c:pt idx="5">
                  <c:v>4.4204822609928858</c:v>
                </c:pt>
                <c:pt idx="6">
                  <c:v>4.3958052057262966</c:v>
                </c:pt>
                <c:pt idx="7">
                  <c:v>4.14975425157711</c:v>
                </c:pt>
                <c:pt idx="8">
                  <c:v>4.0613985089547393</c:v>
                </c:pt>
                <c:pt idx="9">
                  <c:v>3.9248243087656003</c:v>
                </c:pt>
                <c:pt idx="10">
                  <c:v>3.6221410449252254</c:v>
                </c:pt>
                <c:pt idx="11">
                  <c:v>3.5609489037492787</c:v>
                </c:pt>
                <c:pt idx="12">
                  <c:v>3.4713679437586515</c:v>
                </c:pt>
                <c:pt idx="13">
                  <c:v>3.3661949580841295</c:v>
                </c:pt>
                <c:pt idx="14">
                  <c:v>3.3318913975926754</c:v>
                </c:pt>
                <c:pt idx="15">
                  <c:v>3.281048369489111</c:v>
                </c:pt>
                <c:pt idx="16">
                  <c:v>3.0851555716783423</c:v>
                </c:pt>
                <c:pt idx="17">
                  <c:v>2.9402152275576841</c:v>
                </c:pt>
                <c:pt idx="18">
                  <c:v>2.3589096942142196</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453E-4DCC-AC52-3D21E1227FCF}"/>
              </c:ext>
            </c:extLst>
          </c:dPt>
          <c:dPt>
            <c:idx val="9"/>
            <c:invertIfNegative val="0"/>
            <c:bubble3D val="0"/>
            <c:spPr>
              <a:solidFill>
                <a:srgbClr val="C5E0B4"/>
              </a:solidFill>
              <a:ln w="12700">
                <a:solidFill>
                  <a:srgbClr val="000000"/>
                </a:solidFill>
                <a:prstDash val="solid"/>
              </a:ln>
            </c:spPr>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Andalucía</c:v>
                </c:pt>
                <c:pt idx="4">
                  <c:v>Extremadura</c:v>
                </c:pt>
                <c:pt idx="5">
                  <c:v>Murcia, Región de</c:v>
                </c:pt>
                <c:pt idx="6">
                  <c:v>Cantabria</c:v>
                </c:pt>
                <c:pt idx="7">
                  <c:v>Cataluña</c:v>
                </c:pt>
                <c:pt idx="8">
                  <c:v>Rioja, La</c:v>
                </c:pt>
                <c:pt idx="9">
                  <c:v>TOTAL</c:v>
                </c:pt>
                <c:pt idx="10">
                  <c:v>Asturias, Principado de</c:v>
                </c:pt>
                <c:pt idx="11">
                  <c:v>Castilla - La Mancha</c:v>
                </c:pt>
                <c:pt idx="12">
                  <c:v>Comunitat Valenciana</c:v>
                </c:pt>
                <c:pt idx="13">
                  <c:v>Galicia</c:v>
                </c:pt>
                <c:pt idx="14">
                  <c:v>Balears, Illes</c:v>
                </c:pt>
                <c:pt idx="15">
                  <c:v>Canarias</c:v>
                </c:pt>
                <c:pt idx="16">
                  <c:v>Madrid, Comunidad de</c:v>
                </c:pt>
                <c:pt idx="17">
                  <c:v>Navarra, Comunidad Foral de</c:v>
                </c:pt>
                <c:pt idx="18">
                  <c:v>Aragón</c:v>
                </c:pt>
              </c:strCache>
            </c:strRef>
          </c:cat>
          <c:val>
            <c:numRef>
              <c:f>'34bdictcasaad'!$AL$11:$AL$29</c:f>
              <c:numCache>
                <c:formatCode>0.00</c:formatCode>
                <c:ptCount val="19"/>
                <c:pt idx="0">
                  <c:v>1.7549416704295024</c:v>
                </c:pt>
                <c:pt idx="1">
                  <c:v>1.7356104448010417</c:v>
                </c:pt>
                <c:pt idx="2">
                  <c:v>1.7306098293154279</c:v>
                </c:pt>
                <c:pt idx="3">
                  <c:v>1.6150263315301916</c:v>
                </c:pt>
                <c:pt idx="4">
                  <c:v>1.5512292087583766</c:v>
                </c:pt>
                <c:pt idx="5">
                  <c:v>1.443535954939889</c:v>
                </c:pt>
                <c:pt idx="6">
                  <c:v>1.3900701030561557</c:v>
                </c:pt>
                <c:pt idx="7">
                  <c:v>1.3724451645064806</c:v>
                </c:pt>
                <c:pt idx="8">
                  <c:v>1.3543604431148697</c:v>
                </c:pt>
                <c:pt idx="9">
                  <c:v>1.3345945051124566</c:v>
                </c:pt>
                <c:pt idx="10">
                  <c:v>1.3108235519177951</c:v>
                </c:pt>
                <c:pt idx="11">
                  <c:v>1.27661550915328</c:v>
                </c:pt>
                <c:pt idx="12">
                  <c:v>1.2191935478336151</c:v>
                </c:pt>
                <c:pt idx="13">
                  <c:v>1.1794244388615951</c:v>
                </c:pt>
                <c:pt idx="14">
                  <c:v>1.131074164900739</c:v>
                </c:pt>
                <c:pt idx="15">
                  <c:v>1.0623691707935468</c:v>
                </c:pt>
                <c:pt idx="16">
                  <c:v>1.007539498809128</c:v>
                </c:pt>
                <c:pt idx="17">
                  <c:v>0.97979040643927018</c:v>
                </c:pt>
                <c:pt idx="18">
                  <c:v>0.94476287061596831</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Castilla - La Mancha</c:v>
                </c:pt>
                <c:pt idx="4">
                  <c:v>Balears, Illes</c:v>
                </c:pt>
                <c:pt idx="5">
                  <c:v>Murcia, Región de</c:v>
                </c:pt>
                <c:pt idx="6">
                  <c:v>Castilla y León</c:v>
                </c:pt>
                <c:pt idx="7">
                  <c:v>País Vasco</c:v>
                </c:pt>
                <c:pt idx="8">
                  <c:v>TOTAL</c:v>
                </c:pt>
                <c:pt idx="9">
                  <c:v>Ceuta y Melilla</c:v>
                </c:pt>
                <c:pt idx="10">
                  <c:v>Rioja, La</c:v>
                </c:pt>
                <c:pt idx="11">
                  <c:v>Comunitat Valenciana</c:v>
                </c:pt>
                <c:pt idx="12">
                  <c:v>Madrid, Comunidad de</c:v>
                </c:pt>
                <c:pt idx="13">
                  <c:v>Cantabria</c:v>
                </c:pt>
                <c:pt idx="14">
                  <c:v>Asturias, Principado de</c:v>
                </c:pt>
                <c:pt idx="15">
                  <c:v>Aragón</c:v>
                </c:pt>
                <c:pt idx="16">
                  <c:v>Navarra, Comunidad Foral de</c:v>
                </c:pt>
                <c:pt idx="17">
                  <c:v>Canarias</c:v>
                </c:pt>
                <c:pt idx="18">
                  <c:v>Galicia</c:v>
                </c:pt>
              </c:strCache>
            </c:strRef>
          </c:cat>
          <c:val>
            <c:numRef>
              <c:f>'34bdictcasaad'!$AR$11:$AR$29</c:f>
              <c:numCache>
                <c:formatCode>0.00</c:formatCode>
                <c:ptCount val="19"/>
                <c:pt idx="0">
                  <c:v>8.4140883194229374</c:v>
                </c:pt>
                <c:pt idx="1">
                  <c:v>7.9661383426920276</c:v>
                </c:pt>
                <c:pt idx="2">
                  <c:v>7.2525829190203748</c:v>
                </c:pt>
                <c:pt idx="3">
                  <c:v>6.7110015609630116</c:v>
                </c:pt>
                <c:pt idx="4">
                  <c:v>6.4105746115716542</c:v>
                </c:pt>
                <c:pt idx="5">
                  <c:v>6.3985844344872858</c:v>
                </c:pt>
                <c:pt idx="6">
                  <c:v>6.3648176804348688</c:v>
                </c:pt>
                <c:pt idx="7">
                  <c:v>6.3191868859885059</c:v>
                </c:pt>
                <c:pt idx="8">
                  <c:v>6.1754075537071662</c:v>
                </c:pt>
                <c:pt idx="9">
                  <c:v>6.1739881703994151</c:v>
                </c:pt>
                <c:pt idx="10">
                  <c:v>5.7760650824234636</c:v>
                </c:pt>
                <c:pt idx="11">
                  <c:v>5.3418074334740657</c:v>
                </c:pt>
                <c:pt idx="12">
                  <c:v>5.2422823557939342</c:v>
                </c:pt>
                <c:pt idx="13">
                  <c:v>5.1490370811489097</c:v>
                </c:pt>
                <c:pt idx="14">
                  <c:v>4.8017480281389897</c:v>
                </c:pt>
                <c:pt idx="15">
                  <c:v>4.6611315516863048</c:v>
                </c:pt>
                <c:pt idx="16">
                  <c:v>4.4106594515664925</c:v>
                </c:pt>
                <c:pt idx="17">
                  <c:v>3.9651356436857017</c:v>
                </c:pt>
                <c:pt idx="18">
                  <c:v>3.25517555918413</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Andalucía</c:v>
                </c:pt>
                <c:pt idx="1">
                  <c:v>Extremadura</c:v>
                </c:pt>
                <c:pt idx="2">
                  <c:v>Castilla y León</c:v>
                </c:pt>
                <c:pt idx="3">
                  <c:v>Cataluña</c:v>
                </c:pt>
                <c:pt idx="4">
                  <c:v>Castilla - La Mancha</c:v>
                </c:pt>
                <c:pt idx="5">
                  <c:v>Rioja, La</c:v>
                </c:pt>
                <c:pt idx="6">
                  <c:v>País Vasco</c:v>
                </c:pt>
                <c:pt idx="7">
                  <c:v>Balears, Illes</c:v>
                </c:pt>
                <c:pt idx="8">
                  <c:v>Madrid, Comunidad de</c:v>
                </c:pt>
                <c:pt idx="9">
                  <c:v>TOTAL</c:v>
                </c:pt>
                <c:pt idx="10">
                  <c:v>Comunitat Valenciana</c:v>
                </c:pt>
                <c:pt idx="11">
                  <c:v>Murcia, Región de</c:v>
                </c:pt>
                <c:pt idx="12">
                  <c:v>Navarra, Comunidad Foral de</c:v>
                </c:pt>
                <c:pt idx="13">
                  <c:v>Aragón</c:v>
                </c:pt>
                <c:pt idx="14">
                  <c:v>Ceuta y Melilla</c:v>
                </c:pt>
                <c:pt idx="15">
                  <c:v>Cantabria</c:v>
                </c:pt>
                <c:pt idx="16">
                  <c:v>Asturias, Principado de</c:v>
                </c:pt>
                <c:pt idx="17">
                  <c:v>Canarias</c:v>
                </c:pt>
                <c:pt idx="18">
                  <c:v>Galicia</c:v>
                </c:pt>
              </c:strCache>
            </c:strRef>
          </c:cat>
          <c:val>
            <c:numRef>
              <c:f>'34bdictcasaad'!$AX$11:$AX$29</c:f>
              <c:numCache>
                <c:formatCode>0.00</c:formatCode>
                <c:ptCount val="19"/>
                <c:pt idx="0">
                  <c:v>43.442931199451614</c:v>
                </c:pt>
                <c:pt idx="1">
                  <c:v>40.977301557312892</c:v>
                </c:pt>
                <c:pt idx="2">
                  <c:v>40.482424275655347</c:v>
                </c:pt>
                <c:pt idx="3">
                  <c:v>39.747657035951924</c:v>
                </c:pt>
                <c:pt idx="4">
                  <c:v>39.281284037274595</c:v>
                </c:pt>
                <c:pt idx="5">
                  <c:v>38.019962964635745</c:v>
                </c:pt>
                <c:pt idx="6">
                  <c:v>37.618560389687836</c:v>
                </c:pt>
                <c:pt idx="7">
                  <c:v>37.120621050167749</c:v>
                </c:pt>
                <c:pt idx="8">
                  <c:v>36.0200824254471</c:v>
                </c:pt>
                <c:pt idx="9">
                  <c:v>35.349974148912736</c:v>
                </c:pt>
                <c:pt idx="10">
                  <c:v>32.174799284496025</c:v>
                </c:pt>
                <c:pt idx="11">
                  <c:v>30.436603204734521</c:v>
                </c:pt>
                <c:pt idx="12">
                  <c:v>30.121992381503446</c:v>
                </c:pt>
                <c:pt idx="13">
                  <c:v>30.053726294948078</c:v>
                </c:pt>
                <c:pt idx="14">
                  <c:v>29.121218357686768</c:v>
                </c:pt>
                <c:pt idx="15">
                  <c:v>28.941210880374378</c:v>
                </c:pt>
                <c:pt idx="16">
                  <c:v>27.094677055951934</c:v>
                </c:pt>
                <c:pt idx="17">
                  <c:v>22.206623432408929</c:v>
                </c:pt>
                <c:pt idx="18">
                  <c:v>18.683268783562728</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'35ResolGraAltaBaj'!$AA$11:$AA$40</c:f>
              <c:numCache>
                <c:formatCode>m/d/yyyy</c:formatCode>
                <c:ptCount val="3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numCache>
            </c:numRef>
          </c:cat>
          <c:val>
            <c:numRef>
              <c:f>'35ResolGraAltaBaj'!$AB$11:$AB$40</c:f>
              <c:numCache>
                <c:formatCode>0</c:formatCode>
                <c:ptCount val="30"/>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2"/>
              </a:solidFill>
              <a:round/>
            </a:ln>
            <a:effectLst/>
          </c:spPr>
          <c:marker>
            <c:symbol val="none"/>
          </c:marker>
          <c:cat>
            <c:numRef>
              <c:f>'35ResolGraAltaBaj'!$AA$11:$AA$40</c:f>
              <c:numCache>
                <c:formatCode>m/d/yyyy</c:formatCode>
                <c:ptCount val="3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numCache>
            </c:numRef>
          </c:cat>
          <c:val>
            <c:numRef>
              <c:f>'35ResolGraAltaBaj'!$AC$11:$AC$40</c:f>
              <c:numCache>
                <c:formatCode>0</c:formatCode>
                <c:ptCount val="30"/>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1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5179</c:v>
                </c:pt>
                <c:pt idx="1">
                  <c:v>119052</c:v>
                </c:pt>
                <c:pt idx="2">
                  <c:v>64281</c:v>
                </c:pt>
                <c:pt idx="3">
                  <c:v>83912</c:v>
                </c:pt>
                <c:pt idx="4">
                  <c:v>91107</c:v>
                </c:pt>
                <c:pt idx="5">
                  <c:v>143567</c:v>
                </c:pt>
                <c:pt idx="6">
                  <c:v>408474</c:v>
                </c:pt>
                <c:pt idx="7">
                  <c:v>1012594</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rgbClr val="008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428922</c:v>
                </c:pt>
                <c:pt idx="1">
                  <c:v>52929</c:v>
                </c:pt>
                <c:pt idx="2">
                  <c:v>46391</c:v>
                </c:pt>
                <c:pt idx="3">
                  <c:v>42593</c:v>
                </c:pt>
                <c:pt idx="4">
                  <c:v>60701</c:v>
                </c:pt>
                <c:pt idx="5">
                  <c:v>23726</c:v>
                </c:pt>
                <c:pt idx="6">
                  <c:v>153863</c:v>
                </c:pt>
                <c:pt idx="7">
                  <c:v>95553</c:v>
                </c:pt>
                <c:pt idx="8">
                  <c:v>374101</c:v>
                </c:pt>
                <c:pt idx="9">
                  <c:v>201091</c:v>
                </c:pt>
                <c:pt idx="10">
                  <c:v>58227</c:v>
                </c:pt>
                <c:pt idx="11">
                  <c:v>83438</c:v>
                </c:pt>
                <c:pt idx="12">
                  <c:v>234466</c:v>
                </c:pt>
                <c:pt idx="13">
                  <c:v>60702</c:v>
                </c:pt>
                <c:pt idx="14">
                  <c:v>21858</c:v>
                </c:pt>
                <c:pt idx="15">
                  <c:v>112122</c:v>
                </c:pt>
                <c:pt idx="16">
                  <c:v>14580</c:v>
                </c:pt>
                <c:pt idx="17">
                  <c:v>5162</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900" b="1" i="0" u="none" strike="noStrike" baseline="0">
                <a:solidFill>
                  <a:srgbClr val="008000"/>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rgbClr val="008000"/>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Resoluciones de</a:t>
            </a:r>
            <a:r>
              <a:rPr lang="es-ES" baseline="0"/>
              <a:t> grado </a:t>
            </a:r>
            <a:r>
              <a:rPr lang="es-ES"/>
              <a:t>por sexo</a:t>
            </a:r>
          </a:p>
        </c:rich>
      </c:tx>
      <c:layout>
        <c:manualLayout>
          <c:xMode val="edge"/>
          <c:yMode val="edge"/>
          <c:x val="0.23769499966350363"/>
          <c:y val="3.2000184998901567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rgbClr val="993366"/>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4.592166363819903E-3"/>
                  <c:y val="7.369135037895537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1213068</c:v>
                </c:pt>
                <c:pt idx="1">
                  <c:v>715098</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590</c:v>
                </c:pt>
                <c:pt idx="1">
                  <c:v>9964</c:v>
                </c:pt>
                <c:pt idx="2">
                  <c:v>6144</c:v>
                </c:pt>
                <c:pt idx="3">
                  <c:v>9279</c:v>
                </c:pt>
                <c:pt idx="4">
                  <c:v>8554</c:v>
                </c:pt>
                <c:pt idx="5">
                  <c:v>11827</c:v>
                </c:pt>
                <c:pt idx="6">
                  <c:v>40744</c:v>
                </c:pt>
                <c:pt idx="7">
                  <c:v>187466</c:v>
                </c:pt>
              </c:numCache>
            </c:numRef>
          </c:val>
          <c:extLst>
            <c:ext xmlns:c15="http://schemas.microsoft.com/office/drawing/2012/chart" uri="{02D57815-91ED-43cb-92C2-25804820EDAC}">
              <c15:datalabelsRange>
                <c15:f>'36aperfresol_graf'!$V$12:$AC$12</c15:f>
                <c15:dlblRangeCache>
                  <c:ptCount val="8"/>
                  <c:pt idx="0">
                    <c:v>26%</c:v>
                  </c:pt>
                  <c:pt idx="1">
                    <c:v>25%</c:v>
                  </c:pt>
                  <c:pt idx="2">
                    <c:v>25%</c:v>
                  </c:pt>
                  <c:pt idx="3">
                    <c:v>26%</c:v>
                  </c:pt>
                  <c:pt idx="4">
                    <c:v>20%</c:v>
                  </c:pt>
                  <c:pt idx="5">
                    <c:v>17%</c:v>
                  </c:pt>
                  <c:pt idx="6">
                    <c:v>16%</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774</c:v>
                </c:pt>
                <c:pt idx="1">
                  <c:v>11235</c:v>
                </c:pt>
                <c:pt idx="2">
                  <c:v>7761</c:v>
                </c:pt>
                <c:pt idx="3">
                  <c:v>11787</c:v>
                </c:pt>
                <c:pt idx="4">
                  <c:v>13136</c:v>
                </c:pt>
                <c:pt idx="5">
                  <c:v>21024</c:v>
                </c:pt>
                <c:pt idx="6">
                  <c:v>68187</c:v>
                </c:pt>
                <c:pt idx="7">
                  <c:v>233252</c:v>
                </c:pt>
              </c:numCache>
            </c:numRef>
          </c:val>
          <c:extLst>
            <c:ext xmlns:c15="http://schemas.microsoft.com/office/drawing/2012/chart" uri="{02D57815-91ED-43cb-92C2-25804820EDAC}">
              <c15:datalabelsRange>
                <c15:f>'36aperfresol_graf'!$V$13:$AC$13</c15:f>
                <c15:dlblRangeCache>
                  <c:ptCount val="8"/>
                  <c:pt idx="0">
                    <c:v>35%</c:v>
                  </c:pt>
                  <c:pt idx="1">
                    <c:v>29%</c:v>
                  </c:pt>
                  <c:pt idx="2">
                    <c:v>31%</c:v>
                  </c:pt>
                  <c:pt idx="3">
                    <c:v>33%</c:v>
                  </c:pt>
                  <c:pt idx="4">
                    <c:v>31%</c:v>
                  </c:pt>
                  <c:pt idx="5">
                    <c:v>30%</c:v>
                  </c:pt>
                  <c:pt idx="6">
                    <c:v>27%</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302</c:v>
                </c:pt>
                <c:pt idx="1">
                  <c:v>7946</c:v>
                </c:pt>
                <c:pt idx="2">
                  <c:v>6797</c:v>
                </c:pt>
                <c:pt idx="3">
                  <c:v>9894</c:v>
                </c:pt>
                <c:pt idx="4">
                  <c:v>12938</c:v>
                </c:pt>
                <c:pt idx="5">
                  <c:v>22533</c:v>
                </c:pt>
                <c:pt idx="6">
                  <c:v>81815</c:v>
                </c:pt>
                <c:pt idx="7">
                  <c:v>201078</c:v>
                </c:pt>
              </c:numCache>
            </c:numRef>
          </c:val>
          <c:extLst>
            <c:ext xmlns:c15="http://schemas.microsoft.com/office/drawing/2012/chart" uri="{02D57815-91ED-43cb-92C2-25804820EDAC}">
              <c15:datalabelsRange>
                <c15:f>'36aperfresol_graf'!$V$14:$AC$14</c15:f>
                <c15:dlblRangeCache>
                  <c:ptCount val="8"/>
                  <c:pt idx="0">
                    <c:v>14%</c:v>
                  </c:pt>
                  <c:pt idx="1">
                    <c:v>20%</c:v>
                  </c:pt>
                  <c:pt idx="2">
                    <c:v>27%</c:v>
                  </c:pt>
                  <c:pt idx="3">
                    <c:v>27%</c:v>
                  </c:pt>
                  <c:pt idx="4">
                    <c:v>30%</c:v>
                  </c:pt>
                  <c:pt idx="5">
                    <c:v>32%</c:v>
                  </c:pt>
                  <c:pt idx="6">
                    <c:v>32%</c:v>
                  </c:pt>
                  <c:pt idx="7">
                    <c:v>27%</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564</c:v>
                </c:pt>
                <c:pt idx="1">
                  <c:v>10156</c:v>
                </c:pt>
                <c:pt idx="2">
                  <c:v>4244</c:v>
                </c:pt>
                <c:pt idx="3">
                  <c:v>5282</c:v>
                </c:pt>
                <c:pt idx="4">
                  <c:v>7990</c:v>
                </c:pt>
                <c:pt idx="5">
                  <c:v>15810</c:v>
                </c:pt>
                <c:pt idx="6">
                  <c:v>66425</c:v>
                </c:pt>
                <c:pt idx="7">
                  <c:v>117570</c:v>
                </c:pt>
              </c:numCache>
            </c:numRef>
          </c:val>
          <c:extLst>
            <c:ext xmlns:c15="http://schemas.microsoft.com/office/drawing/2012/chart" uri="{02D57815-91ED-43cb-92C2-25804820EDAC}">
              <c15:datalabelsRange>
                <c15:f>'36aperfresol_graf'!$V$15:$AC$15</c15:f>
                <c15:dlblRangeCache>
                  <c:ptCount val="8"/>
                  <c:pt idx="0">
                    <c:v>25%</c:v>
                  </c:pt>
                  <c:pt idx="1">
                    <c:v>26%</c:v>
                  </c:pt>
                  <c:pt idx="2">
                    <c:v>17%</c:v>
                  </c:pt>
                  <c:pt idx="3">
                    <c:v>15%</c:v>
                  </c:pt>
                  <c:pt idx="4">
                    <c:v>19%</c:v>
                  </c:pt>
                  <c:pt idx="5">
                    <c:v>22%</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777</c:v>
                </c:pt>
                <c:pt idx="1">
                  <c:v>20714</c:v>
                </c:pt>
                <c:pt idx="2">
                  <c:v>9305</c:v>
                </c:pt>
                <c:pt idx="3">
                  <c:v>11423</c:v>
                </c:pt>
                <c:pt idx="4">
                  <c:v>9804</c:v>
                </c:pt>
                <c:pt idx="5">
                  <c:v>13132</c:v>
                </c:pt>
                <c:pt idx="6">
                  <c:v>30040</c:v>
                </c:pt>
                <c:pt idx="7">
                  <c:v>59042</c:v>
                </c:pt>
              </c:numCache>
            </c:numRef>
          </c:val>
          <c:extLst>
            <c:ext xmlns:c15="http://schemas.microsoft.com/office/drawing/2012/chart" uri="{02D57815-91ED-43cb-92C2-25804820EDAC}">
              <c15:datalabelsRange>
                <c15:f>'36aperfresol_graf'!$V$17:$AC$17</c15:f>
                <c15:dlblRangeCache>
                  <c:ptCount val="8"/>
                  <c:pt idx="0">
                    <c:v>26%</c:v>
                  </c:pt>
                  <c:pt idx="1">
                    <c:v>26%</c:v>
                  </c:pt>
                  <c:pt idx="2">
                    <c:v>24%</c:v>
                  </c:pt>
                  <c:pt idx="3">
                    <c:v>24%</c:v>
                  </c:pt>
                  <c:pt idx="4">
                    <c:v>20%</c:v>
                  </c:pt>
                  <c:pt idx="5">
                    <c:v>18%</c:v>
                  </c:pt>
                  <c:pt idx="6">
                    <c:v>20%</c:v>
                  </c:pt>
                  <c:pt idx="7">
                    <c:v>22%</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1032</c:v>
                </c:pt>
                <c:pt idx="1">
                  <c:v>27138</c:v>
                </c:pt>
                <c:pt idx="2">
                  <c:v>11968</c:v>
                </c:pt>
                <c:pt idx="3">
                  <c:v>15682</c:v>
                </c:pt>
                <c:pt idx="4">
                  <c:v>15809</c:v>
                </c:pt>
                <c:pt idx="5">
                  <c:v>23002</c:v>
                </c:pt>
                <c:pt idx="6">
                  <c:v>45090</c:v>
                </c:pt>
                <c:pt idx="7">
                  <c:v>79347</c:v>
                </c:pt>
              </c:numCache>
            </c:numRef>
          </c:val>
          <c:extLst>
            <c:ext xmlns:c15="http://schemas.microsoft.com/office/drawing/2012/chart" uri="{02D57815-91ED-43cb-92C2-25804820EDAC}">
              <c15:datalabelsRange>
                <c15:f>'36aperfresol_graf'!$V$18:$AC$18</c15:f>
                <c15:dlblRangeCache>
                  <c:ptCount val="8"/>
                  <c:pt idx="0">
                    <c:v>35%</c:v>
                  </c:pt>
                  <c:pt idx="1">
                    <c:v>34%</c:v>
                  </c:pt>
                  <c:pt idx="2">
                    <c:v>30%</c:v>
                  </c:pt>
                  <c:pt idx="3">
                    <c:v>33%</c:v>
                  </c:pt>
                  <c:pt idx="4">
                    <c:v>33%</c:v>
                  </c:pt>
                  <c:pt idx="5">
                    <c:v>32%</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426</c:v>
                </c:pt>
                <c:pt idx="1">
                  <c:v>17797</c:v>
                </c:pt>
                <c:pt idx="2">
                  <c:v>11433</c:v>
                </c:pt>
                <c:pt idx="3">
                  <c:v>14157</c:v>
                </c:pt>
                <c:pt idx="4">
                  <c:v>15291</c:v>
                </c:pt>
                <c:pt idx="5">
                  <c:v>22506</c:v>
                </c:pt>
                <c:pt idx="6">
                  <c:v>42973</c:v>
                </c:pt>
                <c:pt idx="7">
                  <c:v>76737</c:v>
                </c:pt>
              </c:numCache>
            </c:numRef>
          </c:val>
          <c:extLst>
            <c:ext xmlns:c15="http://schemas.microsoft.com/office/drawing/2012/chart" uri="{02D57815-91ED-43cb-92C2-25804820EDAC}">
              <c15:datalabelsRange>
                <c15:f>'36aperfresol_graf'!$V$19:$AC$19</c15:f>
                <c15:dlblRangeCache>
                  <c:ptCount val="8"/>
                  <c:pt idx="0">
                    <c:v>14%</c:v>
                  </c:pt>
                  <c:pt idx="1">
                    <c:v>22%</c:v>
                  </c:pt>
                  <c:pt idx="2">
                    <c:v>29%</c:v>
                  </c:pt>
                  <c:pt idx="3">
                    <c:v>30%</c:v>
                  </c:pt>
                  <c:pt idx="4">
                    <c:v>32%</c:v>
                  </c:pt>
                  <c:pt idx="5">
                    <c:v>31%</c:v>
                  </c:pt>
                  <c:pt idx="6">
                    <c:v>28%</c:v>
                  </c:pt>
                  <c:pt idx="7">
                    <c:v>28%</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714</c:v>
                </c:pt>
                <c:pt idx="1">
                  <c:v>14102</c:v>
                </c:pt>
                <c:pt idx="2">
                  <c:v>6629</c:v>
                </c:pt>
                <c:pt idx="3">
                  <c:v>6408</c:v>
                </c:pt>
                <c:pt idx="4">
                  <c:v>7585</c:v>
                </c:pt>
                <c:pt idx="5">
                  <c:v>13733</c:v>
                </c:pt>
                <c:pt idx="6">
                  <c:v>33200</c:v>
                </c:pt>
                <c:pt idx="7">
                  <c:v>58102</c:v>
                </c:pt>
              </c:numCache>
            </c:numRef>
          </c:val>
          <c:extLst>
            <c:ext xmlns:c15="http://schemas.microsoft.com/office/drawing/2012/chart" uri="{02D57815-91ED-43cb-92C2-25804820EDAC}">
              <c15:datalabelsRange>
                <c15:f>'36aperfresol_graf'!$V$20:$AC$20</c15:f>
                <c15:dlblRangeCache>
                  <c:ptCount val="8"/>
                  <c:pt idx="0">
                    <c:v>24%</c:v>
                  </c:pt>
                  <c:pt idx="1">
                    <c:v>18%</c:v>
                  </c:pt>
                  <c:pt idx="2">
                    <c:v>17%</c:v>
                  </c:pt>
                  <c:pt idx="3">
                    <c:v>13%</c:v>
                  </c:pt>
                  <c:pt idx="4">
                    <c:v>16%</c:v>
                  </c:pt>
                  <c:pt idx="5">
                    <c:v>19%</c:v>
                  </c:pt>
                  <c:pt idx="6">
                    <c:v>22%</c:v>
                  </c:pt>
                  <c:pt idx="7">
                    <c:v>21%</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590</c:v>
                </c:pt>
                <c:pt idx="1">
                  <c:v>9964</c:v>
                </c:pt>
                <c:pt idx="2">
                  <c:v>6144</c:v>
                </c:pt>
                <c:pt idx="3">
                  <c:v>9279</c:v>
                </c:pt>
                <c:pt idx="4">
                  <c:v>8554</c:v>
                </c:pt>
                <c:pt idx="5">
                  <c:v>11827</c:v>
                </c:pt>
                <c:pt idx="6">
                  <c:v>40744</c:v>
                </c:pt>
                <c:pt idx="7">
                  <c:v>187466</c:v>
                </c:pt>
              </c:numCache>
            </c:numRef>
          </c:val>
          <c:extLst>
            <c:ext xmlns:c15="http://schemas.microsoft.com/office/drawing/2012/chart" uri="{02D57815-91ED-43cb-92C2-25804820EDAC}">
              <c15:datalabelsRange>
                <c15:f>'36bperfresol_graf'!$V$12:$AC$12</c15:f>
                <c15:dlblRangeCache>
                  <c:ptCount val="8"/>
                  <c:pt idx="0">
                    <c:v>35%</c:v>
                  </c:pt>
                  <c:pt idx="1">
                    <c:v>34%</c:v>
                  </c:pt>
                  <c:pt idx="2">
                    <c:v>30%</c:v>
                  </c:pt>
                  <c:pt idx="3">
                    <c:v>30%</c:v>
                  </c:pt>
                  <c:pt idx="4">
                    <c:v>25%</c:v>
                  </c:pt>
                  <c:pt idx="5">
                    <c:v>21%</c:v>
                  </c:pt>
                  <c:pt idx="6">
                    <c:v>21%</c:v>
                  </c:pt>
                  <c:pt idx="7">
                    <c:v>30%</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774</c:v>
                </c:pt>
                <c:pt idx="1">
                  <c:v>11235</c:v>
                </c:pt>
                <c:pt idx="2">
                  <c:v>7761</c:v>
                </c:pt>
                <c:pt idx="3">
                  <c:v>11787</c:v>
                </c:pt>
                <c:pt idx="4">
                  <c:v>13136</c:v>
                </c:pt>
                <c:pt idx="5">
                  <c:v>21024</c:v>
                </c:pt>
                <c:pt idx="6">
                  <c:v>68187</c:v>
                </c:pt>
                <c:pt idx="7">
                  <c:v>233252</c:v>
                </c:pt>
              </c:numCache>
            </c:numRef>
          </c:val>
          <c:extLst>
            <c:ext xmlns:c15="http://schemas.microsoft.com/office/drawing/2012/chart" uri="{02D57815-91ED-43cb-92C2-25804820EDAC}">
              <c15:datalabelsRange>
                <c15:f>'36bperfresol_graf'!$V$13:$AC$13</c15:f>
                <c15:dlblRangeCache>
                  <c:ptCount val="8"/>
                  <c:pt idx="0">
                    <c:v>46%</c:v>
                  </c:pt>
                  <c:pt idx="1">
                    <c:v>39%</c:v>
                  </c:pt>
                  <c:pt idx="2">
                    <c:v>37%</c:v>
                  </c:pt>
                  <c:pt idx="3">
                    <c:v>38%</c:v>
                  </c:pt>
                  <c:pt idx="4">
                    <c:v>38%</c:v>
                  </c:pt>
                  <c:pt idx="5">
                    <c:v>38%</c:v>
                  </c:pt>
                  <c:pt idx="6">
                    <c:v>36%</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302</c:v>
                </c:pt>
                <c:pt idx="1">
                  <c:v>7946</c:v>
                </c:pt>
                <c:pt idx="2">
                  <c:v>6797</c:v>
                </c:pt>
                <c:pt idx="3">
                  <c:v>9894</c:v>
                </c:pt>
                <c:pt idx="4">
                  <c:v>12938</c:v>
                </c:pt>
                <c:pt idx="5">
                  <c:v>22533</c:v>
                </c:pt>
                <c:pt idx="6">
                  <c:v>81815</c:v>
                </c:pt>
                <c:pt idx="7">
                  <c:v>201078</c:v>
                </c:pt>
              </c:numCache>
            </c:numRef>
          </c:val>
          <c:extLst>
            <c:ext xmlns:c15="http://schemas.microsoft.com/office/drawing/2012/chart" uri="{02D57815-91ED-43cb-92C2-25804820EDAC}">
              <c15:datalabelsRange>
                <c15:f>'36bperfresol_graf'!$V$14:$AC$14</c15:f>
                <c15:dlblRangeCache>
                  <c:ptCount val="8"/>
                  <c:pt idx="0">
                    <c:v>18%</c:v>
                  </c:pt>
                  <c:pt idx="1">
                    <c:v>27%</c:v>
                  </c:pt>
                  <c:pt idx="2">
                    <c:v>33%</c:v>
                  </c:pt>
                  <c:pt idx="3">
                    <c:v>32%</c:v>
                  </c:pt>
                  <c:pt idx="4">
                    <c:v>37%</c:v>
                  </c:pt>
                  <c:pt idx="5">
                    <c:v>41%</c:v>
                  </c:pt>
                  <c:pt idx="6">
                    <c:v>43%</c:v>
                  </c:pt>
                  <c:pt idx="7">
                    <c:v>32%</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777</c:v>
                </c:pt>
                <c:pt idx="1">
                  <c:v>20714</c:v>
                </c:pt>
                <c:pt idx="2">
                  <c:v>9305</c:v>
                </c:pt>
                <c:pt idx="3">
                  <c:v>11423</c:v>
                </c:pt>
                <c:pt idx="4">
                  <c:v>9804</c:v>
                </c:pt>
                <c:pt idx="5">
                  <c:v>13132</c:v>
                </c:pt>
                <c:pt idx="6">
                  <c:v>30040</c:v>
                </c:pt>
                <c:pt idx="7">
                  <c:v>59042</c:v>
                </c:pt>
              </c:numCache>
            </c:numRef>
          </c:val>
          <c:extLst>
            <c:ext xmlns:c15="http://schemas.microsoft.com/office/drawing/2012/chart" uri="{02D57815-91ED-43cb-92C2-25804820EDAC}">
              <c15:datalabelsRange>
                <c15:f>'36bperfresol_graf'!$V$17:$AC$17</c15:f>
                <c15:dlblRangeCache>
                  <c:ptCount val="8"/>
                  <c:pt idx="0">
                    <c:v>35%</c:v>
                  </c:pt>
                  <c:pt idx="1">
                    <c:v>32%</c:v>
                  </c:pt>
                  <c:pt idx="2">
                    <c:v>28%</c:v>
                  </c:pt>
                  <c:pt idx="3">
                    <c:v>28%</c:v>
                  </c:pt>
                  <c:pt idx="4">
                    <c:v>24%</c:v>
                  </c:pt>
                  <c:pt idx="5">
                    <c:v>22%</c:v>
                  </c:pt>
                  <c:pt idx="6">
                    <c:v>25%</c:v>
                  </c:pt>
                  <c:pt idx="7">
                    <c:v>27%</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1032</c:v>
                </c:pt>
                <c:pt idx="1">
                  <c:v>27138</c:v>
                </c:pt>
                <c:pt idx="2">
                  <c:v>11968</c:v>
                </c:pt>
                <c:pt idx="3">
                  <c:v>15682</c:v>
                </c:pt>
                <c:pt idx="4">
                  <c:v>15809</c:v>
                </c:pt>
                <c:pt idx="5">
                  <c:v>23002</c:v>
                </c:pt>
                <c:pt idx="6">
                  <c:v>45090</c:v>
                </c:pt>
                <c:pt idx="7">
                  <c:v>79347</c:v>
                </c:pt>
              </c:numCache>
            </c:numRef>
          </c:val>
          <c:extLst>
            <c:ext xmlns:c15="http://schemas.microsoft.com/office/drawing/2012/chart" uri="{02D57815-91ED-43cb-92C2-25804820EDAC}">
              <c15:datalabelsRange>
                <c15:f>'36bperfresol_graf'!$V$18:$AC$18</c15:f>
                <c15:dlblRangeCache>
                  <c:ptCount val="8"/>
                  <c:pt idx="0">
                    <c:v>46%</c:v>
                  </c:pt>
                  <c:pt idx="1">
                    <c:v>41%</c:v>
                  </c:pt>
                  <c:pt idx="2">
                    <c:v>37%</c:v>
                  </c:pt>
                  <c:pt idx="3">
                    <c:v>38%</c:v>
                  </c:pt>
                  <c:pt idx="4">
                    <c:v>39%</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426</c:v>
                </c:pt>
                <c:pt idx="1">
                  <c:v>17797</c:v>
                </c:pt>
                <c:pt idx="2">
                  <c:v>11433</c:v>
                </c:pt>
                <c:pt idx="3">
                  <c:v>14157</c:v>
                </c:pt>
                <c:pt idx="4">
                  <c:v>15291</c:v>
                </c:pt>
                <c:pt idx="5">
                  <c:v>22506</c:v>
                </c:pt>
                <c:pt idx="6">
                  <c:v>42973</c:v>
                </c:pt>
                <c:pt idx="7">
                  <c:v>76737</c:v>
                </c:pt>
              </c:numCache>
            </c:numRef>
          </c:val>
          <c:extLst>
            <c:ext xmlns:c15="http://schemas.microsoft.com/office/drawing/2012/chart" uri="{02D57815-91ED-43cb-92C2-25804820EDAC}">
              <c15:datalabelsRange>
                <c15:f>'36bperfresol_graf'!$V$19:$AC$19</c15:f>
                <c15:dlblRangeCache>
                  <c:ptCount val="8"/>
                  <c:pt idx="0">
                    <c:v>19%</c:v>
                  </c:pt>
                  <c:pt idx="1">
                    <c:v>27%</c:v>
                  </c:pt>
                  <c:pt idx="2">
                    <c:v>35%</c:v>
                  </c:pt>
                  <c:pt idx="3">
                    <c:v>34%</c:v>
                  </c:pt>
                  <c:pt idx="4">
                    <c:v>37%</c:v>
                  </c:pt>
                  <c:pt idx="5">
                    <c:v>38%</c:v>
                  </c:pt>
                  <c:pt idx="6">
                    <c:v>36%</c:v>
                  </c:pt>
                  <c:pt idx="7">
                    <c:v>36%</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79.467056258479943</c:v>
                </c:pt>
                <c:pt idx="1">
                  <c:v>44.658229856785816</c:v>
                </c:pt>
                <c:pt idx="2">
                  <c:v>60.922765178084326</c:v>
                </c:pt>
                <c:pt idx="3">
                  <c:v>52.060643964717805</c:v>
                </c:pt>
                <c:pt idx="4">
                  <c:v>33.471796617864037</c:v>
                </c:pt>
                <c:pt idx="5">
                  <c:v>66.764174792343809</c:v>
                </c:pt>
                <c:pt idx="6">
                  <c:v>48.205716923600228</c:v>
                </c:pt>
                <c:pt idx="7">
                  <c:v>71.972614462986741</c:v>
                </c:pt>
                <c:pt idx="8">
                  <c:v>46.714169330592902</c:v>
                </c:pt>
                <c:pt idx="9">
                  <c:v>39.040262837827164</c:v>
                </c:pt>
                <c:pt idx="10">
                  <c:v>36.884615384615387</c:v>
                </c:pt>
                <c:pt idx="11">
                  <c:v>64.187246757362431</c:v>
                </c:pt>
                <c:pt idx="12">
                  <c:v>70.402578136989106</c:v>
                </c:pt>
                <c:pt idx="13">
                  <c:v>49.832728452383364</c:v>
                </c:pt>
                <c:pt idx="14">
                  <c:v>42.399021958903468</c:v>
                </c:pt>
                <c:pt idx="15">
                  <c:v>54.174458846542421</c:v>
                </c:pt>
                <c:pt idx="16">
                  <c:v>83.774545454545461</c:v>
                </c:pt>
                <c:pt idx="17">
                  <c:v>61.50865998176846</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1.1355377681647596</c:v>
                </c:pt>
                <c:pt idx="1">
                  <c:v>16.051096917522909</c:v>
                </c:pt>
                <c:pt idx="2">
                  <c:v>10.690255371106435</c:v>
                </c:pt>
                <c:pt idx="3">
                  <c:v>1.7619530289633161</c:v>
                </c:pt>
                <c:pt idx="4">
                  <c:v>30.663942798774258</c:v>
                </c:pt>
                <c:pt idx="5">
                  <c:v>0.65005417118093178</c:v>
                </c:pt>
                <c:pt idx="6">
                  <c:v>30.93164230960798</c:v>
                </c:pt>
                <c:pt idx="7">
                  <c:v>10.395806589644843</c:v>
                </c:pt>
                <c:pt idx="8">
                  <c:v>9.9230390677016356</c:v>
                </c:pt>
                <c:pt idx="9">
                  <c:v>10.996330168959654</c:v>
                </c:pt>
                <c:pt idx="10">
                  <c:v>46.997435897435899</c:v>
                </c:pt>
                <c:pt idx="11">
                  <c:v>16.115852140253978</c:v>
                </c:pt>
                <c:pt idx="12">
                  <c:v>10.927668934472351</c:v>
                </c:pt>
                <c:pt idx="13">
                  <c:v>2.7027027027027026</c:v>
                </c:pt>
                <c:pt idx="14">
                  <c:v>12.559364273287253</c:v>
                </c:pt>
                <c:pt idx="15">
                  <c:v>1.4681541669353626</c:v>
                </c:pt>
                <c:pt idx="16">
                  <c:v>7.2363636363636363</c:v>
                </c:pt>
                <c:pt idx="17">
                  <c:v>9.1157702825888781E-2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19.394677507769927</c:v>
                </c:pt>
                <c:pt idx="1">
                  <c:v>39.290673225691279</c:v>
                </c:pt>
                <c:pt idx="2">
                  <c:v>28.34021770191983</c:v>
                </c:pt>
                <c:pt idx="3">
                  <c:v>46.177403006318876</c:v>
                </c:pt>
                <c:pt idx="4">
                  <c:v>35.864260583361705</c:v>
                </c:pt>
                <c:pt idx="5">
                  <c:v>32.585771036475265</c:v>
                </c:pt>
                <c:pt idx="6">
                  <c:v>19.540921073411326</c:v>
                </c:pt>
                <c:pt idx="7">
                  <c:v>17.608044501497648</c:v>
                </c:pt>
                <c:pt idx="8">
                  <c:v>43.321850536162543</c:v>
                </c:pt>
                <c:pt idx="9">
                  <c:v>49.733318590827004</c:v>
                </c:pt>
                <c:pt idx="10">
                  <c:v>16.117948717948718</c:v>
                </c:pt>
                <c:pt idx="11">
                  <c:v>19.554292957874008</c:v>
                </c:pt>
                <c:pt idx="12">
                  <c:v>18.63394547035654</c:v>
                </c:pt>
                <c:pt idx="13">
                  <c:v>47.458486243182421</c:v>
                </c:pt>
                <c:pt idx="14">
                  <c:v>44.877039544834723</c:v>
                </c:pt>
                <c:pt idx="15">
                  <c:v>37.034887470174759</c:v>
                </c:pt>
                <c:pt idx="16">
                  <c:v>8.9890909090909084</c:v>
                </c:pt>
                <c:pt idx="17">
                  <c:v>38.400182315405651</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2.7284655853674869E-3</c:v>
                </c:pt>
                <c:pt idx="1">
                  <c:v>0</c:v>
                </c:pt>
                <c:pt idx="2">
                  <c:v>4.6761748889408462E-2</c:v>
                </c:pt>
                <c:pt idx="3">
                  <c:v>0</c:v>
                </c:pt>
                <c:pt idx="4">
                  <c:v>0</c:v>
                </c:pt>
                <c:pt idx="5">
                  <c:v>0</c:v>
                </c:pt>
                <c:pt idx="6">
                  <c:v>1.3217196933804682</c:v>
                </c:pt>
                <c:pt idx="7">
                  <c:v>2.3534445870774499E-2</c:v>
                </c:pt>
                <c:pt idx="8">
                  <c:v>4.0941065542924017E-2</c:v>
                </c:pt>
                <c:pt idx="9">
                  <c:v>0.23008840238617995</c:v>
                </c:pt>
                <c:pt idx="10">
                  <c:v>0</c:v>
                </c:pt>
                <c:pt idx="11">
                  <c:v>0.14260814450958645</c:v>
                </c:pt>
                <c:pt idx="12">
                  <c:v>3.5807458182004197E-2</c:v>
                </c:pt>
                <c:pt idx="13">
                  <c:v>6.0826017315139596E-3</c:v>
                </c:pt>
                <c:pt idx="14">
                  <c:v>0.16457422297456153</c:v>
                </c:pt>
                <c:pt idx="15">
                  <c:v>7.322499516347456</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73.71391004218485</c:v>
                </c:pt>
                <c:pt idx="1">
                  <c:v>45.738045738045741</c:v>
                </c:pt>
                <c:pt idx="2">
                  <c:v>57.297622630153477</c:v>
                </c:pt>
                <c:pt idx="3">
                  <c:v>54.047846889952154</c:v>
                </c:pt>
                <c:pt idx="4">
                  <c:v>37.411828540423222</c:v>
                </c:pt>
                <c:pt idx="5">
                  <c:v>73.057276383001849</c:v>
                </c:pt>
                <c:pt idx="6">
                  <c:v>43.87503484357913</c:v>
                </c:pt>
                <c:pt idx="7">
                  <c:v>62.506849315068493</c:v>
                </c:pt>
                <c:pt idx="8">
                  <c:v>52.865222892014586</c:v>
                </c:pt>
                <c:pt idx="9">
                  <c:v>38.310490011645612</c:v>
                </c:pt>
                <c:pt idx="10">
                  <c:v>39.823351669636629</c:v>
                </c:pt>
                <c:pt idx="11">
                  <c:v>63.834278928618552</c:v>
                </c:pt>
                <c:pt idx="12">
                  <c:v>65.00654968029778</c:v>
                </c:pt>
                <c:pt idx="13">
                  <c:v>48.080922669691816</c:v>
                </c:pt>
                <c:pt idx="14">
                  <c:v>46.483407627538384</c:v>
                </c:pt>
                <c:pt idx="15">
                  <c:v>57.381115292507701</c:v>
                </c:pt>
                <c:pt idx="16">
                  <c:v>73.0171277997365</c:v>
                </c:pt>
                <c:pt idx="17">
                  <c:v>54.457498272287488</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2.4242590259135484</c:v>
                </c:pt>
                <c:pt idx="1">
                  <c:v>23.579907450875194</c:v>
                </c:pt>
                <c:pt idx="2">
                  <c:v>15.4077640686127</c:v>
                </c:pt>
                <c:pt idx="3">
                  <c:v>3.799043062200957</c:v>
                </c:pt>
                <c:pt idx="4">
                  <c:v>26.268312533912098</c:v>
                </c:pt>
                <c:pt idx="5">
                  <c:v>1.0433648516465601</c:v>
                </c:pt>
                <c:pt idx="6">
                  <c:v>35.291721165598133</c:v>
                </c:pt>
                <c:pt idx="7">
                  <c:v>11.613013698630137</c:v>
                </c:pt>
                <c:pt idx="8">
                  <c:v>10.91575500483739</c:v>
                </c:pt>
                <c:pt idx="9">
                  <c:v>12.430350264265879</c:v>
                </c:pt>
                <c:pt idx="10">
                  <c:v>45.324242659022239</c:v>
                </c:pt>
                <c:pt idx="11">
                  <c:v>18.841535822667897</c:v>
                </c:pt>
                <c:pt idx="12">
                  <c:v>15.845038455053629</c:v>
                </c:pt>
                <c:pt idx="13">
                  <c:v>4.9662822209617445</c:v>
                </c:pt>
                <c:pt idx="14">
                  <c:v>17.261020307082713</c:v>
                </c:pt>
                <c:pt idx="15">
                  <c:v>2.8908655490933972</c:v>
                </c:pt>
                <c:pt idx="16">
                  <c:v>13.280632411067193</c:v>
                </c:pt>
                <c:pt idx="17">
                  <c:v>0.138217000691085</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23.854526196606951</c:v>
                </c:pt>
                <c:pt idx="1">
                  <c:v>30.682046811079069</c:v>
                </c:pt>
                <c:pt idx="2">
                  <c:v>27.214364530043134</c:v>
                </c:pt>
                <c:pt idx="3">
                  <c:v>42.153110047846887</c:v>
                </c:pt>
                <c:pt idx="4">
                  <c:v>36.319858925664676</c:v>
                </c:pt>
                <c:pt idx="5">
                  <c:v>25.899358765351593</c:v>
                </c:pt>
                <c:pt idx="6">
                  <c:v>19.606750005360549</c:v>
                </c:pt>
                <c:pt idx="7">
                  <c:v>25.835616438356166</c:v>
                </c:pt>
                <c:pt idx="8">
                  <c:v>36.086924164620079</c:v>
                </c:pt>
                <c:pt idx="9">
                  <c:v>48.965331900026875</c:v>
                </c:pt>
                <c:pt idx="10">
                  <c:v>14.852405671341133</c:v>
                </c:pt>
                <c:pt idx="11">
                  <c:v>17.060298192373665</c:v>
                </c:pt>
                <c:pt idx="12">
                  <c:v>19.06021814974774</c:v>
                </c:pt>
                <c:pt idx="13">
                  <c:v>46.940190332135877</c:v>
                </c:pt>
                <c:pt idx="14">
                  <c:v>35.983159980188212</c:v>
                </c:pt>
                <c:pt idx="15">
                  <c:v>30.726137529934999</c:v>
                </c:pt>
                <c:pt idx="16">
                  <c:v>13.702239789196311</c:v>
                </c:pt>
                <c:pt idx="17">
                  <c:v>45.404284727021427</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7.3047352946547604E-3</c:v>
                </c:pt>
                <c:pt idx="1">
                  <c:v>0</c:v>
                </c:pt>
                <c:pt idx="2">
                  <c:v>8.024877119069114E-2</c:v>
                </c:pt>
                <c:pt idx="3">
                  <c:v>0</c:v>
                </c:pt>
                <c:pt idx="4">
                  <c:v>0</c:v>
                </c:pt>
                <c:pt idx="5">
                  <c:v>0</c:v>
                </c:pt>
                <c:pt idx="6">
                  <c:v>1.2264939854621866</c:v>
                </c:pt>
                <c:pt idx="7">
                  <c:v>4.4520547945205477E-2</c:v>
                </c:pt>
                <c:pt idx="8">
                  <c:v>0.13209793852794521</c:v>
                </c:pt>
                <c:pt idx="9">
                  <c:v>0.29382782406163216</c:v>
                </c:pt>
                <c:pt idx="10">
                  <c:v>0</c:v>
                </c:pt>
                <c:pt idx="11">
                  <c:v>0.26388705633988652</c:v>
                </c:pt>
                <c:pt idx="12">
                  <c:v>8.8193714900846917E-2</c:v>
                </c:pt>
                <c:pt idx="13">
                  <c:v>1.2604777210562803E-2</c:v>
                </c:pt>
                <c:pt idx="14">
                  <c:v>0.27241208519068844</c:v>
                </c:pt>
                <c:pt idx="15">
                  <c:v>9.0018816284639076</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79.265491452991455</c:v>
                </c:pt>
                <c:pt idx="1">
                  <c:v>39.936365132481214</c:v>
                </c:pt>
                <c:pt idx="2">
                  <c:v>60.018958728306842</c:v>
                </c:pt>
                <c:pt idx="3">
                  <c:v>49.593758060355945</c:v>
                </c:pt>
                <c:pt idx="4">
                  <c:v>33.948817622287009</c:v>
                </c:pt>
                <c:pt idx="5">
                  <c:v>70.634728607145732</c:v>
                </c:pt>
                <c:pt idx="6">
                  <c:v>46.795764326542574</c:v>
                </c:pt>
                <c:pt idx="7">
                  <c:v>66.263401199960654</c:v>
                </c:pt>
                <c:pt idx="8">
                  <c:v>48.645623904366687</c:v>
                </c:pt>
                <c:pt idx="9">
                  <c:v>40.227294857349527</c:v>
                </c:pt>
                <c:pt idx="10">
                  <c:v>35.67732115677321</c:v>
                </c:pt>
                <c:pt idx="11">
                  <c:v>64.926937840714814</c:v>
                </c:pt>
                <c:pt idx="12">
                  <c:v>70.371366759704514</c:v>
                </c:pt>
                <c:pt idx="13">
                  <c:v>51.518621788488346</c:v>
                </c:pt>
                <c:pt idx="14">
                  <c:v>42.872312184762407</c:v>
                </c:pt>
                <c:pt idx="15">
                  <c:v>53.666037391145487</c:v>
                </c:pt>
                <c:pt idx="16">
                  <c:v>80.645161290322577</c:v>
                </c:pt>
                <c:pt idx="17">
                  <c:v>60.402684563758392</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0.99198717948717952</c:v>
                </c:pt>
                <c:pt idx="1">
                  <c:v>19.655493993087937</c:v>
                </c:pt>
                <c:pt idx="2">
                  <c:v>10.580428758932477</c:v>
                </c:pt>
                <c:pt idx="3">
                  <c:v>2.4245550683518182</c:v>
                </c:pt>
                <c:pt idx="4">
                  <c:v>27.567217363135729</c:v>
                </c:pt>
                <c:pt idx="5">
                  <c:v>0.6774739898378902</c:v>
                </c:pt>
                <c:pt idx="6">
                  <c:v>30.17550930675656</c:v>
                </c:pt>
                <c:pt idx="7">
                  <c:v>11.737320087865971</c:v>
                </c:pt>
                <c:pt idx="8">
                  <c:v>10.576513583377077</c:v>
                </c:pt>
                <c:pt idx="9">
                  <c:v>10.943259747666541</c:v>
                </c:pt>
                <c:pt idx="10">
                  <c:v>45.243531202435314</c:v>
                </c:pt>
                <c:pt idx="11">
                  <c:v>14.676945904970808</c:v>
                </c:pt>
                <c:pt idx="12">
                  <c:v>9.8608915940859312</c:v>
                </c:pt>
                <c:pt idx="13">
                  <c:v>2.0812587134037046</c:v>
                </c:pt>
                <c:pt idx="14">
                  <c:v>16.45872046721529</c:v>
                </c:pt>
                <c:pt idx="15">
                  <c:v>1.9761281286157968</c:v>
                </c:pt>
                <c:pt idx="16">
                  <c:v>7.4711683102122679</c:v>
                </c:pt>
                <c:pt idx="17">
                  <c:v>6.1012812690665039E-2</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19.740918803418804</c:v>
                </c:pt>
                <c:pt idx="1">
                  <c:v>40.408140874430849</c:v>
                </c:pt>
                <c:pt idx="2">
                  <c:v>29.378737057022022</c:v>
                </c:pt>
                <c:pt idx="3">
                  <c:v>47.981686871292233</c:v>
                </c:pt>
                <c:pt idx="4">
                  <c:v>38.483965014577258</c:v>
                </c:pt>
                <c:pt idx="5">
                  <c:v>28.687797403016372</c:v>
                </c:pt>
                <c:pt idx="6">
                  <c:v>21.704162391909716</c:v>
                </c:pt>
                <c:pt idx="7">
                  <c:v>21.982885807022722</c:v>
                </c:pt>
                <c:pt idx="8">
                  <c:v>40.758054452356667</c:v>
                </c:pt>
                <c:pt idx="9">
                  <c:v>48.555411815437687</c:v>
                </c:pt>
                <c:pt idx="10">
                  <c:v>19.079147640791476</c:v>
                </c:pt>
                <c:pt idx="11">
                  <c:v>20.257411051256412</c:v>
                </c:pt>
                <c:pt idx="12">
                  <c:v>19.749806638194841</c:v>
                </c:pt>
                <c:pt idx="13">
                  <c:v>46.400119498107948</c:v>
                </c:pt>
                <c:pt idx="14">
                  <c:v>40.483143084682773</c:v>
                </c:pt>
                <c:pt idx="15">
                  <c:v>37.339382498020825</c:v>
                </c:pt>
                <c:pt idx="16">
                  <c:v>11.883670399465151</c:v>
                </c:pt>
                <c:pt idx="17">
                  <c:v>39.536302623550945</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1.6025641025641025E-3</c:v>
                </c:pt>
                <c:pt idx="1">
                  <c:v>0</c:v>
                </c:pt>
                <c:pt idx="2">
                  <c:v>2.1875455738661221E-2</c:v>
                </c:pt>
                <c:pt idx="3">
                  <c:v>0</c:v>
                </c:pt>
                <c:pt idx="4">
                  <c:v>0</c:v>
                </c:pt>
                <c:pt idx="5">
                  <c:v>0</c:v>
                </c:pt>
                <c:pt idx="6">
                  <c:v>1.3245639747911475</c:v>
                </c:pt>
                <c:pt idx="7">
                  <c:v>1.6392905150650797E-2</c:v>
                </c:pt>
                <c:pt idx="8">
                  <c:v>1.9808059899573138E-2</c:v>
                </c:pt>
                <c:pt idx="9">
                  <c:v>0.27403357954624491</c:v>
                </c:pt>
                <c:pt idx="10">
                  <c:v>0</c:v>
                </c:pt>
                <c:pt idx="11">
                  <c:v>0.13870520305796588</c:v>
                </c:pt>
                <c:pt idx="12">
                  <c:v>1.7935008014706707E-2</c:v>
                </c:pt>
                <c:pt idx="13">
                  <c:v>0</c:v>
                </c:pt>
                <c:pt idx="14">
                  <c:v>0.18582426333952748</c:v>
                </c:pt>
                <c:pt idx="15">
                  <c:v>7.0184519822178917</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85.741128721615198</c:v>
                </c:pt>
                <c:pt idx="1">
                  <c:v>48.709042491605885</c:v>
                </c:pt>
                <c:pt idx="2">
                  <c:v>64.19986495611073</c:v>
                </c:pt>
                <c:pt idx="3">
                  <c:v>52.917544461319878</c:v>
                </c:pt>
                <c:pt idx="4">
                  <c:v>28.754684347074086</c:v>
                </c:pt>
                <c:pt idx="5">
                  <c:v>49.376026272577995</c:v>
                </c:pt>
                <c:pt idx="6">
                  <c:v>52.60435557377825</c:v>
                </c:pt>
                <c:pt idx="7">
                  <c:v>85.31039995263329</c:v>
                </c:pt>
                <c:pt idx="8">
                  <c:v>40.679036443383012</c:v>
                </c:pt>
                <c:pt idx="9">
                  <c:v>38.323449528309467</c:v>
                </c:pt>
                <c:pt idx="10">
                  <c:v>35.181039141511619</c:v>
                </c:pt>
                <c:pt idx="11">
                  <c:v>63.734881828605246</c:v>
                </c:pt>
                <c:pt idx="12">
                  <c:v>76.53718838796614</c:v>
                </c:pt>
                <c:pt idx="13">
                  <c:v>49.379207180254298</c:v>
                </c:pt>
                <c:pt idx="14">
                  <c:v>40.330067044868485</c:v>
                </c:pt>
                <c:pt idx="15">
                  <c:v>52.591264667535853</c:v>
                </c:pt>
                <c:pt idx="16">
                  <c:v>98.766364551863035</c:v>
                </c:pt>
                <c:pt idx="17">
                  <c:v>70.737327188940085</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6.2007346931106079E-2</c:v>
                </c:pt>
                <c:pt idx="1">
                  <c:v>5.7485237929836748</c:v>
                </c:pt>
                <c:pt idx="2">
                  <c:v>7.6164753544902091</c:v>
                </c:pt>
                <c:pt idx="3">
                  <c:v>0.21557003576502867</c:v>
                </c:pt>
                <c:pt idx="4">
                  <c:v>38.779187085615455</c:v>
                </c:pt>
                <c:pt idx="5">
                  <c:v>0</c:v>
                </c:pt>
                <c:pt idx="6">
                  <c:v>28.375885070884518</c:v>
                </c:pt>
                <c:pt idx="7">
                  <c:v>8.1322715296485981</c:v>
                </c:pt>
                <c:pt idx="8">
                  <c:v>8.5528279789652562</c:v>
                </c:pt>
                <c:pt idx="9">
                  <c:v>9.7713064300981944</c:v>
                </c:pt>
                <c:pt idx="10">
                  <c:v>50.443912607118044</c:v>
                </c:pt>
                <c:pt idx="11">
                  <c:v>14.709472204756445</c:v>
                </c:pt>
                <c:pt idx="12">
                  <c:v>6.7683159035650471</c:v>
                </c:pt>
                <c:pt idx="13">
                  <c:v>0.94988780852655197</c:v>
                </c:pt>
                <c:pt idx="14">
                  <c:v>7.5709128416709648</c:v>
                </c:pt>
                <c:pt idx="15">
                  <c:v>0.11136462407648848</c:v>
                </c:pt>
                <c:pt idx="16">
                  <c:v>1.107754279959718</c:v>
                </c:pt>
                <c:pt idx="17">
                  <c:v>7.6804915514592939E-2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14.196863931453697</c:v>
                </c:pt>
                <c:pt idx="1">
                  <c:v>45.542433715410446</c:v>
                </c:pt>
                <c:pt idx="2">
                  <c:v>28.136394328156651</c:v>
                </c:pt>
                <c:pt idx="3">
                  <c:v>46.866885502915096</c:v>
                </c:pt>
                <c:pt idx="4">
                  <c:v>32.466128567310463</c:v>
                </c:pt>
                <c:pt idx="5">
                  <c:v>50.623973727422005</c:v>
                </c:pt>
                <c:pt idx="6">
                  <c:v>17.63045432324602</c:v>
                </c:pt>
                <c:pt idx="7">
                  <c:v>6.5454868409366762</c:v>
                </c:pt>
                <c:pt idx="8">
                  <c:v>50.758950099892068</c:v>
                </c:pt>
                <c:pt idx="9">
                  <c:v>51.78310271121611</c:v>
                </c:pt>
                <c:pt idx="10">
                  <c:v>14.375048251370339</c:v>
                </c:pt>
                <c:pt idx="11">
                  <c:v>21.544550061027479</c:v>
                </c:pt>
                <c:pt idx="12">
                  <c:v>16.694495708468818</c:v>
                </c:pt>
                <c:pt idx="13">
                  <c:v>49.663425579655943</c:v>
                </c:pt>
                <c:pt idx="14">
                  <c:v>51.995874161939142</c:v>
                </c:pt>
                <c:pt idx="15">
                  <c:v>40.770317253368098</c:v>
                </c:pt>
                <c:pt idx="16">
                  <c:v>0.12588116817724068</c:v>
                </c:pt>
                <c:pt idx="17">
                  <c:v>29.185867895545314</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66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4.7265361242403783E-2</c:v>
                </c:pt>
                <c:pt idx="3">
                  <c:v>0</c:v>
                </c:pt>
                <c:pt idx="4">
                  <c:v>0</c:v>
                </c:pt>
                <c:pt idx="5">
                  <c:v>0</c:v>
                </c:pt>
                <c:pt idx="6">
                  <c:v>1.3893050320912115</c:v>
                </c:pt>
                <c:pt idx="7">
                  <c:v>1.1841676781432251E-2</c:v>
                </c:pt>
                <c:pt idx="8">
                  <c:v>9.1854777596619749E-3</c:v>
                </c:pt>
                <c:pt idx="9">
                  <c:v>0.12214133037622744</c:v>
                </c:pt>
                <c:pt idx="10">
                  <c:v>0</c:v>
                </c:pt>
                <c:pt idx="11">
                  <c:v>1.1095905610829604E-2</c:v>
                </c:pt>
                <c:pt idx="12">
                  <c:v>0</c:v>
                </c:pt>
                <c:pt idx="13">
                  <c:v>7.4794315632011965E-3</c:v>
                </c:pt>
                <c:pt idx="14">
                  <c:v>0.10314595152140278</c:v>
                </c:pt>
                <c:pt idx="15">
                  <c:v>6.5270534550195567</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Extremadura</c:v>
                </c:pt>
                <c:pt idx="5">
                  <c:v>Madrid, Comunidad de</c:v>
                </c:pt>
                <c:pt idx="6">
                  <c:v>TOTAL</c:v>
                </c:pt>
                <c:pt idx="7">
                  <c:v>Comunitat Valenciana</c:v>
                </c:pt>
                <c:pt idx="8">
                  <c:v>Aragón</c:v>
                </c:pt>
                <c:pt idx="9">
                  <c:v>Rioja, La</c:v>
                </c:pt>
                <c:pt idx="10">
                  <c:v>País Vasco</c:v>
                </c:pt>
                <c:pt idx="11">
                  <c:v>Murcia, Región de</c:v>
                </c:pt>
                <c:pt idx="12">
                  <c:v>Navarra, Comunidad Foral de</c:v>
                </c:pt>
                <c:pt idx="13">
                  <c:v>Cataluña</c:v>
                </c:pt>
                <c:pt idx="14">
                  <c:v>Cantabria</c:v>
                </c:pt>
                <c:pt idx="15">
                  <c:v>Canarias</c:v>
                </c:pt>
                <c:pt idx="16">
                  <c:v>Asturias, Principado de</c:v>
                </c:pt>
                <c:pt idx="17">
                  <c:v>Galicia</c:v>
                </c:pt>
                <c:pt idx="18">
                  <c:v>Ceuta y Melilla</c:v>
                </c:pt>
              </c:strCache>
            </c:strRef>
          </c:cat>
          <c:val>
            <c:numRef>
              <c:f>'42pbpcasaadpot'!$Q$11:$Q$29</c:f>
              <c:numCache>
                <c:formatCode>#,##0.00</c:formatCode>
                <c:ptCount val="19"/>
                <c:pt idx="0">
                  <c:v>28.372125064732067</c:v>
                </c:pt>
                <c:pt idx="1">
                  <c:v>26.15184262618035</c:v>
                </c:pt>
                <c:pt idx="2">
                  <c:v>24.109886698742823</c:v>
                </c:pt>
                <c:pt idx="3">
                  <c:v>23.257677339176507</c:v>
                </c:pt>
                <c:pt idx="4">
                  <c:v>21.5033474586896</c:v>
                </c:pt>
                <c:pt idx="5">
                  <c:v>21.424207014386923</c:v>
                </c:pt>
                <c:pt idx="6">
                  <c:v>21.14818260335182</c:v>
                </c:pt>
                <c:pt idx="7">
                  <c:v>21.122348068697647</c:v>
                </c:pt>
                <c:pt idx="8">
                  <c:v>20.297630682811906</c:v>
                </c:pt>
                <c:pt idx="9">
                  <c:v>19.972967583257628</c:v>
                </c:pt>
                <c:pt idx="10">
                  <c:v>19.85764194215367</c:v>
                </c:pt>
                <c:pt idx="11">
                  <c:v>19.545930703047816</c:v>
                </c:pt>
                <c:pt idx="12">
                  <c:v>18.892508143322477</c:v>
                </c:pt>
                <c:pt idx="13">
                  <c:v>18.637609515867883</c:v>
                </c:pt>
                <c:pt idx="14">
                  <c:v>17.666887377355085</c:v>
                </c:pt>
                <c:pt idx="15">
                  <c:v>15.915921998169047</c:v>
                </c:pt>
                <c:pt idx="16">
                  <c:v>15.531105621647322</c:v>
                </c:pt>
                <c:pt idx="17">
                  <c:v>14.997590401146722</c:v>
                </c:pt>
                <c:pt idx="18">
                  <c:v>14.735991379310345</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max val="26.5"/>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registradas sobre</a:t>
            </a:r>
            <a:r>
              <a:rPr lang="es-ES" baseline="0">
                <a:solidFill>
                  <a:srgbClr val="008000"/>
                </a:solidFill>
              </a:rPr>
              <a:t> la población potencialmente dependiente</a:t>
            </a:r>
            <a:endParaRPr lang="es-ES">
              <a:solidFill>
                <a:srgbClr val="008000"/>
              </a:solidFill>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4945840611874E-2"/>
                  <c:y val="7.220239251566130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8.385744234800787E-3"/>
                  <c:y val="2.39934809592839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5.5904475002071189E-3"/>
                  <c:y val="9.6489083819402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131035507355E-2"/>
                  <c:y val="-1.44186399082786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240391334731E-2"/>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'22solcasaadpot'!$Q$10:$Q$28</c:f>
              <c:strCache>
                <c:ptCount val="19"/>
                <c:pt idx="0">
                  <c:v>Andalucía</c:v>
                </c:pt>
                <c:pt idx="1">
                  <c:v>Castilla y León</c:v>
                </c:pt>
                <c:pt idx="2">
                  <c:v>Extremadura</c:v>
                </c:pt>
                <c:pt idx="3">
                  <c:v>Cataluña</c:v>
                </c:pt>
                <c:pt idx="4">
                  <c:v>Balears, Illes</c:v>
                </c:pt>
                <c:pt idx="5">
                  <c:v>País Vasco</c:v>
                </c:pt>
                <c:pt idx="6">
                  <c:v>Castilla - La Mancha</c:v>
                </c:pt>
                <c:pt idx="7">
                  <c:v>Rioja, La</c:v>
                </c:pt>
                <c:pt idx="8">
                  <c:v>TOTAL</c:v>
                </c:pt>
                <c:pt idx="9">
                  <c:v>Comunitat Valenciana</c:v>
                </c:pt>
                <c:pt idx="10">
                  <c:v>Murcia, Región de</c:v>
                </c:pt>
                <c:pt idx="11">
                  <c:v>Madrid, Comunidad de</c:v>
                </c:pt>
                <c:pt idx="12">
                  <c:v>Aragón</c:v>
                </c:pt>
                <c:pt idx="13">
                  <c:v>Navarra, Comunidad Foral de</c:v>
                </c:pt>
                <c:pt idx="14">
                  <c:v>Canarias</c:v>
                </c:pt>
                <c:pt idx="15">
                  <c:v>Asturias, Principado de</c:v>
                </c:pt>
                <c:pt idx="16">
                  <c:v>Cantabria</c:v>
                </c:pt>
                <c:pt idx="17">
                  <c:v>Ceuta y Melilla</c:v>
                </c:pt>
                <c:pt idx="18">
                  <c:v>Galicia</c:v>
                </c:pt>
              </c:strCache>
            </c:strRef>
          </c:cat>
          <c:val>
            <c:numRef>
              <c:f>'22solcasaadpot'!$R$10:$R$28</c:f>
              <c:numCache>
                <c:formatCode>0.00</c:formatCode>
                <c:ptCount val="19"/>
                <c:pt idx="0">
                  <c:v>40.624153509561197</c:v>
                </c:pt>
                <c:pt idx="1">
                  <c:v>36.549982658932073</c:v>
                </c:pt>
                <c:pt idx="2">
                  <c:v>36.500463880043128</c:v>
                </c:pt>
                <c:pt idx="3">
                  <c:v>34.972254110467532</c:v>
                </c:pt>
                <c:pt idx="4">
                  <c:v>34.824377800307424</c:v>
                </c:pt>
                <c:pt idx="5">
                  <c:v>33.308577132400124</c:v>
                </c:pt>
                <c:pt idx="6">
                  <c:v>32.956697190749651</c:v>
                </c:pt>
                <c:pt idx="7">
                  <c:v>32.305953778998912</c:v>
                </c:pt>
                <c:pt idx="8">
                  <c:v>31.920727655529184</c:v>
                </c:pt>
                <c:pt idx="9">
                  <c:v>30.641644330737336</c:v>
                </c:pt>
                <c:pt idx="10">
                  <c:v>30.136578245781266</c:v>
                </c:pt>
                <c:pt idx="11">
                  <c:v>29.177788811775351</c:v>
                </c:pt>
                <c:pt idx="12">
                  <c:v>27.226571743089064</c:v>
                </c:pt>
                <c:pt idx="13">
                  <c:v>26.46791712580071</c:v>
                </c:pt>
                <c:pt idx="14">
                  <c:v>24.588643231550719</c:v>
                </c:pt>
                <c:pt idx="15">
                  <c:v>23.974429204866098</c:v>
                </c:pt>
                <c:pt idx="16">
                  <c:v>23.802644515339392</c:v>
                </c:pt>
                <c:pt idx="17">
                  <c:v>23.177083333333332</c:v>
                </c:pt>
                <c:pt idx="18">
                  <c:v>17.183940950411692</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registradas sobre</a:t>
            </a:r>
            <a:r>
              <a:rPr lang="es-ES" baseline="0">
                <a:solidFill>
                  <a:srgbClr val="008000"/>
                </a:solidFill>
              </a:rPr>
              <a:t> la población </a:t>
            </a:r>
            <a:endParaRPr lang="es-ES">
              <a:solidFill>
                <a:srgbClr val="008000"/>
              </a:solidFill>
            </a:endParaRPr>
          </a:p>
        </c:rich>
      </c:tx>
      <c:layout>
        <c:manualLayout>
          <c:xMode val="edge"/>
          <c:yMode val="edge"/>
          <c:x val="0.25981691312976124"/>
          <c:y val="2.590985804193830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Extremadura</c:v>
                </c:pt>
                <c:pt idx="3">
                  <c:v>Andalucía</c:v>
                </c:pt>
                <c:pt idx="4">
                  <c:v>País Vasco</c:v>
                </c:pt>
                <c:pt idx="5">
                  <c:v>Cantabria</c:v>
                </c:pt>
                <c:pt idx="6">
                  <c:v>Asturias, Principado de</c:v>
                </c:pt>
                <c:pt idx="7">
                  <c:v>Aragón</c:v>
                </c:pt>
                <c:pt idx="8">
                  <c:v>TOTAL</c:v>
                </c:pt>
                <c:pt idx="9">
                  <c:v>Rioja, La</c:v>
                </c:pt>
                <c:pt idx="10">
                  <c:v>Comunitat Valenciana</c:v>
                </c:pt>
                <c:pt idx="11">
                  <c:v>Galicia</c:v>
                </c:pt>
                <c:pt idx="12">
                  <c:v>Murcia, Región de</c:v>
                </c:pt>
                <c:pt idx="13">
                  <c:v>Cataluña</c:v>
                </c:pt>
                <c:pt idx="14">
                  <c:v>Madrid, Comunidad de</c:v>
                </c:pt>
                <c:pt idx="15">
                  <c:v>Balears, Illes</c:v>
                </c:pt>
                <c:pt idx="16">
                  <c:v>Navarra, Comunidad Foral de</c:v>
                </c:pt>
                <c:pt idx="17">
                  <c:v>Ceuta y Melilla</c:v>
                </c:pt>
                <c:pt idx="18">
                  <c:v>Canarias</c:v>
                </c:pt>
              </c:strCache>
            </c:strRef>
          </c:cat>
          <c:val>
            <c:numRef>
              <c:f>'44bpbpcasaad'!$AF$11:$AF$29</c:f>
              <c:numCache>
                <c:formatCode>0.00</c:formatCode>
                <c:ptCount val="19"/>
                <c:pt idx="0">
                  <c:v>5.0339284510081601</c:v>
                </c:pt>
                <c:pt idx="1">
                  <c:v>3.4043757256512355</c:v>
                </c:pt>
                <c:pt idx="2">
                  <c:v>3.2521597002586331</c:v>
                </c:pt>
                <c:pt idx="3">
                  <c:v>3.2483873590075136</c:v>
                </c:pt>
                <c:pt idx="4">
                  <c:v>3.0271165225204175</c:v>
                </c:pt>
                <c:pt idx="5">
                  <c:v>3.0081892443141638</c:v>
                </c:pt>
                <c:pt idx="6">
                  <c:v>2.9912828485715934</c:v>
                </c:pt>
                <c:pt idx="7">
                  <c:v>2.9750851042173241</c:v>
                </c:pt>
                <c:pt idx="8">
                  <c:v>2.8892888151384444</c:v>
                </c:pt>
                <c:pt idx="9">
                  <c:v>2.8178260162804944</c:v>
                </c:pt>
                <c:pt idx="10">
                  <c:v>2.7191035171471296</c:v>
                </c:pt>
                <c:pt idx="11">
                  <c:v>2.7066706709325974</c:v>
                </c:pt>
                <c:pt idx="12">
                  <c:v>2.5700480064339328</c:v>
                </c:pt>
                <c:pt idx="13">
                  <c:v>2.5584236143700743</c:v>
                </c:pt>
                <c:pt idx="14">
                  <c:v>2.5503915656939151</c:v>
                </c:pt>
                <c:pt idx="15">
                  <c:v>2.4175228337181802</c:v>
                </c:pt>
                <c:pt idx="16">
                  <c:v>2.3492848398700832</c:v>
                </c:pt>
                <c:pt idx="17">
                  <c:v>1.9502397689661115</c:v>
                </c:pt>
                <c:pt idx="18">
                  <c:v>1.8042421801707398</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a:t>
            </a:r>
            <a:r>
              <a:rPr lang="es-ES" sz="960" b="0" i="0" u="none" strike="noStrike" baseline="0">
                <a:solidFill>
                  <a:srgbClr val="006600"/>
                </a:solidFill>
                <a:effectLst/>
              </a:rPr>
              <a:t>personas con resolución de PIA </a:t>
            </a:r>
            <a:r>
              <a:rPr lang="es-ES">
                <a:solidFill>
                  <a:srgbClr val="008000"/>
                </a:solidFill>
              </a:rPr>
              <a:t>en el tramo de edad</a:t>
            </a:r>
            <a:r>
              <a:rPr lang="es-ES" baseline="0">
                <a:solidFill>
                  <a:srgbClr val="008000"/>
                </a:solidFill>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35CB-4C35-AA3A-4F0EC5CBF55F}"/>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Galicia</c:v>
                </c:pt>
                <c:pt idx="6">
                  <c:v>Asturias, Principado de</c:v>
                </c:pt>
                <c:pt idx="7">
                  <c:v>País Vasco</c:v>
                </c:pt>
                <c:pt idx="8">
                  <c:v>Cantabria</c:v>
                </c:pt>
                <c:pt idx="9">
                  <c:v>TOTAL</c:v>
                </c:pt>
                <c:pt idx="10">
                  <c:v>Castilla - La Mancha</c:v>
                </c:pt>
                <c:pt idx="11">
                  <c:v>Comunitat Valenciana</c:v>
                </c:pt>
                <c:pt idx="12">
                  <c:v>Canarias</c:v>
                </c:pt>
                <c:pt idx="13">
                  <c:v>Cataluña</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1.4160210083865599</c:v>
                </c:pt>
                <c:pt idx="1">
                  <c:v>1.2191587871762557</c:v>
                </c:pt>
                <c:pt idx="2">
                  <c:v>1.1913900635848769</c:v>
                </c:pt>
                <c:pt idx="3">
                  <c:v>1.1280591483993871</c:v>
                </c:pt>
                <c:pt idx="4">
                  <c:v>1.0228813856117907</c:v>
                </c:pt>
                <c:pt idx="5">
                  <c:v>1.0193004043597202</c:v>
                </c:pt>
                <c:pt idx="6">
                  <c:v>1.0188158452099532</c:v>
                </c:pt>
                <c:pt idx="7">
                  <c:v>1.0105817391135117</c:v>
                </c:pt>
                <c:pt idx="8">
                  <c:v>1.0021383985770655</c:v>
                </c:pt>
                <c:pt idx="9">
                  <c:v>0.97843717340664549</c:v>
                </c:pt>
                <c:pt idx="10">
                  <c:v>0.96687157419287129</c:v>
                </c:pt>
                <c:pt idx="11">
                  <c:v>0.93177369375446417</c:v>
                </c:pt>
                <c:pt idx="12">
                  <c:v>0.86661709608750725</c:v>
                </c:pt>
                <c:pt idx="13">
                  <c:v>0.85988844690418542</c:v>
                </c:pt>
                <c:pt idx="14">
                  <c:v>0.82275621791478348</c:v>
                </c:pt>
                <c:pt idx="15">
                  <c:v>0.79109253992477124</c:v>
                </c:pt>
                <c:pt idx="16">
                  <c:v>0.76972776607265125</c:v>
                </c:pt>
                <c:pt idx="17">
                  <c:v>0.62757199703116706</c:v>
                </c:pt>
                <c:pt idx="18">
                  <c:v>0.61464063639007172</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4EDA-4EC5-A140-89485EB9CF3A}"/>
              </c:ext>
            </c:extLst>
          </c:dPt>
          <c:dPt>
            <c:idx val="7"/>
            <c:invertIfNegative val="0"/>
            <c:bubble3D val="0"/>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Balears, Illes</c:v>
                </c:pt>
                <c:pt idx="4">
                  <c:v>Murcia, Región de</c:v>
                </c:pt>
                <c:pt idx="5">
                  <c:v>Extremadura</c:v>
                </c:pt>
                <c:pt idx="6">
                  <c:v>TOTAL</c:v>
                </c:pt>
                <c:pt idx="7">
                  <c:v>Cantabria</c:v>
                </c:pt>
                <c:pt idx="8">
                  <c:v>Cataluña</c:v>
                </c:pt>
                <c:pt idx="9">
                  <c:v>Comunitat Valenciana</c:v>
                </c:pt>
                <c:pt idx="10">
                  <c:v>Aragón</c:v>
                </c:pt>
                <c:pt idx="11">
                  <c:v>Madrid, Comunidad de</c:v>
                </c:pt>
                <c:pt idx="12">
                  <c:v>País Vasco</c:v>
                </c:pt>
                <c:pt idx="13">
                  <c:v>Rioja, La</c:v>
                </c:pt>
                <c:pt idx="14">
                  <c:v>Ceuta y Melilla</c:v>
                </c:pt>
                <c:pt idx="15">
                  <c:v>Asturias, Principado de</c:v>
                </c:pt>
                <c:pt idx="16">
                  <c:v>Galicia</c:v>
                </c:pt>
                <c:pt idx="17">
                  <c:v>Canarias</c:v>
                </c:pt>
                <c:pt idx="18">
                  <c:v>Navarra, Comunidad Foral de</c:v>
                </c:pt>
              </c:strCache>
            </c:strRef>
          </c:cat>
          <c:val>
            <c:numRef>
              <c:f>'44bpbpcasaad'!$AR$11:$AR$29</c:f>
              <c:numCache>
                <c:formatCode>0.00</c:formatCode>
                <c:ptCount val="19"/>
                <c:pt idx="0">
                  <c:v>5.1723546003689762</c:v>
                </c:pt>
                <c:pt idx="1">
                  <c:v>5.1008312502479862</c:v>
                </c:pt>
                <c:pt idx="2">
                  <c:v>4.6597214573545669</c:v>
                </c:pt>
                <c:pt idx="3">
                  <c:v>4.3824503428664627</c:v>
                </c:pt>
                <c:pt idx="4">
                  <c:v>4.3414481006878054</c:v>
                </c:pt>
                <c:pt idx="5">
                  <c:v>4.2530189161386707</c:v>
                </c:pt>
                <c:pt idx="6">
                  <c:v>3.9855608723042479</c:v>
                </c:pt>
                <c:pt idx="7">
                  <c:v>3.9112264321490477</c:v>
                </c:pt>
                <c:pt idx="8">
                  <c:v>3.8158438107700068</c:v>
                </c:pt>
                <c:pt idx="9">
                  <c:v>3.8066304626359879</c:v>
                </c:pt>
                <c:pt idx="10">
                  <c:v>3.6558294762733401</c:v>
                </c:pt>
                <c:pt idx="11">
                  <c:v>3.5564382501861935</c:v>
                </c:pt>
                <c:pt idx="12">
                  <c:v>3.4095863650519522</c:v>
                </c:pt>
                <c:pt idx="13">
                  <c:v>3.4061228858916719</c:v>
                </c:pt>
                <c:pt idx="14">
                  <c:v>3.3893799428457498</c:v>
                </c:pt>
                <c:pt idx="15">
                  <c:v>3.253570667235131</c:v>
                </c:pt>
                <c:pt idx="16">
                  <c:v>2.8292124630778201</c:v>
                </c:pt>
                <c:pt idx="17">
                  <c:v>2.8256998464411107</c:v>
                </c:pt>
                <c:pt idx="18">
                  <c:v>2.7818935343254094</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3-2A07-47B6-9550-8ED5A18FFB7A}"/>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4-2A07-47B6-9550-8ED5A18FFB7A}"/>
              </c:ext>
            </c:extLst>
          </c:dPt>
          <c:dPt>
            <c:idx val="8"/>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Andalucía</c:v>
                </c:pt>
                <c:pt idx="2">
                  <c:v>Castilla - La Mancha</c:v>
                </c:pt>
                <c:pt idx="3">
                  <c:v>Balears, Illes</c:v>
                </c:pt>
                <c:pt idx="4">
                  <c:v>Rioja, La</c:v>
                </c:pt>
                <c:pt idx="5">
                  <c:v>Extremadura</c:v>
                </c:pt>
                <c:pt idx="6">
                  <c:v>Madrid, Comunidad de</c:v>
                </c:pt>
                <c:pt idx="7">
                  <c:v>TOTAL</c:v>
                </c:pt>
                <c:pt idx="8">
                  <c:v>Comunitat Valenciana</c:v>
                </c:pt>
                <c:pt idx="9">
                  <c:v>Aragón</c:v>
                </c:pt>
                <c:pt idx="10">
                  <c:v>Murcia, Región de</c:v>
                </c:pt>
                <c:pt idx="11">
                  <c:v>País Vasco</c:v>
                </c:pt>
                <c:pt idx="12">
                  <c:v>Navarra, Comunidad Foral de</c:v>
                </c:pt>
                <c:pt idx="13">
                  <c:v>Cataluña</c:v>
                </c:pt>
                <c:pt idx="14">
                  <c:v>Cantabria</c:v>
                </c:pt>
                <c:pt idx="15">
                  <c:v>Ceuta y Melilla</c:v>
                </c:pt>
                <c:pt idx="16">
                  <c:v>Asturias, Principado de</c:v>
                </c:pt>
                <c:pt idx="17">
                  <c:v>Galicia</c:v>
                </c:pt>
                <c:pt idx="18">
                  <c:v>Canarias</c:v>
                </c:pt>
              </c:strCache>
            </c:strRef>
          </c:cat>
          <c:val>
            <c:numRef>
              <c:f>'44bpbpcasaad'!$AX$11:$AX$29</c:f>
              <c:numCache>
                <c:formatCode>0.00</c:formatCode>
                <c:ptCount val="19"/>
                <c:pt idx="0">
                  <c:v>33.849204717321669</c:v>
                </c:pt>
                <c:pt idx="1">
                  <c:v>32.320263149125772</c:v>
                </c:pt>
                <c:pt idx="2">
                  <c:v>31.469351325184558</c:v>
                </c:pt>
                <c:pt idx="3">
                  <c:v>28.651400483732544</c:v>
                </c:pt>
                <c:pt idx="4">
                  <c:v>26.557066076509642</c:v>
                </c:pt>
                <c:pt idx="5">
                  <c:v>26.101859598931203</c:v>
                </c:pt>
                <c:pt idx="6">
                  <c:v>25.924855647439465</c:v>
                </c:pt>
                <c:pt idx="7">
                  <c:v>25.704638498465517</c:v>
                </c:pt>
                <c:pt idx="8">
                  <c:v>25.245781161168658</c:v>
                </c:pt>
                <c:pt idx="9">
                  <c:v>24.872902766749508</c:v>
                </c:pt>
                <c:pt idx="10">
                  <c:v>24.102506839372452</c:v>
                </c:pt>
                <c:pt idx="11">
                  <c:v>23.643028868787937</c:v>
                </c:pt>
                <c:pt idx="12">
                  <c:v>23.356960316312261</c:v>
                </c:pt>
                <c:pt idx="13">
                  <c:v>23.223141954499727</c:v>
                </c:pt>
                <c:pt idx="14">
                  <c:v>22.95749244418446</c:v>
                </c:pt>
                <c:pt idx="15">
                  <c:v>19.818892776291417</c:v>
                </c:pt>
                <c:pt idx="16">
                  <c:v>19.353173113030415</c:v>
                </c:pt>
                <c:pt idx="17">
                  <c:v>16.572259998906649</c:v>
                </c:pt>
                <c:pt idx="18">
                  <c:v>16.564867101803056</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'45ResolPIAAltaBaj'!$AC$11:$AC$40</c:f>
              <c:numCache>
                <c:formatCode>m/d/yyyy</c:formatCode>
                <c:ptCount val="3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numCache>
            </c:numRef>
          </c:cat>
          <c:val>
            <c:numRef>
              <c:f>'45ResolPIAAltaBaj'!$AD$11:$AD$40</c:f>
              <c:numCache>
                <c:formatCode>0</c:formatCode>
                <c:ptCount val="30"/>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2"/>
              </a:solidFill>
              <a:round/>
            </a:ln>
            <a:effectLst/>
          </c:spPr>
          <c:marker>
            <c:symbol val="none"/>
          </c:marker>
          <c:cat>
            <c:numRef>
              <c:f>'45ResolPIAAltaBaj'!$AC$11:$AC$40</c:f>
              <c:numCache>
                <c:formatCode>m/d/yyyy</c:formatCode>
                <c:ptCount val="3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numCache>
            </c:numRef>
          </c:cat>
          <c:val>
            <c:numRef>
              <c:f>'45ResolPIAAltaBaj'!$AE$11:$AE$40</c:f>
              <c:numCache>
                <c:formatCode>0</c:formatCode>
                <c:ptCount val="30"/>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3011</c:v>
                </c:pt>
                <c:pt idx="1">
                  <c:v>87723</c:v>
                </c:pt>
                <c:pt idx="2">
                  <c:v>50084</c:v>
                </c:pt>
                <c:pt idx="3">
                  <c:v>65560</c:v>
                </c:pt>
                <c:pt idx="4">
                  <c:v>66672</c:v>
                </c:pt>
                <c:pt idx="5">
                  <c:v>98721</c:v>
                </c:pt>
                <c:pt idx="6">
                  <c:v>263626</c:v>
                </c:pt>
                <c:pt idx="7">
                  <c:v>736305</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Persona</a:t>
            </a:r>
            <a:r>
              <a:rPr lang="es-ES" baseline="0"/>
              <a:t> con resolución de PIA</a:t>
            </a:r>
            <a:r>
              <a:rPr lang="es-ES"/>
              <a:t> por sexo</a:t>
            </a:r>
          </a:p>
        </c:rich>
      </c:tx>
      <c:layout>
        <c:manualLayout>
          <c:xMode val="edge"/>
          <c:yMode val="edge"/>
          <c:x val="0.17933349240435856"/>
          <c:y val="2.6316093748193371E-3"/>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CF66-44C6-9485-4914140F6EFA}"/>
              </c:ext>
            </c:extLst>
          </c:dPt>
          <c:dPt>
            <c:idx val="1"/>
            <c:bubble3D val="0"/>
            <c:spPr>
              <a:solidFill>
                <a:srgbClr val="993366"/>
              </a:solidFill>
              <a:ln w="25400">
                <a:noFill/>
              </a:ln>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871103</c:v>
                </c:pt>
                <c:pt idx="1">
                  <c:v>500599</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dependencia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423</c:v>
                </c:pt>
                <c:pt idx="1">
                  <c:v>9509</c:v>
                </c:pt>
                <c:pt idx="2">
                  <c:v>6023</c:v>
                </c:pt>
                <c:pt idx="3">
                  <c:v>8998</c:v>
                </c:pt>
                <c:pt idx="4">
                  <c:v>8196</c:v>
                </c:pt>
                <c:pt idx="5">
                  <c:v>11133</c:v>
                </c:pt>
                <c:pt idx="6">
                  <c:v>37489</c:v>
                </c:pt>
                <c:pt idx="7">
                  <c:v>175175</c:v>
                </c:pt>
              </c:numCache>
            </c:numRef>
          </c:val>
          <c:extLst>
            <c:ext xmlns:c15="http://schemas.microsoft.com/office/drawing/2012/chart" uri="{02D57815-91ED-43cb-92C2-25804820EDAC}">
              <c15:datalabelsRange>
                <c15:f>'46aperfpb_graf'!$V$12:$AC$12</c15:f>
                <c15:dlblRangeCache>
                  <c:ptCount val="8"/>
                  <c:pt idx="0">
                    <c:v>33%</c:v>
                  </c:pt>
                  <c:pt idx="1">
                    <c:v>35%</c:v>
                  </c:pt>
                  <c:pt idx="2">
                    <c:v>31%</c:v>
                  </c:pt>
                  <c:pt idx="3">
                    <c:v>32%</c:v>
                  </c:pt>
                  <c:pt idx="4">
                    <c:v>27%</c:v>
                  </c:pt>
                  <c:pt idx="5">
                    <c:v>23%</c:v>
                  </c:pt>
                  <c:pt idx="6">
                    <c:v>23%</c:v>
                  </c:pt>
                  <c:pt idx="7">
                    <c:v>32%</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619</c:v>
                </c:pt>
                <c:pt idx="1">
                  <c:v>10453</c:v>
                </c:pt>
                <c:pt idx="2">
                  <c:v>7449</c:v>
                </c:pt>
                <c:pt idx="3">
                  <c:v>11072</c:v>
                </c:pt>
                <c:pt idx="4">
                  <c:v>12098</c:v>
                </c:pt>
                <c:pt idx="5">
                  <c:v>19087</c:v>
                </c:pt>
                <c:pt idx="6">
                  <c:v>60952</c:v>
                </c:pt>
                <c:pt idx="7">
                  <c:v>212007</c:v>
                </c:pt>
              </c:numCache>
            </c:numRef>
          </c:val>
          <c:extLst>
            <c:ext xmlns:c15="http://schemas.microsoft.com/office/drawing/2012/chart" uri="{02D57815-91ED-43cb-92C2-25804820EDAC}">
              <c15:datalabelsRange>
                <c15:f>'46aperfpb_graf'!$V$13:$AC$13</c15:f>
                <c15:dlblRangeCache>
                  <c:ptCount val="8"/>
                  <c:pt idx="0">
                    <c:v>48%</c:v>
                  </c:pt>
                  <c:pt idx="1">
                    <c:v>39%</c:v>
                  </c:pt>
                  <c:pt idx="2">
                    <c:v>38%</c:v>
                  </c:pt>
                  <c:pt idx="3">
                    <c:v>39%</c:v>
                  </c:pt>
                  <c:pt idx="4">
                    <c:v>39%</c:v>
                  </c:pt>
                  <c:pt idx="5">
                    <c:v>39%</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249</c:v>
                </c:pt>
                <c:pt idx="1">
                  <c:v>7130</c:v>
                </c:pt>
                <c:pt idx="2">
                  <c:v>6027</c:v>
                </c:pt>
                <c:pt idx="3">
                  <c:v>8223</c:v>
                </c:pt>
                <c:pt idx="4">
                  <c:v>10477</c:v>
                </c:pt>
                <c:pt idx="5">
                  <c:v>18164</c:v>
                </c:pt>
                <c:pt idx="6">
                  <c:v>65172</c:v>
                </c:pt>
                <c:pt idx="7">
                  <c:v>164978</c:v>
                </c:pt>
              </c:numCache>
            </c:numRef>
          </c:val>
          <c:extLst>
            <c:ext xmlns:c15="http://schemas.microsoft.com/office/drawing/2012/chart" uri="{02D57815-91ED-43cb-92C2-25804820EDAC}">
              <c15:datalabelsRange>
                <c15:f>'46aperfpb_graf'!$V$14:$AC$14</c15:f>
                <c15:dlblRangeCache>
                  <c:ptCount val="8"/>
                  <c:pt idx="0">
                    <c:v>19%</c:v>
                  </c:pt>
                  <c:pt idx="1">
                    <c:v>26%</c:v>
                  </c:pt>
                  <c:pt idx="2">
                    <c:v>31%</c:v>
                  </c:pt>
                  <c:pt idx="3">
                    <c:v>29%</c:v>
                  </c:pt>
                  <c:pt idx="4">
                    <c:v>34%</c:v>
                  </c:pt>
                  <c:pt idx="5">
                    <c:v>38%</c:v>
                  </c:pt>
                  <c:pt idx="6">
                    <c:v>40%</c:v>
                  </c:pt>
                  <c:pt idx="7">
                    <c:v>30%</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dependencia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566</c:v>
                </c:pt>
                <c:pt idx="1">
                  <c:v>19563</c:v>
                </c:pt>
                <c:pt idx="2">
                  <c:v>9088</c:v>
                </c:pt>
                <c:pt idx="3">
                  <c:v>11041</c:v>
                </c:pt>
                <c:pt idx="4">
                  <c:v>9283</c:v>
                </c:pt>
                <c:pt idx="5">
                  <c:v>12093</c:v>
                </c:pt>
                <c:pt idx="6">
                  <c:v>27144</c:v>
                </c:pt>
                <c:pt idx="7">
                  <c:v>53515</c:v>
                </c:pt>
              </c:numCache>
            </c:numRef>
          </c:val>
          <c:extLst>
            <c:ext xmlns:c15="http://schemas.microsoft.com/office/drawing/2012/chart" uri="{02D57815-91ED-43cb-92C2-25804820EDAC}">
              <c15:datalabelsRange>
                <c15:f>'46aperfpb_graf'!$V$16:$AC$16</c15:f>
                <c15:dlblRangeCache>
                  <c:ptCount val="8"/>
                  <c:pt idx="0">
                    <c:v>33%</c:v>
                  </c:pt>
                  <c:pt idx="1">
                    <c:v>32%</c:v>
                  </c:pt>
                  <c:pt idx="2">
                    <c:v>30%</c:v>
                  </c:pt>
                  <c:pt idx="3">
                    <c:v>30%</c:v>
                  </c:pt>
                  <c:pt idx="4">
                    <c:v>26%</c:v>
                  </c:pt>
                  <c:pt idx="5">
                    <c:v>24%</c:v>
                  </c:pt>
                  <c:pt idx="6">
                    <c:v>27%</c:v>
                  </c:pt>
                  <c:pt idx="7">
                    <c:v>29%</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813</c:v>
                </c:pt>
                <c:pt idx="1">
                  <c:v>25087</c:v>
                </c:pt>
                <c:pt idx="2">
                  <c:v>11442</c:v>
                </c:pt>
                <c:pt idx="3">
                  <c:v>14625</c:v>
                </c:pt>
                <c:pt idx="4">
                  <c:v>14455</c:v>
                </c:pt>
                <c:pt idx="5">
                  <c:v>20529</c:v>
                </c:pt>
                <c:pt idx="6">
                  <c:v>39496</c:v>
                </c:pt>
                <c:pt idx="7">
                  <c:v>69716</c:v>
                </c:pt>
              </c:numCache>
            </c:numRef>
          </c:val>
          <c:extLst>
            <c:ext xmlns:c15="http://schemas.microsoft.com/office/drawing/2012/chart" uri="{02D57815-91ED-43cb-92C2-25804820EDAC}">
              <c15:datalabelsRange>
                <c15:f>'46aperfpb_graf'!$V$17:$AC$17</c15:f>
                <c15:dlblRangeCache>
                  <c:ptCount val="8"/>
                  <c:pt idx="0">
                    <c:v>47%</c:v>
                  </c:pt>
                  <c:pt idx="1">
                    <c:v>41%</c:v>
                  </c:pt>
                  <c:pt idx="2">
                    <c:v>37%</c:v>
                  </c:pt>
                  <c:pt idx="3">
                    <c:v>39%</c:v>
                  </c:pt>
                  <c:pt idx="4">
                    <c:v>40%</c:v>
                  </c:pt>
                  <c:pt idx="5">
                    <c:v>41%</c:v>
                  </c:pt>
                  <c:pt idx="6">
                    <c:v>39%</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341</c:v>
                </c:pt>
                <c:pt idx="1">
                  <c:v>15981</c:v>
                </c:pt>
                <c:pt idx="2">
                  <c:v>10055</c:v>
                </c:pt>
                <c:pt idx="3">
                  <c:v>11601</c:v>
                </c:pt>
                <c:pt idx="4">
                  <c:v>12163</c:v>
                </c:pt>
                <c:pt idx="5">
                  <c:v>17715</c:v>
                </c:pt>
                <c:pt idx="6">
                  <c:v>33373</c:v>
                </c:pt>
                <c:pt idx="7">
                  <c:v>60914</c:v>
                </c:pt>
              </c:numCache>
            </c:numRef>
          </c:val>
          <c:extLst>
            <c:ext xmlns:c15="http://schemas.microsoft.com/office/drawing/2012/chart" uri="{02D57815-91ED-43cb-92C2-25804820EDAC}">
              <c15:datalabelsRange>
                <c15:f>'46aperfpb_graf'!$V$18:$AC$18</c15:f>
                <c15:dlblRangeCache>
                  <c:ptCount val="8"/>
                  <c:pt idx="0">
                    <c:v>20%</c:v>
                  </c:pt>
                  <c:pt idx="1">
                    <c:v>26%</c:v>
                  </c:pt>
                  <c:pt idx="2">
                    <c:v>33%</c:v>
                  </c:pt>
                  <c:pt idx="3">
                    <c:v>31%</c:v>
                  </c:pt>
                  <c:pt idx="4">
                    <c:v>34%</c:v>
                  </c:pt>
                  <c:pt idx="5">
                    <c:v>35%</c:v>
                  </c:pt>
                  <c:pt idx="6">
                    <c:v>33%</c:v>
                  </c:pt>
                  <c:pt idx="7">
                    <c:v>33%</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0.34411663639487505</c:v>
                </c:pt>
                <c:pt idx="1">
                  <c:v>0.24212465900404637</c:v>
                </c:pt>
                <c:pt idx="2">
                  <c:v>0.20013219071929986</c:v>
                </c:pt>
                <c:pt idx="3">
                  <c:v>4.5568981114609705E-2</c:v>
                </c:pt>
                <c:pt idx="4">
                  <c:v>3.2947747848832726E-2</c:v>
                </c:pt>
                <c:pt idx="5">
                  <c:v>1.7861525838552002E-2</c:v>
                </c:pt>
                <c:pt idx="6">
                  <c:v>1.7614325687076167E-2</c:v>
                </c:pt>
                <c:pt idx="7">
                  <c:v>1.3979957502612257E-2</c:v>
                </c:pt>
                <c:pt idx="8">
                  <c:v>8.5653975890095865E-2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total registradas sobre</a:t>
            </a:r>
            <a:r>
              <a:rPr lang="es-ES" baseline="0">
                <a:solidFill>
                  <a:srgbClr val="008000"/>
                </a:solidFill>
              </a:rPr>
              <a:t> la población </a:t>
            </a:r>
            <a:endParaRPr lang="es-ES">
              <a:solidFill>
                <a:srgbClr val="008000"/>
              </a:solidFill>
            </a:endParaRP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Andalucía</c:v>
                </c:pt>
                <c:pt idx="4">
                  <c:v>Cataluña</c:v>
                </c:pt>
                <c:pt idx="5">
                  <c:v>Castilla - La Mancha</c:v>
                </c:pt>
                <c:pt idx="6">
                  <c:v>Asturias, Principado de</c:v>
                </c:pt>
                <c:pt idx="7">
                  <c:v>Rioja, La</c:v>
                </c:pt>
                <c:pt idx="8">
                  <c:v>TOTAL</c:v>
                </c:pt>
                <c:pt idx="9">
                  <c:v>Cantabria</c:v>
                </c:pt>
                <c:pt idx="10">
                  <c:v>Aragón</c:v>
                </c:pt>
                <c:pt idx="11">
                  <c:v>Murcia, Región de</c:v>
                </c:pt>
                <c:pt idx="12">
                  <c:v>Comunitat Valenciana</c:v>
                </c:pt>
                <c:pt idx="13">
                  <c:v>Balears, Illes</c:v>
                </c:pt>
                <c:pt idx="14">
                  <c:v>Madrid, Comunidad de</c:v>
                </c:pt>
                <c:pt idx="15">
                  <c:v>Navarra, Comunidad Foral de</c:v>
                </c:pt>
                <c:pt idx="16">
                  <c:v>Galicia</c:v>
                </c:pt>
                <c:pt idx="17">
                  <c:v>Ceuta y Melilla</c:v>
                </c:pt>
                <c:pt idx="18">
                  <c:v>Canarias</c:v>
                </c:pt>
              </c:strCache>
            </c:strRef>
          </c:cat>
          <c:val>
            <c:numRef>
              <c:f>'24asolcasaad_pobl'!$AF$11:$AF$29</c:f>
              <c:numCache>
                <c:formatCode>0.00</c:formatCode>
                <c:ptCount val="19"/>
                <c:pt idx="0">
                  <c:v>6.4848860341223276</c:v>
                </c:pt>
                <c:pt idx="1">
                  <c:v>5.5203190061207312</c:v>
                </c:pt>
                <c:pt idx="2">
                  <c:v>5.0775889943455539</c:v>
                </c:pt>
                <c:pt idx="3">
                  <c:v>5.0460301638069849</c:v>
                </c:pt>
                <c:pt idx="4">
                  <c:v>4.8007144203656518</c:v>
                </c:pt>
                <c:pt idx="5">
                  <c:v>4.6535672819929399</c:v>
                </c:pt>
                <c:pt idx="6">
                  <c:v>4.6174625703951282</c:v>
                </c:pt>
                <c:pt idx="7">
                  <c:v>4.557788253535568</c:v>
                </c:pt>
                <c:pt idx="8">
                  <c:v>4.3610462003285067</c:v>
                </c:pt>
                <c:pt idx="9">
                  <c:v>4.0529413975353688</c:v>
                </c:pt>
                <c:pt idx="10">
                  <c:v>3.9906809468338968</c:v>
                </c:pt>
                <c:pt idx="11">
                  <c:v>3.9625870989726337</c:v>
                </c:pt>
                <c:pt idx="12">
                  <c:v>3.9445331835219806</c:v>
                </c:pt>
                <c:pt idx="13">
                  <c:v>3.6198252849806103</c:v>
                </c:pt>
                <c:pt idx="14">
                  <c:v>3.4733974723628571</c:v>
                </c:pt>
                <c:pt idx="15">
                  <c:v>3.2912875291552544</c:v>
                </c:pt>
                <c:pt idx="16">
                  <c:v>3.101249449909012</c:v>
                </c:pt>
                <c:pt idx="17">
                  <c:v>3.0673789419265898</c:v>
                </c:pt>
                <c:pt idx="18">
                  <c:v>2.7873890860131856</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0.28327664190469182</c:v>
                </c:pt>
                <c:pt idx="1">
                  <c:v>0.46879342764964521</c:v>
                </c:pt>
                <c:pt idx="2">
                  <c:v>0.17744154298822537</c:v>
                </c:pt>
                <c:pt idx="3">
                  <c:v>6.1687634609284774E-2</c:v>
                </c:pt>
                <c:pt idx="4">
                  <c:v>8.8007528481528416E-3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solidFill>
                  <a:srgbClr val="008000"/>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993366"/>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0.2665263039989359</c:v>
                </c:pt>
                <c:pt idx="1">
                  <c:v>0.73347369600106405</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rgbClr val="993366"/>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pattFill prst="wdUpDiag">
                <a:fgClr>
                  <a:srgbClr val="993366"/>
                </a:fgClr>
                <a:bgClr>
                  <a:srgbClr val="721C55"/>
                </a:bgClr>
              </a:patt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0.17480211911862786</c:v>
                </c:pt>
                <c:pt idx="1">
                  <c:v>0.30045837646015083</c:v>
                </c:pt>
                <c:pt idx="2">
                  <c:v>0.25774877650897227</c:v>
                </c:pt>
                <c:pt idx="3">
                  <c:v>0.29503985828166518</c:v>
                </c:pt>
                <c:pt idx="4">
                  <c:v>0.21870752502162363</c:v>
                </c:pt>
                <c:pt idx="5">
                  <c:v>0.27444829078321076</c:v>
                </c:pt>
                <c:pt idx="6">
                  <c:v>0.2417091044590734</c:v>
                </c:pt>
                <c:pt idx="7">
                  <c:v>0.22390722569134702</c:v>
                </c:pt>
                <c:pt idx="8">
                  <c:v>0.35030184644141149</c:v>
                </c:pt>
                <c:pt idx="9">
                  <c:v>0.25693424864092695</c:v>
                </c:pt>
                <c:pt idx="10">
                  <c:v>0.18092871563907439</c:v>
                </c:pt>
                <c:pt idx="11">
                  <c:v>0.14995426480676882</c:v>
                </c:pt>
                <c:pt idx="12">
                  <c:v>0.24686511830770907</c:v>
                </c:pt>
                <c:pt idx="13">
                  <c:v>0.28305216927307802</c:v>
                </c:pt>
                <c:pt idx="14">
                  <c:v>0.28328267477203645</c:v>
                </c:pt>
                <c:pt idx="15">
                  <c:v>0.33469854006463834</c:v>
                </c:pt>
                <c:pt idx="16">
                  <c:v>0.29297820823244553</c:v>
                </c:pt>
                <c:pt idx="17">
                  <c:v>0.17091836734693877</c:v>
                </c:pt>
                <c:pt idx="18">
                  <c:v>0.10967741935483871</c:v>
                </c:pt>
                <c:pt idx="19">
                  <c:v>0.2665263039989359</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0.82519788088137214</c:v>
                </c:pt>
                <c:pt idx="1">
                  <c:v>0.69954162353984917</c:v>
                </c:pt>
                <c:pt idx="2">
                  <c:v>0.74225122349102768</c:v>
                </c:pt>
                <c:pt idx="3">
                  <c:v>0.70496014171833477</c:v>
                </c:pt>
                <c:pt idx="4">
                  <c:v>0.78129247497837639</c:v>
                </c:pt>
                <c:pt idx="5">
                  <c:v>0.72555170921678924</c:v>
                </c:pt>
                <c:pt idx="6">
                  <c:v>0.75829089554092655</c:v>
                </c:pt>
                <c:pt idx="7">
                  <c:v>0.77609277430865298</c:v>
                </c:pt>
                <c:pt idx="8">
                  <c:v>0.64969815355858851</c:v>
                </c:pt>
                <c:pt idx="9">
                  <c:v>0.74306575135907305</c:v>
                </c:pt>
                <c:pt idx="10">
                  <c:v>0.81907128436092558</c:v>
                </c:pt>
                <c:pt idx="11">
                  <c:v>0.85004573519323123</c:v>
                </c:pt>
                <c:pt idx="12">
                  <c:v>0.75313488169229093</c:v>
                </c:pt>
                <c:pt idx="13">
                  <c:v>0.71694783072692192</c:v>
                </c:pt>
                <c:pt idx="14">
                  <c:v>0.7167173252279635</c:v>
                </c:pt>
                <c:pt idx="15">
                  <c:v>0.66530145993536161</c:v>
                </c:pt>
                <c:pt idx="16">
                  <c:v>0.70702179176755453</c:v>
                </c:pt>
                <c:pt idx="17">
                  <c:v>0.82908163265306123</c:v>
                </c:pt>
                <c:pt idx="18">
                  <c:v>0.89032258064516134</c:v>
                </c:pt>
                <c:pt idx="19">
                  <c:v>0.73347369600106405</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008000"/>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0.2665263039989359</c:v>
                </c:pt>
                <c:pt idx="1">
                  <c:v>0.2665263039989359</c:v>
                </c:pt>
                <c:pt idx="2">
                  <c:v>0.2665263039989359</c:v>
                </c:pt>
                <c:pt idx="3">
                  <c:v>0.2665263039989359</c:v>
                </c:pt>
                <c:pt idx="4">
                  <c:v>0.2665263039989359</c:v>
                </c:pt>
                <c:pt idx="5">
                  <c:v>0.2665263039989359</c:v>
                </c:pt>
                <c:pt idx="6">
                  <c:v>0.2665263039989359</c:v>
                </c:pt>
                <c:pt idx="7">
                  <c:v>0.2665263039989359</c:v>
                </c:pt>
                <c:pt idx="8">
                  <c:v>0.2665263039989359</c:v>
                </c:pt>
                <c:pt idx="9">
                  <c:v>0.2665263039989359</c:v>
                </c:pt>
                <c:pt idx="10">
                  <c:v>0.2665263039989359</c:v>
                </c:pt>
                <c:pt idx="11">
                  <c:v>0.2665263039989359</c:v>
                </c:pt>
                <c:pt idx="12">
                  <c:v>0.2665263039989359</c:v>
                </c:pt>
                <c:pt idx="13">
                  <c:v>0.2665263039989359</c:v>
                </c:pt>
                <c:pt idx="14">
                  <c:v>0.2665263039989359</c:v>
                </c:pt>
                <c:pt idx="15">
                  <c:v>0.2665263039989359</c:v>
                </c:pt>
                <c:pt idx="16">
                  <c:v>0.2665263039989359</c:v>
                </c:pt>
                <c:pt idx="17">
                  <c:v>0.2665263039989359</c:v>
                </c:pt>
                <c:pt idx="18">
                  <c:v>0.2665263039989359</c:v>
                </c:pt>
                <c:pt idx="19">
                  <c:v>0.2665263039989359</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3.1496638409821689E-3</c:v>
                </c:pt>
                <c:pt idx="1">
                  <c:v>0.43337474422683425</c:v>
                </c:pt>
                <c:pt idx="2">
                  <c:v>9.934229757380883E-2</c:v>
                </c:pt>
                <c:pt idx="3">
                  <c:v>0.40346389944460687</c:v>
                </c:pt>
                <c:pt idx="4">
                  <c:v>5.4969307220111077E-2</c:v>
                </c:pt>
                <c:pt idx="5">
                  <c:v>3.9900613855597782E-3</c:v>
                </c:pt>
                <c:pt idx="6">
                  <c:v>6.0654779304296987E-4</c:v>
                </c:pt>
                <c:pt idx="7">
                  <c:v>4.896229172756504E-4</c:v>
                </c:pt>
                <c:pt idx="8">
                  <c:v>2.7038877521192632E-4</c:v>
                </c:pt>
                <c:pt idx="9">
                  <c:v>3.4346682256650103E-4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6.4508562045507859E-4</c:v>
                </c:pt>
                <c:pt idx="1">
                  <c:v>2.1903589021815623E-2</c:v>
                </c:pt>
                <c:pt idx="2">
                  <c:v>9.7290640394088676E-2</c:v>
                </c:pt>
                <c:pt idx="3">
                  <c:v>0.70941825005864412</c:v>
                </c:pt>
                <c:pt idx="4">
                  <c:v>0.15429275158339198</c:v>
                </c:pt>
                <c:pt idx="5">
                  <c:v>2.11118930330753E-3</c:v>
                </c:pt>
                <c:pt idx="6">
                  <c:v>2.6389866291344125E-4</c:v>
                </c:pt>
                <c:pt idx="7">
                  <c:v>3.8998357963875205E-3</c:v>
                </c:pt>
                <c:pt idx="8">
                  <c:v>2.9322073657049025E-5</c:v>
                </c:pt>
                <c:pt idx="9">
                  <c:v>1.0145437485338964E-2</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2.6496651361389758E-3</c:v>
                </c:pt>
                <c:pt idx="1">
                  <c:v>0.35124148217471413</c:v>
                </c:pt>
                <c:pt idx="2">
                  <c:v>9.8920831749188434E-2</c:v>
                </c:pt>
                <c:pt idx="3">
                  <c:v>0.46444593922732724</c:v>
                </c:pt>
                <c:pt idx="4">
                  <c:v>7.4775538852981605E-2</c:v>
                </c:pt>
                <c:pt idx="5">
                  <c:v>3.6147749539379406E-3</c:v>
                </c:pt>
                <c:pt idx="6">
                  <c:v>5.3812183780305915E-4</c:v>
                </c:pt>
                <c:pt idx="7">
                  <c:v>1.1698300821805633E-3</c:v>
                </c:pt>
                <c:pt idx="8">
                  <c:v>2.2226771561430702E-4</c:v>
                </c:pt>
                <c:pt idx="9">
                  <c:v>2.4215482701137659E-3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1.7393858808250101E-3</c:v>
                </c:pt>
                <c:pt idx="1">
                  <c:v>1.639661090324376E-2</c:v>
                </c:pt>
                <c:pt idx="2">
                  <c:v>5.6085531401713101E-2</c:v>
                </c:pt>
                <c:pt idx="3">
                  <c:v>1.0761000649370729E-2</c:v>
                </c:pt>
                <c:pt idx="4">
                  <c:v>0.18222579547914283</c:v>
                </c:pt>
                <c:pt idx="5">
                  <c:v>0.69181947493738216</c:v>
                </c:pt>
                <c:pt idx="6">
                  <c:v>3.64961810816661E-2</c:v>
                </c:pt>
                <c:pt idx="7">
                  <c:v>2.5742911036210148E-3</c:v>
                </c:pt>
                <c:pt idx="8">
                  <c:v>5.6433408577878099E-4</c:v>
                </c:pt>
                <c:pt idx="9">
                  <c:v>1.3373944772565633E-3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1.6388964763725759E-4</c:v>
                </c:pt>
                <c:pt idx="2">
                  <c:v>6.5555859054903035E-4</c:v>
                </c:pt>
                <c:pt idx="3">
                  <c:v>9.7787489756897029E-3</c:v>
                </c:pt>
                <c:pt idx="4">
                  <c:v>8.5659655831739956E-2</c:v>
                </c:pt>
                <c:pt idx="5">
                  <c:v>0.74187380497131927</c:v>
                </c:pt>
                <c:pt idx="6">
                  <c:v>0.12788855503960667</c:v>
                </c:pt>
                <c:pt idx="7">
                  <c:v>2.2398251843758535E-3</c:v>
                </c:pt>
                <c:pt idx="8">
                  <c:v>2.7314941272876261E-4</c:v>
                </c:pt>
                <c:pt idx="9">
                  <c:v>3.1466812346353457E-2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1.5235747804359454E-3</c:v>
                </c:pt>
                <c:pt idx="1">
                  <c:v>1.4382545927315325E-2</c:v>
                </c:pt>
                <c:pt idx="2">
                  <c:v>4.9208079686346738E-2</c:v>
                </c:pt>
                <c:pt idx="3">
                  <c:v>1.0637937689177202E-2</c:v>
                </c:pt>
                <c:pt idx="4">
                  <c:v>0.17023408880070964</c:v>
                </c:pt>
                <c:pt idx="5">
                  <c:v>0.69793944975250377</c:v>
                </c:pt>
                <c:pt idx="6">
                  <c:v>4.7819933775282875E-2</c:v>
                </c:pt>
                <c:pt idx="7">
                  <c:v>2.5325198572579716E-3</c:v>
                </c:pt>
                <c:pt idx="8">
                  <c:v>5.2817259055112779E-4</c:v>
                </c:pt>
                <c:pt idx="9">
                  <c:v>5.1936971404194232E-3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1.2320804765977185E-3</c:v>
                </c:pt>
                <c:pt idx="1">
                  <c:v>6.2183826407108383E-3</c:v>
                </c:pt>
                <c:pt idx="2">
                  <c:v>1.3422429662699851E-2</c:v>
                </c:pt>
                <c:pt idx="3">
                  <c:v>2.4888025627273914E-2</c:v>
                </c:pt>
                <c:pt idx="4">
                  <c:v>0.15567699198422938</c:v>
                </c:pt>
                <c:pt idx="5">
                  <c:v>2.2815231413703636E-2</c:v>
                </c:pt>
                <c:pt idx="6">
                  <c:v>0.11751148733856122</c:v>
                </c:pt>
                <c:pt idx="7">
                  <c:v>9.1347896041397911E-2</c:v>
                </c:pt>
                <c:pt idx="8">
                  <c:v>0.52770731565901807</c:v>
                </c:pt>
                <c:pt idx="9">
                  <c:v>3.9180159155807449E-2</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8.3675006275625474E-5</c:v>
                </c:pt>
                <c:pt idx="2">
                  <c:v>1.6735001255125095E-4</c:v>
                </c:pt>
                <c:pt idx="3">
                  <c:v>7.5307505648062928E-4</c:v>
                </c:pt>
                <c:pt idx="4">
                  <c:v>6.3593004769475362E-3</c:v>
                </c:pt>
                <c:pt idx="5">
                  <c:v>1.3220650991548824E-2</c:v>
                </c:pt>
                <c:pt idx="6">
                  <c:v>3.9410927955819595E-2</c:v>
                </c:pt>
                <c:pt idx="7">
                  <c:v>0.16868881265166094</c:v>
                </c:pt>
                <c:pt idx="8">
                  <c:v>0.61551334616350095</c:v>
                </c:pt>
                <c:pt idx="9">
                  <c:v>0.15580286168521462</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1.0499790004199917E-3</c:v>
                </c:pt>
                <c:pt idx="1">
                  <c:v>5.3116584727128987E-3</c:v>
                </c:pt>
                <c:pt idx="2">
                  <c:v>1.1463300145761791E-2</c:v>
                </c:pt>
                <c:pt idx="3">
                  <c:v>2.1320750055587125E-2</c:v>
                </c:pt>
                <c:pt idx="4">
                  <c:v>0.13360673962991329</c:v>
                </c:pt>
                <c:pt idx="5">
                  <c:v>2.1394866220322651E-2</c:v>
                </c:pt>
                <c:pt idx="6">
                  <c:v>0.10596141018356103</c:v>
                </c:pt>
                <c:pt idx="7">
                  <c:v>0.10274970971168812</c:v>
                </c:pt>
                <c:pt idx="8">
                  <c:v>0.54057860019270199</c:v>
                </c:pt>
                <c:pt idx="9">
                  <c:v>5.656298638733108E-2</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cuantía de las Prestaciones Económicas (euros).</a:t>
            </a:r>
            <a:r>
              <a:rPr lang="en-US" sz="900" baseline="0"/>
              <a:t> GRADO I</a:t>
            </a:r>
            <a:endParaRPr lang="en-US" sz="900"/>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'8CuantíaPrest'!$C$11:$C$19</c:f>
              <c:numCache>
                <c:formatCode>0.0%</c:formatCode>
                <c:ptCount val="9"/>
                <c:pt idx="0">
                  <c:v>8.0388355770831428E-3</c:v>
                </c:pt>
                <c:pt idx="1">
                  <c:v>1.6888535664613551E-2</c:v>
                </c:pt>
                <c:pt idx="2">
                  <c:v>7.6162194381944034E-2</c:v>
                </c:pt>
                <c:pt idx="3">
                  <c:v>0.89225704941977546</c:v>
                </c:pt>
                <c:pt idx="4">
                  <c:v>4.2906009526315503E-3</c:v>
                </c:pt>
                <c:pt idx="5">
                  <c:v>1.8794872758711423E-3</c:v>
                </c:pt>
                <c:pt idx="6">
                  <c:v>3.11457891430075E-4</c:v>
                </c:pt>
                <c:pt idx="7">
                  <c:v>9.1289381970884053E-5</c:v>
                </c:pt>
                <c:pt idx="8">
                  <c:v>8.0549454680191817E-5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'8CuantíaPrest'!$C$27:$C$35</c:f>
              <c:numCache>
                <c:formatCode>0.0%</c:formatCode>
                <c:ptCount val="9"/>
                <c:pt idx="0">
                  <c:v>4.1176470588235297E-3</c:v>
                </c:pt>
                <c:pt idx="1">
                  <c:v>1.176470588235294E-3</c:v>
                </c:pt>
                <c:pt idx="2">
                  <c:v>1.0294117647058823E-2</c:v>
                </c:pt>
                <c:pt idx="3">
                  <c:v>0.11352941176470588</c:v>
                </c:pt>
                <c:pt idx="4">
                  <c:v>0.23117647058823529</c:v>
                </c:pt>
                <c:pt idx="5">
                  <c:v>0.56999999999999995</c:v>
                </c:pt>
                <c:pt idx="6">
                  <c:v>6.1176470588235297E-2</c:v>
                </c:pt>
                <c:pt idx="7">
                  <c:v>4.1176470588235297E-3</c:v>
                </c:pt>
                <c:pt idx="8">
                  <c:v>4.4117647058823529E-3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'8CuantíaPrest'!$I$11:$I$19</c:f>
              <c:numCache>
                <c:formatCode>0.0%</c:formatCode>
                <c:ptCount val="9"/>
                <c:pt idx="0">
                  <c:v>2.0607339510039895E-2</c:v>
                </c:pt>
                <c:pt idx="1">
                  <c:v>9.9409805796432452E-3</c:v>
                </c:pt>
                <c:pt idx="2">
                  <c:v>4.2022486728873355E-2</c:v>
                </c:pt>
                <c:pt idx="3">
                  <c:v>0.26669194500313231</c:v>
                </c:pt>
                <c:pt idx="4">
                  <c:v>0.34077945200962773</c:v>
                </c:pt>
                <c:pt idx="5">
                  <c:v>0.2864585050611626</c:v>
                </c:pt>
                <c:pt idx="6">
                  <c:v>2.0195192719839099E-2</c:v>
                </c:pt>
                <c:pt idx="7">
                  <c:v>2.2915361535164364E-3</c:v>
                </c:pt>
                <c:pt idx="8">
                  <c:v>1.1012562234165321E-2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GRADO II</a:t>
            </a:r>
            <a:endParaRPr lang="en-US" sz="900"/>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'8CuantíaPrest'!$D$11:$D$19</c:f>
              <c:numCache>
                <c:formatCode>0.0%</c:formatCode>
                <c:ptCount val="9"/>
                <c:pt idx="0">
                  <c:v>8.0110004599168397E-3</c:v>
                </c:pt>
                <c:pt idx="1">
                  <c:v>5.0919364376155662E-3</c:v>
                </c:pt>
                <c:pt idx="2">
                  <c:v>3.057039074159244E-2</c:v>
                </c:pt>
                <c:pt idx="3">
                  <c:v>0.14653044367895926</c:v>
                </c:pt>
                <c:pt idx="4">
                  <c:v>0.66742380867459472</c:v>
                </c:pt>
                <c:pt idx="5">
                  <c:v>0.13987572859274833</c:v>
                </c:pt>
                <c:pt idx="6">
                  <c:v>2.1118630386424008E-3</c:v>
                </c:pt>
                <c:pt idx="7">
                  <c:v>3.4259111515754496E-4</c:v>
                </c:pt>
                <c:pt idx="8">
                  <c:v>4.2237260772848013E-5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'8CuantíaPrest'!$D$27:$D$35</c:f>
              <c:numCache>
                <c:formatCode>0.0%</c:formatCode>
                <c:ptCount val="9"/>
                <c:pt idx="0">
                  <c:v>5.6550424128180964E-3</c:v>
                </c:pt>
                <c:pt idx="1">
                  <c:v>9.42507068803016E-4</c:v>
                </c:pt>
                <c:pt idx="2">
                  <c:v>2.8275212064090482E-3</c:v>
                </c:pt>
                <c:pt idx="3">
                  <c:v>6.314797360980208E-2</c:v>
                </c:pt>
                <c:pt idx="4">
                  <c:v>6.6603832862079798E-2</c:v>
                </c:pt>
                <c:pt idx="5">
                  <c:v>0.14074772227458374</c:v>
                </c:pt>
                <c:pt idx="6">
                  <c:v>0.1900722588752749</c:v>
                </c:pt>
                <c:pt idx="7">
                  <c:v>0.39333961671379203</c:v>
                </c:pt>
                <c:pt idx="8">
                  <c:v>0.13666352497643733</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'8CuantíaPrest'!$J$11:$J$19</c:f>
              <c:numCache>
                <c:formatCode>0.0%</c:formatCode>
                <c:ptCount val="9"/>
                <c:pt idx="0">
                  <c:v>1.4212192638669996E-2</c:v>
                </c:pt>
                <c:pt idx="1">
                  <c:v>8.298581570175316E-3</c:v>
                </c:pt>
                <c:pt idx="2">
                  <c:v>1.1101967949343785E-2</c:v>
                </c:pt>
                <c:pt idx="3">
                  <c:v>0.14595740526367174</c:v>
                </c:pt>
                <c:pt idx="4">
                  <c:v>8.8271802954016099E-2</c:v>
                </c:pt>
                <c:pt idx="5">
                  <c:v>0.25608446421846887</c:v>
                </c:pt>
                <c:pt idx="6">
                  <c:v>0.2710358582407007</c:v>
                </c:pt>
                <c:pt idx="7">
                  <c:v>7.3376197715449315E-2</c:v>
                </c:pt>
                <c:pt idx="8">
                  <c:v>0.13166152944950418</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 GRADO III</a:t>
            </a:r>
            <a:endParaRPr lang="en-US" sz="900"/>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'8CuantíaPrest'!$E$11:$E$19</c:f>
              <c:numCache>
                <c:formatCode>0.0%</c:formatCode>
                <c:ptCount val="9"/>
                <c:pt idx="0">
                  <c:v>9.4405099150141648E-3</c:v>
                </c:pt>
                <c:pt idx="1">
                  <c:v>2.8611898016997167E-3</c:v>
                </c:pt>
                <c:pt idx="2">
                  <c:v>9.6246458923512756E-3</c:v>
                </c:pt>
                <c:pt idx="3">
                  <c:v>7.3541076487252124E-2</c:v>
                </c:pt>
                <c:pt idx="4">
                  <c:v>0.18011331444759207</c:v>
                </c:pt>
                <c:pt idx="5">
                  <c:v>0.53903682719546742</c:v>
                </c:pt>
                <c:pt idx="6">
                  <c:v>0.15473087818696885</c:v>
                </c:pt>
                <c:pt idx="7">
                  <c:v>3.0566572237960339E-2</c:v>
                </c:pt>
                <c:pt idx="8">
                  <c:v>8.4985835694050988E-5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'8CuantíaPrest'!$E$27:$E$35</c:f>
              <c:numCache>
                <c:formatCode>0.0%</c:formatCode>
                <c:ptCount val="9"/>
                <c:pt idx="0">
                  <c:v>8.0862533692722376E-3</c:v>
                </c:pt>
                <c:pt idx="1">
                  <c:v>3.3692722371967657E-4</c:v>
                </c:pt>
                <c:pt idx="2">
                  <c:v>2.0215633423180594E-3</c:v>
                </c:pt>
                <c:pt idx="3">
                  <c:v>1.078167115902965E-2</c:v>
                </c:pt>
                <c:pt idx="4">
                  <c:v>4.5148247978436661E-2</c:v>
                </c:pt>
                <c:pt idx="5">
                  <c:v>5.4245283018867926E-2</c:v>
                </c:pt>
                <c:pt idx="6">
                  <c:v>6.0309973045822106E-2</c:v>
                </c:pt>
                <c:pt idx="7">
                  <c:v>0.16273584905660377</c:v>
                </c:pt>
                <c:pt idx="8">
                  <c:v>0.65633423180592987</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'8CuantíaPrest'!$K$11:$K$19</c:f>
              <c:numCache>
                <c:formatCode>0.0%</c:formatCode>
                <c:ptCount val="9"/>
                <c:pt idx="0">
                  <c:v>1.1302123609541371E-2</c:v>
                </c:pt>
                <c:pt idx="1">
                  <c:v>1.3532805900898222E-3</c:v>
                </c:pt>
                <c:pt idx="2">
                  <c:v>1.1079055380405687E-2</c:v>
                </c:pt>
                <c:pt idx="3">
                  <c:v>5.0011896972220568E-2</c:v>
                </c:pt>
                <c:pt idx="4">
                  <c:v>0.12780322407947178</c:v>
                </c:pt>
                <c:pt idx="5">
                  <c:v>6.6429718636606988E-2</c:v>
                </c:pt>
                <c:pt idx="6">
                  <c:v>0.14563381119505087</c:v>
                </c:pt>
                <c:pt idx="7">
                  <c:v>0.2361400273630361</c:v>
                </c:pt>
                <c:pt idx="8">
                  <c:v>0.35024686217357681</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Tiempo medio desde la Solicitud de dependencia</a:t>
            </a:r>
            <a:r>
              <a:rPr lang="en-US" baseline="0">
                <a:solidFill>
                  <a:srgbClr val="008000"/>
                </a:solidFill>
              </a:rPr>
              <a:t> hasta la Resolución de Prestación (días)</a:t>
            </a:r>
            <a:endParaRPr lang="en-US">
              <a:solidFill>
                <a:srgbClr val="008000"/>
              </a:solidFill>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'9TiempoEspera'!$O$13:$O$32</c:f>
              <c:strCache>
                <c:ptCount val="20"/>
                <c:pt idx="0">
                  <c:v>Canarias</c:v>
                </c:pt>
                <c:pt idx="1">
                  <c:v>Andalucía</c:v>
                </c:pt>
                <c:pt idx="2">
                  <c:v>Murcia, Región de</c:v>
                </c:pt>
                <c:pt idx="3">
                  <c:v>Galicia</c:v>
                </c:pt>
                <c:pt idx="4">
                  <c:v>Extremadura</c:v>
                </c:pt>
                <c:pt idx="5">
                  <c:v>TOTAL</c:v>
                </c:pt>
                <c:pt idx="6">
                  <c:v>Asturias, Principado de</c:v>
                </c:pt>
                <c:pt idx="7">
                  <c:v>Madrid, Comunidad de*</c:v>
                </c:pt>
                <c:pt idx="8">
                  <c:v>Cataluña</c:v>
                </c:pt>
                <c:pt idx="9">
                  <c:v>Comunitat Valenciana</c:v>
                </c:pt>
                <c:pt idx="10">
                  <c:v>Melilla</c:v>
                </c:pt>
                <c:pt idx="11">
                  <c:v>Rioja, La</c:v>
                </c:pt>
                <c:pt idx="12">
                  <c:v>Balears, Illes</c:v>
                </c:pt>
                <c:pt idx="13">
                  <c:v>Aragón</c:v>
                </c:pt>
                <c:pt idx="14">
                  <c:v>Castilla - La Mancha</c:v>
                </c:pt>
                <c:pt idx="15">
                  <c:v>Cantabria</c:v>
                </c:pt>
                <c:pt idx="16">
                  <c:v>Navarra, Comunidad Foral de</c:v>
                </c:pt>
                <c:pt idx="17">
                  <c:v>País Vasco*</c:v>
                </c:pt>
                <c:pt idx="18">
                  <c:v>Castilla y León*</c:v>
                </c:pt>
                <c:pt idx="19">
                  <c:v>Ceuta</c:v>
                </c:pt>
              </c:strCache>
            </c:strRef>
          </c:cat>
          <c:val>
            <c:numRef>
              <c:f>'9TiempoEspera'!$P$13:$P$32</c:f>
              <c:numCache>
                <c:formatCode>#,##0</c:formatCode>
                <c:ptCount val="20"/>
                <c:pt idx="0">
                  <c:v>745.33</c:v>
                </c:pt>
                <c:pt idx="1">
                  <c:v>538.13</c:v>
                </c:pt>
                <c:pt idx="2">
                  <c:v>497.37</c:v>
                </c:pt>
                <c:pt idx="3">
                  <c:v>370.4</c:v>
                </c:pt>
                <c:pt idx="4">
                  <c:v>336.37</c:v>
                </c:pt>
                <c:pt idx="5">
                  <c:v>323.33999999999997</c:v>
                </c:pt>
                <c:pt idx="6">
                  <c:v>289.62</c:v>
                </c:pt>
                <c:pt idx="7">
                  <c:v>289.08999999999997</c:v>
                </c:pt>
                <c:pt idx="8">
                  <c:v>280.57</c:v>
                </c:pt>
                <c:pt idx="9">
                  <c:v>277.47000000000003</c:v>
                </c:pt>
                <c:pt idx="10">
                  <c:v>259.97000000000003</c:v>
                </c:pt>
                <c:pt idx="11">
                  <c:v>222.03</c:v>
                </c:pt>
                <c:pt idx="12">
                  <c:v>220.08</c:v>
                </c:pt>
                <c:pt idx="13">
                  <c:v>193.64</c:v>
                </c:pt>
                <c:pt idx="14">
                  <c:v>184.72</c:v>
                </c:pt>
                <c:pt idx="15">
                  <c:v>179.27</c:v>
                </c:pt>
                <c:pt idx="16">
                  <c:v>176.61</c:v>
                </c:pt>
                <c:pt idx="17">
                  <c:v>146.18</c:v>
                </c:pt>
                <c:pt idx="18">
                  <c:v>125.44</c:v>
                </c:pt>
                <c:pt idx="19">
                  <c:v>70.64</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Andalucía</c:v>
                </c:pt>
                <c:pt idx="4">
                  <c:v>Murcia, Región de</c:v>
                </c:pt>
                <c:pt idx="5">
                  <c:v>Extremadura</c:v>
                </c:pt>
                <c:pt idx="6">
                  <c:v>Cataluña</c:v>
                </c:pt>
                <c:pt idx="7">
                  <c:v>Cantabria</c:v>
                </c:pt>
                <c:pt idx="8">
                  <c:v>TOTAL</c:v>
                </c:pt>
                <c:pt idx="9">
                  <c:v>Asturias, Principado de</c:v>
                </c:pt>
                <c:pt idx="10">
                  <c:v>Rioja, La</c:v>
                </c:pt>
                <c:pt idx="11">
                  <c:v>Comunitat Valenciana</c:v>
                </c:pt>
                <c:pt idx="12">
                  <c:v>Castilla - La Mancha</c:v>
                </c:pt>
                <c:pt idx="13">
                  <c:v>Balears, Illes</c:v>
                </c:pt>
                <c:pt idx="14">
                  <c:v>Galicia</c:v>
                </c:pt>
                <c:pt idx="15">
                  <c:v>Canarias</c:v>
                </c:pt>
                <c:pt idx="16">
                  <c:v>Madrid, Comunidad de</c:v>
                </c:pt>
                <c:pt idx="17">
                  <c:v>Aragón</c:v>
                </c:pt>
                <c:pt idx="18">
                  <c:v>Navarra, Comunidad Foral de</c:v>
                </c:pt>
              </c:strCache>
            </c:strRef>
          </c:cat>
          <c:val>
            <c:numRef>
              <c:f>'24asolcasaad_pobl'!$AL$11:$AL$29</c:f>
              <c:numCache>
                <c:formatCode>0.00</c:formatCode>
                <c:ptCount val="19"/>
                <c:pt idx="0">
                  <c:v>1.8189660401264314</c:v>
                </c:pt>
                <c:pt idx="1">
                  <c:v>1.7992743949149377</c:v>
                </c:pt>
                <c:pt idx="2">
                  <c:v>1.745223237954374</c:v>
                </c:pt>
                <c:pt idx="3">
                  <c:v>1.7321461785329804</c:v>
                </c:pt>
                <c:pt idx="4">
                  <c:v>1.6293668908103178</c:v>
                </c:pt>
                <c:pt idx="5">
                  <c:v>1.6090757475668829</c:v>
                </c:pt>
                <c:pt idx="6">
                  <c:v>1.4764857214072069</c:v>
                </c:pt>
                <c:pt idx="7">
                  <c:v>1.4515795948367556</c:v>
                </c:pt>
                <c:pt idx="8">
                  <c:v>1.409938465239216</c:v>
                </c:pt>
                <c:pt idx="9">
                  <c:v>1.3933563805801894</c:v>
                </c:pt>
                <c:pt idx="10">
                  <c:v>1.3623272692508395</c:v>
                </c:pt>
                <c:pt idx="11">
                  <c:v>1.328072875125069</c:v>
                </c:pt>
                <c:pt idx="12">
                  <c:v>1.3199856920620501</c:v>
                </c:pt>
                <c:pt idx="13">
                  <c:v>1.2206742559230537</c:v>
                </c:pt>
                <c:pt idx="14">
                  <c:v>1.1843544279854354</c:v>
                </c:pt>
                <c:pt idx="15">
                  <c:v>1.1719637373852665</c:v>
                </c:pt>
                <c:pt idx="16">
                  <c:v>1.0079203456929029</c:v>
                </c:pt>
                <c:pt idx="17">
                  <c:v>0.99547020895487726</c:v>
                </c:pt>
                <c:pt idx="18">
                  <c:v>0.98432297578285977</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6C81-47B0-B1AF-BAF6FD9CCEB2}"/>
              </c:ext>
            </c:extLst>
          </c:dPt>
          <c:dPt>
            <c:idx val="10"/>
            <c:invertIfNegative val="0"/>
            <c:bubble3D val="0"/>
            <c:extLst>
              <c:ext xmlns:c16="http://schemas.microsoft.com/office/drawing/2014/chart" uri="{C3380CC4-5D6E-409C-BE32-E72D297353CC}">
                <c16:uniqueId val="{0000000F-6C81-47B0-B1AF-BAF6FD9CCEB2}"/>
              </c:ext>
            </c:extLst>
          </c:dPt>
          <c:dPt>
            <c:idx val="11"/>
            <c:invertIfNegative val="0"/>
            <c:bubble3D val="0"/>
            <c:spPr>
              <a:solidFill>
                <a:schemeClr val="accent6">
                  <a:lumMod val="50000"/>
                </a:schemeClr>
              </a:solidFill>
            </c:spPr>
            <c:extLst>
              <c:ext xmlns:c16="http://schemas.microsoft.com/office/drawing/2014/chart" uri="{C3380CC4-5D6E-409C-BE32-E72D297353CC}">
                <c16:uniqueId val="{00000001-6C81-47B0-B1AF-BAF6FD9CCEB2}"/>
              </c:ext>
            </c:extLst>
          </c:dPt>
          <c:dPt>
            <c:idx val="12"/>
            <c:invertIfNegative val="0"/>
            <c:bubble3D val="0"/>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2928A8F5-8F87-4673-B394-C06BF9E17B41}" type="CELLRANGE">
                      <a:rPr lang="en-US" baseline="0"/>
                      <a:pPr/>
                      <a:t>[CELLRANGE]</a:t>
                    </a:fld>
                    <a:r>
                      <a:rPr lang="en-US" baseline="0"/>
                      <a:t>
</a:t>
                    </a:r>
                    <a:fld id="{51395C8C-19A1-40A0-9ADB-7C0B71BE189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AAB75F2E-1FCB-4CD8-8024-C3A027689C47}" type="CELLRANGE">
                      <a:rPr lang="en-US" baseline="0"/>
                      <a:pPr/>
                      <a:t>[CELLRANGE]</a:t>
                    </a:fld>
                    <a:r>
                      <a:rPr lang="en-US" baseline="0"/>
                      <a:t>
</a:t>
                    </a:r>
                    <a:fld id="{02EBC434-DACC-42F7-9DF1-86F85F3C7AC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68B05175-DE5D-433F-8913-2F5E99BC2474}" type="CELLRANGE">
                      <a:rPr lang="en-US" baseline="0"/>
                      <a:pPr/>
                      <a:t>[CELLRANGE]</a:t>
                    </a:fld>
                    <a:r>
                      <a:rPr lang="en-US" baseline="0"/>
                      <a:t>
</a:t>
                    </a:r>
                    <a:fld id="{52FE8002-8DA9-48BB-AABA-AF0AAEB45D8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71FF98EB-EE34-439E-BD30-D520FDC17544}" type="CELLRANGE">
                      <a:rPr lang="en-US" baseline="0"/>
                      <a:pPr/>
                      <a:t>[CELLRANGE]</a:t>
                    </a:fld>
                    <a:r>
                      <a:rPr lang="en-US" baseline="0"/>
                      <a:t>
</a:t>
                    </a:r>
                    <a:fld id="{234053A1-725E-483A-BD23-4323065DECB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5E3EC48A-7539-4324-9E57-F17746587413}" type="CELLRANGE">
                      <a:rPr lang="en-US" baseline="0"/>
                      <a:pPr/>
                      <a:t>[CELLRANGE]</a:t>
                    </a:fld>
                    <a:r>
                      <a:rPr lang="en-US" baseline="0"/>
                      <a:t>
</a:t>
                    </a:r>
                    <a:fld id="{5CE78852-7279-462A-A0B7-060FA15A716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7B0886B0-4C43-4021-BA9B-D629AC1FD109}" type="CELLRANGE">
                      <a:rPr lang="en-US" baseline="0"/>
                      <a:pPr/>
                      <a:t>[CELLRANGE]</a:t>
                    </a:fld>
                    <a:r>
                      <a:rPr lang="en-US" baseline="0"/>
                      <a:t>
</a:t>
                    </a:r>
                    <a:fld id="{55849C00-9557-4B4B-BDCF-0A55C47FC3E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460FFC3C-6E92-4F62-AA97-02482E961F12}" type="CELLRANGE">
                      <a:rPr lang="en-US" baseline="0"/>
                      <a:pPr/>
                      <a:t>[CELLRANGE]</a:t>
                    </a:fld>
                    <a:r>
                      <a:rPr lang="en-US" baseline="0"/>
                      <a:t>
</a:t>
                    </a:r>
                    <a:fld id="{755A5886-4D41-4952-92BC-85B787C256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44BFE9F2-5083-4B95-BBAF-E7ABBCC2F5AE}" type="CELLRANGE">
                      <a:rPr lang="en-US" baseline="0"/>
                      <a:pPr/>
                      <a:t>[CELLRANGE]</a:t>
                    </a:fld>
                    <a:r>
                      <a:rPr lang="en-US" baseline="0"/>
                      <a:t>
</a:t>
                    </a:r>
                    <a:fld id="{CA0E560C-8044-4FCC-910B-5568B121124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A261E76D-4615-4FE9-AE9B-C569C53E2D3B}" type="CELLRANGE">
                      <a:rPr lang="en-US" baseline="0"/>
                      <a:pPr/>
                      <a:t>[CELLRANGE]</a:t>
                    </a:fld>
                    <a:r>
                      <a:rPr lang="en-US" baseline="0"/>
                      <a:t>
</a:t>
                    </a:r>
                    <a:fld id="{E0DF3F2D-D94B-41E7-9752-87591FA1429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1AC16F75-41EA-4430-9640-5E5094315A2A}" type="CELLRANGE">
                      <a:rPr lang="en-US" baseline="0"/>
                      <a:pPr/>
                      <a:t>[CELLRANGE]</a:t>
                    </a:fld>
                    <a:r>
                      <a:rPr lang="en-US" baseline="0"/>
                      <a:t>
</a:t>
                    </a:r>
                    <a:fld id="{D9E8C655-D3F3-4AD3-954B-0ACE8D5876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B3ECA563-92AA-4C7B-848E-E808F5DA981F}" type="CELLRANGE">
                      <a:rPr lang="en-US" baseline="0"/>
                      <a:pPr/>
                      <a:t>[CELLRANGE]</a:t>
                    </a:fld>
                    <a:r>
                      <a:rPr lang="en-US" baseline="0"/>
                      <a:t>
</a:t>
                    </a:r>
                    <a:fld id="{1C5454F9-E616-4CE6-8DC9-A464FD0971B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a:lstStyle/>
                  <a:p>
                    <a:fld id="{926E2DDA-4B0D-4F55-846B-C0C32D9008AC}" type="CELLRANGE">
                      <a:rPr lang="en-US" baseline="0"/>
                      <a:pPr/>
                      <a:t>[CELLRANGE]</a:t>
                    </a:fld>
                    <a:r>
                      <a:rPr lang="en-US" baseline="0"/>
                      <a:t>
</a:t>
                    </a:r>
                    <a:fld id="{91B305C8-3F04-473C-A17F-05410234E1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CB25F10D-3B66-4C09-AB4D-2FA6CFB88EC4}" type="CELLRANGE">
                      <a:rPr lang="en-US" baseline="0"/>
                      <a:pPr/>
                      <a:t>[CELLRANGE]</a:t>
                    </a:fld>
                    <a:r>
                      <a:rPr lang="en-US" baseline="0"/>
                      <a:t>
</a:t>
                    </a:r>
                    <a:fld id="{2D26915A-191E-4F03-A83E-E4B8B88E8C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EE671A12-3CE6-4DA5-802C-AC1ACA722D08}" type="CELLRANGE">
                      <a:rPr lang="en-US" baseline="0"/>
                      <a:pPr/>
                      <a:t>[CELLRANGE]</a:t>
                    </a:fld>
                    <a:r>
                      <a:rPr lang="en-US" baseline="0"/>
                      <a:t>
</a:t>
                    </a:r>
                    <a:fld id="{1AEF03B3-185C-4A31-8A30-7F40BB724FD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0B5E2F1E-8ABA-4014-AB00-37EACBDE221E}" type="CELLRANGE">
                      <a:rPr lang="en-US" baseline="0"/>
                      <a:pPr/>
                      <a:t>[CELLRANGE]</a:t>
                    </a:fld>
                    <a:r>
                      <a:rPr lang="en-US" baseline="0"/>
                      <a:t>
</a:t>
                    </a:r>
                    <a:fld id="{76154BF1-A2F4-4C53-859E-1942E047D15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5DD174B0-8502-4C14-92D8-71BD20011A6D}" type="CELLRANGE">
                      <a:rPr lang="en-US" baseline="0"/>
                      <a:pPr/>
                      <a:t>[CELLRANGE]</a:t>
                    </a:fld>
                    <a:r>
                      <a:rPr lang="en-US" baseline="0"/>
                      <a:t>
</a:t>
                    </a:r>
                    <a:fld id="{232DA4E5-8CBC-4C3C-A9E0-3B99E13662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BBD8D968-F7E8-49DE-89B8-FD7A5C6AAC89}" type="CELLRANGE">
                      <a:rPr lang="en-US" baseline="0"/>
                      <a:pPr/>
                      <a:t>[CELLRANGE]</a:t>
                    </a:fld>
                    <a:r>
                      <a:rPr lang="en-US" baseline="0"/>
                      <a:t>
</a:t>
                    </a:r>
                    <a:fld id="{B4A7E8C3-81CF-4340-B943-04BB222B40B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3D6284D5-410C-4958-84FD-44F8D980D70F}" type="CELLRANGE">
                      <a:rPr lang="en-US" baseline="0"/>
                      <a:pPr/>
                      <a:t>[CELLRANGE]</a:t>
                    </a:fld>
                    <a:r>
                      <a:rPr lang="en-US" baseline="0"/>
                      <a:t>
</a:t>
                    </a:r>
                    <a:fld id="{81CB9F8C-0D6D-45CC-A470-2F9C3490F3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CAF3BC55-68DD-4A9B-B70E-EC10EC8E0CAC}" type="CELLRANGE">
                      <a:rPr lang="en-US" baseline="0"/>
                      <a:pPr/>
                      <a:t>[CELLRANGE]</a:t>
                    </a:fld>
                    <a:r>
                      <a:rPr lang="en-US" baseline="0"/>
                      <a:t>
</a:t>
                    </a:r>
                    <a:fld id="{6F18711B-DD69-4187-A953-5A7747AF81D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B7F5DA29-3604-44B4-B204-9E0D101CD887}" type="CELLRANGE">
                      <a:rPr lang="en-US" baseline="0"/>
                      <a:pPr/>
                      <a:t>[CELLRANGE]</a:t>
                    </a:fld>
                    <a:r>
                      <a:rPr lang="en-US" baseline="0"/>
                      <a:t>
</a:t>
                    </a:r>
                    <a:fld id="{0C5FA615-98E5-4979-9492-ECDE814F903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Galicia</c:v>
                </c:pt>
                <c:pt idx="3">
                  <c:v>Ceuta</c:v>
                </c:pt>
                <c:pt idx="4">
                  <c:v>Navarra, Comunidad Foral de</c:v>
                </c:pt>
                <c:pt idx="5">
                  <c:v>Castilla - La Mancha</c:v>
                </c:pt>
                <c:pt idx="6">
                  <c:v>Madrid, Comunidad de</c:v>
                </c:pt>
                <c:pt idx="7">
                  <c:v>Cantabria</c:v>
                </c:pt>
                <c:pt idx="8">
                  <c:v>Asturias, Principado de</c:v>
                </c:pt>
                <c:pt idx="9">
                  <c:v>Comunitat Valenciana</c:v>
                </c:pt>
                <c:pt idx="10">
                  <c:v>Balears, Illes</c:v>
                </c:pt>
                <c:pt idx="11">
                  <c:v>Media Nacional</c:v>
                </c:pt>
                <c:pt idx="12">
                  <c:v>Canarias</c:v>
                </c:pt>
                <c:pt idx="13">
                  <c:v>Murcia, Región de</c:v>
                </c:pt>
                <c:pt idx="14">
                  <c:v>Andalucía</c:v>
                </c:pt>
                <c:pt idx="15">
                  <c:v>Extremadura</c:v>
                </c:pt>
                <c:pt idx="16">
                  <c:v>Melilla</c:v>
                </c:pt>
                <c:pt idx="17">
                  <c:v>Rioja, La</c:v>
                </c:pt>
                <c:pt idx="18">
                  <c:v>País Vasco</c:v>
                </c:pt>
                <c:pt idx="19">
                  <c:v>Cataluña</c:v>
                </c:pt>
              </c:strCache>
            </c:strRef>
          </c:cat>
          <c:val>
            <c:numRef>
              <c:f>'11ListaEspera'!$O$13:$O$32</c:f>
              <c:numCache>
                <c:formatCode>0.00%</c:formatCode>
                <c:ptCount val="20"/>
                <c:pt idx="0">
                  <c:v>0.99878744292619293</c:v>
                </c:pt>
                <c:pt idx="1">
                  <c:v>0.98416221878585319</c:v>
                </c:pt>
                <c:pt idx="2">
                  <c:v>0.97233423238176619</c:v>
                </c:pt>
                <c:pt idx="3">
                  <c:v>0.96078431372549022</c:v>
                </c:pt>
                <c:pt idx="4">
                  <c:v>0.95694308145240436</c:v>
                </c:pt>
                <c:pt idx="5">
                  <c:v>0.94440541489907859</c:v>
                </c:pt>
                <c:pt idx="6">
                  <c:v>0.94058513399076682</c:v>
                </c:pt>
                <c:pt idx="7">
                  <c:v>0.93759982962410815</c:v>
                </c:pt>
                <c:pt idx="8">
                  <c:v>0.90841217543753594</c:v>
                </c:pt>
                <c:pt idx="9">
                  <c:v>0.89277824650440851</c:v>
                </c:pt>
                <c:pt idx="10">
                  <c:v>0.88473500870863397</c:v>
                </c:pt>
                <c:pt idx="11">
                  <c:v>0.87949234829308076</c:v>
                </c:pt>
                <c:pt idx="12">
                  <c:v>0.86890466396868571</c:v>
                </c:pt>
                <c:pt idx="13">
                  <c:v>0.86861555432984006</c:v>
                </c:pt>
                <c:pt idx="14">
                  <c:v>0.86582107804709796</c:v>
                </c:pt>
                <c:pt idx="15">
                  <c:v>0.85303260139755799</c:v>
                </c:pt>
                <c:pt idx="16">
                  <c:v>0.85030502111684658</c:v>
                </c:pt>
                <c:pt idx="17">
                  <c:v>0.84989628512162929</c:v>
                </c:pt>
                <c:pt idx="18">
                  <c:v>0.82457287361993459</c:v>
                </c:pt>
                <c:pt idx="19">
                  <c:v>0.74546256758474738</c:v>
                </c:pt>
              </c:numCache>
            </c:numRef>
          </c:val>
          <c:extLst>
            <c:ext xmlns:c15="http://schemas.microsoft.com/office/drawing/2012/chart" uri="{02D57815-91ED-43cb-92C2-25804820EDAC}">
              <c15:datalabelsRange>
                <c15:f>'11ListaEspera'!$M$13:$M$32</c15:f>
                <c15:dlblRangeCache>
                  <c:ptCount val="20"/>
                  <c:pt idx="0">
                    <c:v>119.437</c:v>
                  </c:pt>
                  <c:pt idx="1">
                    <c:v>39.459</c:v>
                  </c:pt>
                  <c:pt idx="2">
                    <c:v>72.822</c:v>
                  </c:pt>
                  <c:pt idx="3">
                    <c:v>1.470</c:v>
                  </c:pt>
                  <c:pt idx="4">
                    <c:v>15.602</c:v>
                  </c:pt>
                  <c:pt idx="5">
                    <c:v>69.903</c:v>
                  </c:pt>
                  <c:pt idx="6">
                    <c:v>172.160</c:v>
                  </c:pt>
                  <c:pt idx="7">
                    <c:v>17.610</c:v>
                  </c:pt>
                  <c:pt idx="8">
                    <c:v>30.053</c:v>
                  </c:pt>
                  <c:pt idx="9">
                    <c:v>138.619</c:v>
                  </c:pt>
                  <c:pt idx="10">
                    <c:v>28.446</c:v>
                  </c:pt>
                  <c:pt idx="11">
                    <c:v>1.371.702</c:v>
                  </c:pt>
                  <c:pt idx="12">
                    <c:v>39.291</c:v>
                  </c:pt>
                  <c:pt idx="13">
                    <c:v>39.370</c:v>
                  </c:pt>
                  <c:pt idx="14">
                    <c:v>276.119</c:v>
                  </c:pt>
                  <c:pt idx="15">
                    <c:v>34.303</c:v>
                  </c:pt>
                  <c:pt idx="16">
                    <c:v>1.812</c:v>
                  </c:pt>
                  <c:pt idx="17">
                    <c:v>9.014</c:v>
                  </c:pt>
                  <c:pt idx="18">
                    <c:v>66.844</c:v>
                  </c:pt>
                  <c:pt idx="19">
                    <c:v>199.368</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6C81-47B0-B1AF-BAF6FD9CCEB2}"/>
              </c:ext>
            </c:extLst>
          </c:dPt>
          <c:dPt>
            <c:idx val="10"/>
            <c:invertIfNegative val="0"/>
            <c:bubble3D val="0"/>
            <c:extLst>
              <c:ext xmlns:c16="http://schemas.microsoft.com/office/drawing/2014/chart" uri="{C3380CC4-5D6E-409C-BE32-E72D297353CC}">
                <c16:uniqueId val="{00000025-6C81-47B0-B1AF-BAF6FD9CCEB2}"/>
              </c:ext>
            </c:extLst>
          </c:dPt>
          <c:dPt>
            <c:idx val="11"/>
            <c:invertIfNegative val="0"/>
            <c:bubble3D val="0"/>
            <c:spPr>
              <a:solidFill>
                <a:schemeClr val="accent2">
                  <a:lumMod val="50000"/>
                </a:schemeClr>
              </a:solidFill>
            </c:spPr>
            <c:extLst>
              <c:ext xmlns:c16="http://schemas.microsoft.com/office/drawing/2014/chart" uri="{C3380CC4-5D6E-409C-BE32-E72D297353CC}">
                <c16:uniqueId val="{00000017-6C81-47B0-B1AF-BAF6FD9CCEB2}"/>
              </c:ext>
            </c:extLst>
          </c:dPt>
          <c:dPt>
            <c:idx val="12"/>
            <c:invertIfNegative val="0"/>
            <c:bubble3D val="0"/>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F05636D6-0046-41A9-8CB4-0C167F5FE2E1}" type="CELLRANGE">
                      <a:rPr lang="en-US" baseline="0"/>
                      <a:pPr/>
                      <a:t>[CELLRANGE]</a:t>
                    </a:fld>
                    <a:r>
                      <a:rPr lang="en-US" baseline="0"/>
                      <a:t>
</a:t>
                    </a:r>
                    <a:fld id="{BA8AD03B-A8FC-4032-9888-1AAAA139CE1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588E9FF2-944C-42FC-A3D0-9FC916FCE9F2}" type="CELLRANGE">
                      <a:rPr lang="en-US" baseline="0"/>
                      <a:pPr/>
                      <a:t>[CELLRANGE]</a:t>
                    </a:fld>
                    <a:r>
                      <a:rPr lang="en-US" baseline="0"/>
                      <a:t>
</a:t>
                    </a:r>
                    <a:fld id="{C450DD66-F387-41E2-B22D-C86DD3744AB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ADDFB30E-14EC-44CF-A8B2-F94D5A8D7D75}" type="CELLRANGE">
                      <a:rPr lang="en-US" baseline="0"/>
                      <a:pPr/>
                      <a:t>[CELLRANGE]</a:t>
                    </a:fld>
                    <a:r>
                      <a:rPr lang="en-US" baseline="0"/>
                      <a:t>
</a:t>
                    </a:r>
                    <a:fld id="{861D5FD1-068D-44F2-80AA-647FA5B9AC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F854D5BE-D6E0-4137-992D-3A423E7B4C78}" type="CELLRANGE">
                      <a:rPr lang="en-US" baseline="0"/>
                      <a:pPr/>
                      <a:t>[CELLRANGE]</a:t>
                    </a:fld>
                    <a:r>
                      <a:rPr lang="en-US" baseline="0"/>
                      <a:t>
</a:t>
                    </a:r>
                    <a:fld id="{4B924CDA-D2C5-41C6-A64F-91AFEE3487C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0CDB3ACD-153B-49B0-AD0F-B6F98776BC1A}" type="CELLRANGE">
                      <a:rPr lang="en-US" baseline="0"/>
                      <a:pPr/>
                      <a:t>[CELLRANGE]</a:t>
                    </a:fld>
                    <a:r>
                      <a:rPr lang="en-US" baseline="0"/>
                      <a:t>
</a:t>
                    </a:r>
                    <a:fld id="{F1E9660B-C69D-4B74-9FBF-2C390D484A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265A8B4A-F0EB-436A-9CAF-EFC110024E2D}" type="CELLRANGE">
                      <a:rPr lang="en-US" baseline="0"/>
                      <a:pPr/>
                      <a:t>[CELLRANGE]</a:t>
                    </a:fld>
                    <a:r>
                      <a:rPr lang="en-US" baseline="0"/>
                      <a:t>
</a:t>
                    </a:r>
                    <a:fld id="{74545DF2-126F-47E1-9BAE-A8CB3E78419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CEED2434-2152-4B3E-8020-B891FA20103E}" type="CELLRANGE">
                      <a:rPr lang="en-US" baseline="0"/>
                      <a:pPr/>
                      <a:t>[CELLRANGE]</a:t>
                    </a:fld>
                    <a:r>
                      <a:rPr lang="en-US" baseline="0"/>
                      <a:t>
</a:t>
                    </a:r>
                    <a:fld id="{08ACEA75-9341-43EA-827A-AE9556EF79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90894646-3375-4E7C-8D5B-67EC658B4E9F}" type="CELLRANGE">
                      <a:rPr lang="en-US" baseline="0"/>
                      <a:pPr/>
                      <a:t>[CELLRANGE]</a:t>
                    </a:fld>
                    <a:r>
                      <a:rPr lang="en-US" baseline="0"/>
                      <a:t>
</a:t>
                    </a:r>
                    <a:fld id="{74EA7699-D033-44E1-9C73-D8E5F2CB6D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BE33C101-A20E-4956-8452-16B05B3F7998}" type="CELLRANGE">
                      <a:rPr lang="en-US" baseline="0"/>
                      <a:pPr/>
                      <a:t>[CELLRANGE]</a:t>
                    </a:fld>
                    <a:r>
                      <a:rPr lang="en-US" baseline="0"/>
                      <a:t>
</a:t>
                    </a:r>
                    <a:fld id="{E3997594-CF39-46B1-A75E-692413D7C3D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1.5594541910331384E-3"/>
                  <c:y val="3.9760608081192681E-4"/>
                </c:manualLayout>
              </c:layout>
              <c:tx>
                <c:rich>
                  <a:bodyPr/>
                  <a:lstStyle/>
                  <a:p>
                    <a:fld id="{7470FFC0-D443-4354-913C-E8456AF1780D}" type="CELLRANGE">
                      <a:rPr lang="en-US" baseline="0"/>
                      <a:pPr/>
                      <a:t>[CELLRANGE]</a:t>
                    </a:fld>
                    <a:r>
                      <a:rPr lang="en-US" baseline="0"/>
                      <a:t>
</a:t>
                    </a:r>
                    <a:fld id="{8FA91F11-0100-4ED9-8887-F2AA40ECAFA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1.3913043478260871E-3"/>
                  <c:y val="-2.5432334976819584E-3"/>
                </c:manualLayout>
              </c:layout>
              <c:tx>
                <c:rich>
                  <a:bodyPr/>
                  <a:lstStyle/>
                  <a:p>
                    <a:fld id="{9542E395-A199-4C94-8455-3F7E472333B6}" type="CELLRANGE">
                      <a:rPr lang="en-US" baseline="0"/>
                      <a:pPr/>
                      <a:t>[CELLRANGE]</a:t>
                    </a:fld>
                    <a:r>
                      <a:rPr lang="en-US" baseline="0"/>
                      <a:t>
</a:t>
                    </a:r>
                    <a:fld id="{5281EFC7-85FA-4D35-BA35-97B91CAB926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6C81-47B0-B1AF-BAF6FD9CCEB2}"/>
                </c:ext>
              </c:extLst>
            </c:dLbl>
            <c:dLbl>
              <c:idx val="11"/>
              <c:layout>
                <c:manualLayout>
                  <c:x val="0"/>
                  <c:y val="-1.9317225534193593E-3"/>
                </c:manualLayout>
              </c:layout>
              <c:tx>
                <c:rich>
                  <a:bodyPr/>
                  <a:lstStyle/>
                  <a:p>
                    <a:fld id="{3C4800DC-29F6-49F8-8DB9-E87FBFCAAD77}" type="CELLRANGE">
                      <a:rPr lang="en-US" baseline="0"/>
                      <a:pPr/>
                      <a:t>[CELLRANGE]</a:t>
                    </a:fld>
                    <a:r>
                      <a:rPr lang="en-US" baseline="0"/>
                      <a:t>
</a:t>
                    </a:r>
                    <a:fld id="{B374D02D-FA46-4DDF-B98B-4695088ABCF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508FFC13-CA01-46FD-8657-427604DB0848}" type="CELLRANGE">
                      <a:rPr lang="en-US" baseline="0"/>
                      <a:pPr/>
                      <a:t>[CELLRANGE]</a:t>
                    </a:fld>
                    <a:r>
                      <a:rPr lang="en-US" baseline="0"/>
                      <a:t>
</a:t>
                    </a:r>
                    <a:fld id="{C8B2B735-7DF7-4219-A4CD-B3B44500538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F24E4197-D71D-43CD-BD9C-D0153BD7469C}" type="CELLRANGE">
                      <a:rPr lang="en-US" baseline="0"/>
                      <a:pPr/>
                      <a:t>[CELLRANGE]</a:t>
                    </a:fld>
                    <a:r>
                      <a:rPr lang="en-US" baseline="0"/>
                      <a:t>
</a:t>
                    </a:r>
                    <a:fld id="{6938BE21-1713-4F81-A082-465BDBD8E1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3AD4EADD-A90D-45AB-8E7A-2297DF3FC7F9}" type="CELLRANGE">
                      <a:rPr lang="en-US" baseline="0"/>
                      <a:pPr/>
                      <a:t>[CELLRANGE]</a:t>
                    </a:fld>
                    <a:r>
                      <a:rPr lang="en-US" baseline="0"/>
                      <a:t>
</a:t>
                    </a:r>
                    <a:fld id="{B1E373D0-C567-4858-82D4-35612DBAE9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B4B20C5D-99C4-47B6-8E38-BCEDF34BA415}" type="CELLRANGE">
                      <a:rPr lang="en-US" baseline="0"/>
                      <a:pPr/>
                      <a:t>[CELLRANGE]</a:t>
                    </a:fld>
                    <a:r>
                      <a:rPr lang="en-US" baseline="0"/>
                      <a:t>
</a:t>
                    </a:r>
                    <a:fld id="{4AD438C7-F045-43E0-902C-C45C4D0F0A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77B236DB-E3A2-4CCF-81C5-3D28041E0812}" type="CELLRANGE">
                      <a:rPr lang="en-US" baseline="0"/>
                      <a:pPr/>
                      <a:t>[CELLRANGE]</a:t>
                    </a:fld>
                    <a:r>
                      <a:rPr lang="en-US" baseline="0"/>
                      <a:t>
</a:t>
                    </a:r>
                    <a:fld id="{24B20475-3068-4ACB-83CE-8E0F1128ACB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95BAC03E-74B5-4FDA-9005-7F24C4A10A12}" type="CELLRANGE">
                      <a:rPr lang="en-US" baseline="0"/>
                      <a:pPr/>
                      <a:t>[CELLRANGE]</a:t>
                    </a:fld>
                    <a:r>
                      <a:rPr lang="en-US" baseline="0"/>
                      <a:t>
</a:t>
                    </a:r>
                    <a:fld id="{5C601216-0778-4C36-BA21-EE2221057D3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94F3835B-144C-4F94-ABA7-73F4DCD7ACF6}" type="CELLRANGE">
                      <a:rPr lang="en-US" baseline="0"/>
                      <a:pPr/>
                      <a:t>[CELLRANGE]</a:t>
                    </a:fld>
                    <a:r>
                      <a:rPr lang="en-US" baseline="0"/>
                      <a:t>
</a:t>
                    </a:r>
                    <a:fld id="{68257FC9-8618-44FB-97B7-76E7DEFB791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3F5C9596-3814-40C4-9D53-2F5DADE556E1}" type="CELLRANGE">
                      <a:rPr lang="en-US" baseline="0"/>
                      <a:pPr/>
                      <a:t>[CELLRANGE]</a:t>
                    </a:fld>
                    <a:r>
                      <a:rPr lang="en-US" baseline="0"/>
                      <a:t>
</a:t>
                    </a:r>
                    <a:fld id="{F5A61519-3023-4F11-895C-AD6F5E5CC5A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Galicia</c:v>
                </c:pt>
                <c:pt idx="3">
                  <c:v>Ceuta</c:v>
                </c:pt>
                <c:pt idx="4">
                  <c:v>Navarra, Comunidad Foral de</c:v>
                </c:pt>
                <c:pt idx="5">
                  <c:v>Castilla - La Mancha</c:v>
                </c:pt>
                <c:pt idx="6">
                  <c:v>Madrid, Comunidad de</c:v>
                </c:pt>
                <c:pt idx="7">
                  <c:v>Cantabria</c:v>
                </c:pt>
                <c:pt idx="8">
                  <c:v>Asturias, Principado de</c:v>
                </c:pt>
                <c:pt idx="9">
                  <c:v>Comunitat Valenciana</c:v>
                </c:pt>
                <c:pt idx="10">
                  <c:v>Balears, Illes</c:v>
                </c:pt>
                <c:pt idx="11">
                  <c:v>Media Nacional</c:v>
                </c:pt>
                <c:pt idx="12">
                  <c:v>Canarias</c:v>
                </c:pt>
                <c:pt idx="13">
                  <c:v>Murcia, Región de</c:v>
                </c:pt>
                <c:pt idx="14">
                  <c:v>Andalucía</c:v>
                </c:pt>
                <c:pt idx="15">
                  <c:v>Extremadura</c:v>
                </c:pt>
                <c:pt idx="16">
                  <c:v>Melilla</c:v>
                </c:pt>
                <c:pt idx="17">
                  <c:v>Rioja, La</c:v>
                </c:pt>
                <c:pt idx="18">
                  <c:v>País Vasco</c:v>
                </c:pt>
                <c:pt idx="19">
                  <c:v>Cataluña</c:v>
                </c:pt>
              </c:strCache>
            </c:strRef>
          </c:cat>
          <c:val>
            <c:numRef>
              <c:f>'11ListaEspera'!$P$13:$P$32</c:f>
              <c:numCache>
                <c:formatCode>0.00%</c:formatCode>
                <c:ptCount val="20"/>
                <c:pt idx="0">
                  <c:v>1.2125570738070947E-3</c:v>
                </c:pt>
                <c:pt idx="1">
                  <c:v>1.5837781214146755E-2</c:v>
                </c:pt>
                <c:pt idx="2">
                  <c:v>2.7665767618233771E-2</c:v>
                </c:pt>
                <c:pt idx="3">
                  <c:v>3.9215686274509803E-2</c:v>
                </c:pt>
                <c:pt idx="4">
                  <c:v>4.3056918547595684E-2</c:v>
                </c:pt>
                <c:pt idx="5">
                  <c:v>5.5594585100921398E-2</c:v>
                </c:pt>
                <c:pt idx="6">
                  <c:v>5.9414866009233208E-2</c:v>
                </c:pt>
                <c:pt idx="7">
                  <c:v>6.2400170375891809E-2</c:v>
                </c:pt>
                <c:pt idx="8">
                  <c:v>9.1587824562464101E-2</c:v>
                </c:pt>
                <c:pt idx="9">
                  <c:v>0.10722175349559146</c:v>
                </c:pt>
                <c:pt idx="10">
                  <c:v>0.11526499129136601</c:v>
                </c:pt>
                <c:pt idx="11">
                  <c:v>0.12050765170691924</c:v>
                </c:pt>
                <c:pt idx="12">
                  <c:v>0.13109533603131426</c:v>
                </c:pt>
                <c:pt idx="13">
                  <c:v>0.13138444567015994</c:v>
                </c:pt>
                <c:pt idx="14">
                  <c:v>0.13417892195290207</c:v>
                </c:pt>
                <c:pt idx="15">
                  <c:v>0.14696739860244198</c:v>
                </c:pt>
                <c:pt idx="16">
                  <c:v>0.14969497888315345</c:v>
                </c:pt>
                <c:pt idx="17">
                  <c:v>0.15010371487837074</c:v>
                </c:pt>
                <c:pt idx="18">
                  <c:v>0.17542712638006538</c:v>
                </c:pt>
                <c:pt idx="19">
                  <c:v>0.25453743241525267</c:v>
                </c:pt>
              </c:numCache>
            </c:numRef>
          </c:val>
          <c:extLst>
            <c:ext xmlns:c15="http://schemas.microsoft.com/office/drawing/2012/chart" uri="{02D57815-91ED-43cb-92C2-25804820EDAC}">
              <c15:datalabelsRange>
                <c15:f>'11ListaEspera'!$N$13:$N$32</c15:f>
                <c15:dlblRangeCache>
                  <c:ptCount val="20"/>
                  <c:pt idx="0">
                    <c:v>145</c:v>
                  </c:pt>
                  <c:pt idx="1">
                    <c:v>635</c:v>
                  </c:pt>
                  <c:pt idx="2">
                    <c:v>2.072</c:v>
                  </c:pt>
                  <c:pt idx="3">
                    <c:v>60</c:v>
                  </c:pt>
                  <c:pt idx="4">
                    <c:v>702</c:v>
                  </c:pt>
                  <c:pt idx="5">
                    <c:v>4.115</c:v>
                  </c:pt>
                  <c:pt idx="6">
                    <c:v>10.875</c:v>
                  </c:pt>
                  <c:pt idx="7">
                    <c:v>1.172</c:v>
                  </c:pt>
                  <c:pt idx="8">
                    <c:v>3.030</c:v>
                  </c:pt>
                  <c:pt idx="9">
                    <c:v>16.648</c:v>
                  </c:pt>
                  <c:pt idx="10">
                    <c:v>3.706</c:v>
                  </c:pt>
                  <c:pt idx="11">
                    <c:v>187.950</c:v>
                  </c:pt>
                  <c:pt idx="12">
                    <c:v>5.928</c:v>
                  </c:pt>
                  <c:pt idx="13">
                    <c:v>5.955</c:v>
                  </c:pt>
                  <c:pt idx="14">
                    <c:v>42.791</c:v>
                  </c:pt>
                  <c:pt idx="15">
                    <c:v>5.910</c:v>
                  </c:pt>
                  <c:pt idx="16">
                    <c:v>319</c:v>
                  </c:pt>
                  <c:pt idx="17">
                    <c:v>1.592</c:v>
                  </c:pt>
                  <c:pt idx="18">
                    <c:v>14.221</c:v>
                  </c:pt>
                  <c:pt idx="19">
                    <c:v>68.074</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'11ListaEspera'!$L$13:$L$32</c:f>
              <c:strCache>
                <c:ptCount val="20"/>
                <c:pt idx="0">
                  <c:v>Castilla y León</c:v>
                </c:pt>
                <c:pt idx="1">
                  <c:v>Aragón</c:v>
                </c:pt>
                <c:pt idx="2">
                  <c:v>Galicia</c:v>
                </c:pt>
                <c:pt idx="3">
                  <c:v>Ceuta</c:v>
                </c:pt>
                <c:pt idx="4">
                  <c:v>Navarra, Comunidad Foral de</c:v>
                </c:pt>
                <c:pt idx="5">
                  <c:v>Castilla - La Mancha</c:v>
                </c:pt>
                <c:pt idx="6">
                  <c:v>Madrid, Comunidad de</c:v>
                </c:pt>
                <c:pt idx="7">
                  <c:v>Cantabria</c:v>
                </c:pt>
                <c:pt idx="8">
                  <c:v>Asturias, Principado de</c:v>
                </c:pt>
                <c:pt idx="9">
                  <c:v>Comunitat Valenciana</c:v>
                </c:pt>
                <c:pt idx="10">
                  <c:v>Balears, Illes</c:v>
                </c:pt>
                <c:pt idx="11">
                  <c:v>Media Nacional</c:v>
                </c:pt>
                <c:pt idx="12">
                  <c:v>Canarias</c:v>
                </c:pt>
                <c:pt idx="13">
                  <c:v>Murcia, Región de</c:v>
                </c:pt>
                <c:pt idx="14">
                  <c:v>Andalucía</c:v>
                </c:pt>
                <c:pt idx="15">
                  <c:v>Extremadura</c:v>
                </c:pt>
                <c:pt idx="16">
                  <c:v>Melilla</c:v>
                </c:pt>
                <c:pt idx="17">
                  <c:v>Rioja, La</c:v>
                </c:pt>
                <c:pt idx="18">
                  <c:v>País Vasco</c:v>
                </c:pt>
                <c:pt idx="19">
                  <c:v>Cataluña</c:v>
                </c:pt>
              </c:strCache>
            </c:strRef>
          </c:cat>
          <c:val>
            <c:numRef>
              <c:f>'11ListaEspera'!$Q$13:$Q$32</c:f>
              <c:numCache>
                <c:formatCode>0.00%</c:formatCode>
                <c:ptCount val="20"/>
                <c:pt idx="0">
                  <c:v>0.87949234829308076</c:v>
                </c:pt>
                <c:pt idx="1">
                  <c:v>0.87949234829308076</c:v>
                </c:pt>
                <c:pt idx="2">
                  <c:v>0.87949234829308076</c:v>
                </c:pt>
                <c:pt idx="3">
                  <c:v>0.87949234829308076</c:v>
                </c:pt>
                <c:pt idx="4">
                  <c:v>0.87949234829308076</c:v>
                </c:pt>
                <c:pt idx="5">
                  <c:v>0.87949234829308076</c:v>
                </c:pt>
                <c:pt idx="6">
                  <c:v>0.87949234829308076</c:v>
                </c:pt>
                <c:pt idx="7">
                  <c:v>0.87949234829308076</c:v>
                </c:pt>
                <c:pt idx="8">
                  <c:v>0.87949234829308076</c:v>
                </c:pt>
                <c:pt idx="9">
                  <c:v>0.87949234829308076</c:v>
                </c:pt>
                <c:pt idx="10">
                  <c:v>0.87949234829308076</c:v>
                </c:pt>
                <c:pt idx="11">
                  <c:v>0.87949234829308076</c:v>
                </c:pt>
                <c:pt idx="12">
                  <c:v>0.87949234829308076</c:v>
                </c:pt>
                <c:pt idx="13">
                  <c:v>0.87949234829308076</c:v>
                </c:pt>
                <c:pt idx="14">
                  <c:v>0.87949234829308076</c:v>
                </c:pt>
                <c:pt idx="15">
                  <c:v>0.87949234829308076</c:v>
                </c:pt>
                <c:pt idx="16">
                  <c:v>0.87949234829308076</c:v>
                </c:pt>
                <c:pt idx="17">
                  <c:v>0.87949234829308076</c:v>
                </c:pt>
                <c:pt idx="18">
                  <c:v>0.87949234829308076</c:v>
                </c:pt>
                <c:pt idx="19">
                  <c:v>0.87949234829308076</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623630263608351"/>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8"/>
            <c:invertIfNegative val="0"/>
            <c:bubble3D val="0"/>
            <c:spPr>
              <a:solidFill>
                <a:schemeClr val="accent6">
                  <a:lumMod val="50000"/>
                </a:schemeClr>
              </a:solidFill>
            </c:spPr>
            <c:extLst>
              <c:ext xmlns:c16="http://schemas.microsoft.com/office/drawing/2014/chart" uri="{C3380CC4-5D6E-409C-BE32-E72D297353CC}">
                <c16:uniqueId val="{00000000-C55D-4E29-9CD8-90CA83D3C1E4}"/>
              </c:ext>
            </c:extLst>
          </c:dPt>
          <c:dPt>
            <c:idx val="9"/>
            <c:invertIfNegative val="0"/>
            <c:bubble3D val="0"/>
            <c:spPr>
              <a:solidFill>
                <a:schemeClr val="accent6"/>
              </a:solidFill>
            </c:spPr>
            <c:extLst>
              <c:ext xmlns:c16="http://schemas.microsoft.com/office/drawing/2014/chart" uri="{C3380CC4-5D6E-409C-BE32-E72D297353CC}">
                <c16:uniqueId val="{00000001-C55D-4E29-9CD8-90CA83D3C1E4}"/>
              </c:ext>
            </c:extLst>
          </c:dPt>
          <c:dPt>
            <c:idx val="10"/>
            <c:invertIfNegative val="0"/>
            <c:bubble3D val="0"/>
            <c:extLst>
              <c:ext xmlns:c16="http://schemas.microsoft.com/office/drawing/2014/chart" uri="{C3380CC4-5D6E-409C-BE32-E72D297353CC}">
                <c16:uniqueId val="{00000003-C55D-4E29-9CD8-90CA83D3C1E4}"/>
              </c:ext>
            </c:extLst>
          </c:dPt>
          <c:dPt>
            <c:idx val="11"/>
            <c:invertIfNegative val="0"/>
            <c:bubble3D val="0"/>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E2E35340-8DE7-427F-BF40-8B283921D17E}" type="CELLRANGE">
                      <a:rPr lang="en-US" baseline="0"/>
                      <a:pPr/>
                      <a:t>[CELLRANGE]</a:t>
                    </a:fld>
                    <a:r>
                      <a:rPr lang="en-US" baseline="0"/>
                      <a:t>
</a:t>
                    </a:r>
                    <a:fld id="{C6D7B32E-1971-4F45-BD4C-132DFF58E5A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3DF5B47C-C1A3-462F-AD7B-C603AC5C5D0B}" type="CELLRANGE">
                      <a:rPr lang="en-US" baseline="0"/>
                      <a:pPr/>
                      <a:t>[CELLRANGE]</a:t>
                    </a:fld>
                    <a:r>
                      <a:rPr lang="en-US" baseline="0"/>
                      <a:t>
</a:t>
                    </a:r>
                    <a:fld id="{CDE09F97-E791-4179-B4CF-1FBC8DE17F5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F7AC087F-CD65-408B-8D1A-7E985AAA87AD}" type="CELLRANGE">
                      <a:rPr lang="en-US" baseline="0"/>
                      <a:pPr/>
                      <a:t>[CELLRANGE]</a:t>
                    </a:fld>
                    <a:r>
                      <a:rPr lang="en-US" baseline="0"/>
                      <a:t>
</a:t>
                    </a:r>
                    <a:fld id="{B51BFC2E-1229-41FB-AD0E-A4AE24D774E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4A6F3FE4-C0D9-4A31-BFF6-7F5D6617768B}" type="CELLRANGE">
                      <a:rPr lang="en-US" baseline="0"/>
                      <a:pPr/>
                      <a:t>[CELLRANGE]</a:t>
                    </a:fld>
                    <a:r>
                      <a:rPr lang="en-US" baseline="0"/>
                      <a:t>
</a:t>
                    </a:r>
                    <a:fld id="{9CA16CCF-32FB-4220-9BFA-578ABEBC287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52244BF2-7B74-4801-9708-DDF49F5C4860}" type="CELLRANGE">
                      <a:rPr lang="en-US" baseline="0"/>
                      <a:pPr/>
                      <a:t>[CELLRANGE]</a:t>
                    </a:fld>
                    <a:r>
                      <a:rPr lang="en-US" baseline="0"/>
                      <a:t>
</a:t>
                    </a:r>
                    <a:fld id="{653E3978-F456-4D78-A24D-58E43B09DAF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7BAEA15A-A986-45A9-8305-F351F5A05E7C}" type="CELLRANGE">
                      <a:rPr lang="en-US" baseline="0"/>
                      <a:pPr/>
                      <a:t>[CELLRANGE]</a:t>
                    </a:fld>
                    <a:r>
                      <a:rPr lang="en-US" baseline="0"/>
                      <a:t>
</a:t>
                    </a:r>
                    <a:fld id="{3C124808-0381-473C-9F97-A7A8465E119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212E3AF2-8583-4BB8-9D8E-AB0866344042}" type="CELLRANGE">
                      <a:rPr lang="en-US" baseline="0"/>
                      <a:pPr/>
                      <a:t>[CELLRANGE]</a:t>
                    </a:fld>
                    <a:r>
                      <a:rPr lang="en-US" baseline="0"/>
                      <a:t>
</a:t>
                    </a:r>
                    <a:fld id="{F0CB605D-94A2-497A-805E-9989DF78DD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F3C18D70-285C-448A-AD0B-55F1A7779FF2}" type="CELLRANGE">
                      <a:rPr lang="en-US" baseline="0"/>
                      <a:pPr/>
                      <a:t>[CELLRANGE]</a:t>
                    </a:fld>
                    <a:r>
                      <a:rPr lang="en-US" baseline="0"/>
                      <a:t>
</a:t>
                    </a:r>
                    <a:fld id="{8F96E24B-83D2-4528-9E25-A24568617A7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4754221A-986E-433E-BDE8-D6D12691BF7F}" type="CELLRANGE">
                      <a:rPr lang="en-US" baseline="0"/>
                      <a:pPr/>
                      <a:t>[CELLRANGE]</a:t>
                    </a:fld>
                    <a:r>
                      <a:rPr lang="en-US" baseline="0"/>
                      <a:t>
</a:t>
                    </a:r>
                    <a:fld id="{D5EB47A4-686E-4071-9E88-A87A4F7BE0F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FC9A408D-2DF9-4AFE-BC03-3E7CA6876423}" type="CELLRANGE">
                      <a:rPr lang="en-US" baseline="0"/>
                      <a:pPr/>
                      <a:t>[CELLRANGE]</a:t>
                    </a:fld>
                    <a:r>
                      <a:rPr lang="en-US" baseline="0"/>
                      <a:t>
</a:t>
                    </a:r>
                    <a:fld id="{7E64FD49-1036-4AEC-BF4B-295A1C9FADC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4788172B-C9C6-4304-A604-FA8A25F95795}" type="CELLRANGE">
                      <a:rPr lang="en-US" baseline="0"/>
                      <a:pPr/>
                      <a:t>[CELLRANGE]</a:t>
                    </a:fld>
                    <a:r>
                      <a:rPr lang="en-US" baseline="0"/>
                      <a:t>
</a:t>
                    </a:r>
                    <a:fld id="{4215CEE3-B900-43A9-9627-85002A88FC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a:lstStyle/>
                  <a:p>
                    <a:fld id="{2F1E5A9C-58AB-4920-90DB-D92B19419226}" type="CELLRANGE">
                      <a:rPr lang="en-US" baseline="0"/>
                      <a:pPr/>
                      <a:t>[CELLRANGE]</a:t>
                    </a:fld>
                    <a:r>
                      <a:rPr lang="en-US" baseline="0"/>
                      <a:t>
</a:t>
                    </a:r>
                    <a:fld id="{880ADE9F-40B4-4CF2-B8C1-78BACDF3010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3AA777EA-C30A-4DB2-95B6-369BFCB4C31C}" type="CELLRANGE">
                      <a:rPr lang="en-US" baseline="0"/>
                      <a:pPr/>
                      <a:t>[CELLRANGE]</a:t>
                    </a:fld>
                    <a:r>
                      <a:rPr lang="en-US" baseline="0"/>
                      <a:t>
</a:t>
                    </a:r>
                    <a:fld id="{9F8D9F84-3523-4969-9439-77FB77F364A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A2EFAF6D-D26C-4D09-8915-75FAF053D728}" type="CELLRANGE">
                      <a:rPr lang="en-US" baseline="0"/>
                      <a:pPr/>
                      <a:t>[CELLRANGE]</a:t>
                    </a:fld>
                    <a:r>
                      <a:rPr lang="en-US" baseline="0"/>
                      <a:t>
</a:t>
                    </a:r>
                    <a:fld id="{DC2684F3-BAFC-47B2-8AF5-C68E3649751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BA6E3795-D7AD-4CEE-9CA0-8166524C5E98}" type="CELLRANGE">
                      <a:rPr lang="en-US" baseline="0"/>
                      <a:pPr/>
                      <a:t>[CELLRANGE]</a:t>
                    </a:fld>
                    <a:r>
                      <a:rPr lang="en-US" baseline="0"/>
                      <a:t>
</a:t>
                    </a:r>
                    <a:fld id="{5201E66D-E854-4F7E-86AA-1E97C22A343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7780D1E7-49D6-4297-8970-2A3B0597B02E}" type="CELLRANGE">
                      <a:rPr lang="en-US" baseline="0"/>
                      <a:pPr/>
                      <a:t>[CELLRANGE]</a:t>
                    </a:fld>
                    <a:r>
                      <a:rPr lang="en-US" baseline="0"/>
                      <a:t>
</a:t>
                    </a:r>
                    <a:fld id="{FE352BE4-C10E-46FE-ADBC-1F433FB240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D440DF7D-692A-40B2-B5DB-3D750EF32BD7}" type="CELLRANGE">
                      <a:rPr lang="en-US" baseline="0"/>
                      <a:pPr/>
                      <a:t>[CELLRANGE]</a:t>
                    </a:fld>
                    <a:r>
                      <a:rPr lang="en-US" baseline="0"/>
                      <a:t>
</a:t>
                    </a:r>
                    <a:fld id="{4330C54F-F8F7-4A9A-B1BB-7DD0B988520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598E1DFE-D5B8-4FB2-9C67-03AF3FD1F167}" type="CELLRANGE">
                      <a:rPr lang="en-US" baseline="0"/>
                      <a:pPr/>
                      <a:t>[CELLRANGE]</a:t>
                    </a:fld>
                    <a:r>
                      <a:rPr lang="en-US" baseline="0"/>
                      <a:t>
</a:t>
                    </a:r>
                    <a:fld id="{4EB89FC6-1876-48DB-883D-A9D2FBB6065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27D32C11-BF50-497D-92AD-85125708DAF5}" type="CELLRANGE">
                      <a:rPr lang="en-US" baseline="0"/>
                      <a:pPr/>
                      <a:t>[CELLRANGE]</a:t>
                    </a:fld>
                    <a:r>
                      <a:rPr lang="en-US" baseline="0"/>
                      <a:t>
</a:t>
                    </a:r>
                    <a:fld id="{D1B90217-5F1F-4B67-8E83-DDA3975D2E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FDEE8A70-9BE2-4872-9124-90014DC44964}" type="CELLRANGE">
                      <a:rPr lang="en-US" baseline="0"/>
                      <a:pPr/>
                      <a:t>[CELLRANGE]</a:t>
                    </a:fld>
                    <a:r>
                      <a:rPr lang="en-US" baseline="0"/>
                      <a:t>
</a:t>
                    </a:r>
                    <a:fld id="{6812FCDF-429F-4926-8AC2-5275D820CA0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Galicia</c:v>
                </c:pt>
                <c:pt idx="2">
                  <c:v>Aragón</c:v>
                </c:pt>
                <c:pt idx="3">
                  <c:v>Navarra, Comunidad Foral de</c:v>
                </c:pt>
                <c:pt idx="4">
                  <c:v>Madrid, Comunidad de</c:v>
                </c:pt>
                <c:pt idx="5">
                  <c:v>Ceuta</c:v>
                </c:pt>
                <c:pt idx="6">
                  <c:v>Castilla - La Mancha</c:v>
                </c:pt>
                <c:pt idx="7">
                  <c:v>Cantabria</c:v>
                </c:pt>
                <c:pt idx="8">
                  <c:v>Media Nacional</c:v>
                </c:pt>
                <c:pt idx="9">
                  <c:v>Balears, Illes</c:v>
                </c:pt>
                <c:pt idx="10">
                  <c:v>Rioja, La</c:v>
                </c:pt>
                <c:pt idx="11">
                  <c:v>Asturias, Principado de</c:v>
                </c:pt>
                <c:pt idx="12">
                  <c:v>Comunitat Valenciana</c:v>
                </c:pt>
                <c:pt idx="13">
                  <c:v>Andalucía</c:v>
                </c:pt>
                <c:pt idx="14">
                  <c:v>Extremadura</c:v>
                </c:pt>
                <c:pt idx="15">
                  <c:v>Murcia, Región de</c:v>
                </c:pt>
                <c:pt idx="16">
                  <c:v>Melilla</c:v>
                </c:pt>
                <c:pt idx="17">
                  <c:v>Canarias</c:v>
                </c:pt>
                <c:pt idx="18">
                  <c:v>País Vasco</c:v>
                </c:pt>
                <c:pt idx="19">
                  <c:v>Cataluña</c:v>
                </c:pt>
              </c:strCache>
            </c:strRef>
          </c:cat>
          <c:val>
            <c:numRef>
              <c:f>'11ListaEsperaGIII'!$O$13:$O$32</c:f>
              <c:numCache>
                <c:formatCode>0.00%</c:formatCode>
                <c:ptCount val="20"/>
                <c:pt idx="0">
                  <c:v>0.99883582176431207</c:v>
                </c:pt>
                <c:pt idx="1">
                  <c:v>0.99363201326349904</c:v>
                </c:pt>
                <c:pt idx="2">
                  <c:v>0.99174243056134792</c:v>
                </c:pt>
                <c:pt idx="3">
                  <c:v>0.97401459854014594</c:v>
                </c:pt>
                <c:pt idx="4">
                  <c:v>0.96843991637075633</c:v>
                </c:pt>
                <c:pt idx="5">
                  <c:v>0.96758104738154616</c:v>
                </c:pt>
                <c:pt idx="6">
                  <c:v>0.96466021150327963</c:v>
                </c:pt>
                <c:pt idx="7">
                  <c:v>0.95693205216197663</c:v>
                </c:pt>
                <c:pt idx="8">
                  <c:v>0.93105024428353211</c:v>
                </c:pt>
                <c:pt idx="9">
                  <c:v>0.92895905278737045</c:v>
                </c:pt>
                <c:pt idx="10">
                  <c:v>0.92678300455235207</c:v>
                </c:pt>
                <c:pt idx="11">
                  <c:v>0.92318109073002586</c:v>
                </c:pt>
                <c:pt idx="12">
                  <c:v>0.921082101842296</c:v>
                </c:pt>
                <c:pt idx="13">
                  <c:v>0.91159898061770828</c:v>
                </c:pt>
                <c:pt idx="14">
                  <c:v>0.90865311114508485</c:v>
                </c:pt>
                <c:pt idx="15">
                  <c:v>0.90405339637071547</c:v>
                </c:pt>
                <c:pt idx="16">
                  <c:v>0.89889025893958074</c:v>
                </c:pt>
                <c:pt idx="17">
                  <c:v>0.87682119205298015</c:v>
                </c:pt>
                <c:pt idx="18">
                  <c:v>0.87131862493586454</c:v>
                </c:pt>
                <c:pt idx="19">
                  <c:v>0.86927576766264203</c:v>
                </c:pt>
              </c:numCache>
            </c:numRef>
          </c:val>
          <c:extLst>
            <c:ext xmlns:c15="http://schemas.microsoft.com/office/drawing/2012/chart" uri="{02D57815-91ED-43cb-92C2-25804820EDAC}">
              <c15:datalabelsRange>
                <c15:f>'11ListaEsperaGIII'!$M$13:$M$32</c15:f>
                <c15:dlblRangeCache>
                  <c:ptCount val="20"/>
                  <c:pt idx="0">
                    <c:v>34.319</c:v>
                  </c:pt>
                  <c:pt idx="1">
                    <c:v>26.370</c:v>
                  </c:pt>
                  <c:pt idx="2">
                    <c:v>11.890</c:v>
                  </c:pt>
                  <c:pt idx="3">
                    <c:v>3.336</c:v>
                  </c:pt>
                  <c:pt idx="4">
                    <c:v>58.364</c:v>
                  </c:pt>
                  <c:pt idx="5">
                    <c:v>388</c:v>
                  </c:pt>
                  <c:pt idx="6">
                    <c:v>21.619</c:v>
                  </c:pt>
                  <c:pt idx="7">
                    <c:v>5.577</c:v>
                  </c:pt>
                  <c:pt idx="8">
                    <c:v>399.239</c:v>
                  </c:pt>
                  <c:pt idx="9">
                    <c:v>7.532</c:v>
                  </c:pt>
                  <c:pt idx="10">
                    <c:v>2.443</c:v>
                  </c:pt>
                  <c:pt idx="11">
                    <c:v>7.499</c:v>
                  </c:pt>
                  <c:pt idx="12">
                    <c:v>41.947</c:v>
                  </c:pt>
                  <c:pt idx="13">
                    <c:v>77.980</c:v>
                  </c:pt>
                  <c:pt idx="14">
                    <c:v>11.887</c:v>
                  </c:pt>
                  <c:pt idx="15">
                    <c:v>13.003</c:v>
                  </c:pt>
                  <c:pt idx="16">
                    <c:v>729</c:v>
                  </c:pt>
                  <c:pt idx="17">
                    <c:v>13.240</c:v>
                  </c:pt>
                  <c:pt idx="18">
                    <c:v>16.982</c:v>
                  </c:pt>
                  <c:pt idx="19">
                    <c:v>44.134</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c:spPr>
          <c:invertIfNegative val="0"/>
          <c:dPt>
            <c:idx val="8"/>
            <c:invertIfNegative val="0"/>
            <c:bubble3D val="0"/>
            <c:spPr>
              <a:solidFill>
                <a:schemeClr val="accent2">
                  <a:lumMod val="50000"/>
                </a:schemeClr>
              </a:solidFill>
            </c:spPr>
            <c:extLst>
              <c:ext xmlns:c16="http://schemas.microsoft.com/office/drawing/2014/chart" uri="{C3380CC4-5D6E-409C-BE32-E72D297353CC}">
                <c16:uniqueId val="{00000017-C55D-4E29-9CD8-90CA83D3C1E4}"/>
              </c:ext>
            </c:extLst>
          </c:dPt>
          <c:dPt>
            <c:idx val="9"/>
            <c:invertIfNegative val="0"/>
            <c:bubble3D val="0"/>
            <c:spPr>
              <a:solidFill>
                <a:schemeClr val="accent2"/>
              </a:solidFill>
            </c:spPr>
            <c:extLst>
              <c:ext xmlns:c16="http://schemas.microsoft.com/office/drawing/2014/chart" uri="{C3380CC4-5D6E-409C-BE32-E72D297353CC}">
                <c16:uniqueId val="{00000018-C55D-4E29-9CD8-90CA83D3C1E4}"/>
              </c:ext>
            </c:extLst>
          </c:dPt>
          <c:dPt>
            <c:idx val="10"/>
            <c:invertIfNegative val="0"/>
            <c:bubble3D val="0"/>
            <c:extLst>
              <c:ext xmlns:c16="http://schemas.microsoft.com/office/drawing/2014/chart" uri="{C3380CC4-5D6E-409C-BE32-E72D297353CC}">
                <c16:uniqueId val="{0000001A-C55D-4E29-9CD8-90CA83D3C1E4}"/>
              </c:ext>
            </c:extLst>
          </c:dPt>
          <c:dPt>
            <c:idx val="11"/>
            <c:invertIfNegative val="0"/>
            <c:bubble3D val="0"/>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F7CC564C-F4A4-4437-A008-0047D831A335}" type="CELLRANGE">
                      <a:rPr lang="en-US" baseline="0"/>
                      <a:pPr/>
                      <a:t>[CELLRANGE]</a:t>
                    </a:fld>
                    <a:r>
                      <a:rPr lang="en-US" baseline="0"/>
                      <a:t>
</a:t>
                    </a:r>
                    <a:fld id="{ADFD96C0-7151-48A4-8C84-644327DE8A2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EA3AC8D1-C5EA-48D6-B91C-9D809B274769}" type="CELLRANGE">
                      <a:rPr lang="en-US" baseline="0"/>
                      <a:pPr/>
                      <a:t>[CELLRANGE]</a:t>
                    </a:fld>
                    <a:r>
                      <a:rPr lang="en-US" baseline="0"/>
                      <a:t>
</a:t>
                    </a:r>
                    <a:fld id="{DD8D4D12-E6C9-4997-9235-A43CBB922B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D71AA0C3-2423-408A-857A-A6768676E0E4}" type="CELLRANGE">
                      <a:rPr lang="en-US" baseline="0"/>
                      <a:pPr/>
                      <a:t>[CELLRANGE]</a:t>
                    </a:fld>
                    <a:r>
                      <a:rPr lang="en-US" baseline="0"/>
                      <a:t>
</a:t>
                    </a:r>
                    <a:fld id="{AEDF296E-FA06-4865-8E9A-6495CBD958E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BBAE0EEA-AA71-4E48-88E5-B65915485D80}" type="CELLRANGE">
                      <a:rPr lang="en-US" baseline="0"/>
                      <a:pPr/>
                      <a:t>[CELLRANGE]</a:t>
                    </a:fld>
                    <a:r>
                      <a:rPr lang="en-US" baseline="0"/>
                      <a:t>
</a:t>
                    </a:r>
                    <a:fld id="{7AC3328B-EF91-4F70-A3B3-4946518DC84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F58D4E98-1945-4845-84E0-5FFBADA93A46}" type="CELLRANGE">
                      <a:rPr lang="en-US" baseline="0"/>
                      <a:pPr/>
                      <a:t>[CELLRANGE]</a:t>
                    </a:fld>
                    <a:r>
                      <a:rPr lang="en-US" baseline="0"/>
                      <a:t>
</a:t>
                    </a:r>
                    <a:fld id="{C5C3876D-43AB-4731-B056-A359D8C3B05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D04A3341-0DEC-4A44-9DD1-E9E7175A61EB}" type="CELLRANGE">
                      <a:rPr lang="en-US" baseline="0"/>
                      <a:pPr/>
                      <a:t>[CELLRANGE]</a:t>
                    </a:fld>
                    <a:r>
                      <a:rPr lang="en-US" baseline="0"/>
                      <a:t>
</a:t>
                    </a:r>
                    <a:fld id="{037B96BE-805B-43E6-A7F3-9307D3352F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29032DFE-2B1E-4FC7-B5F7-44F71E8B840E}" type="CELLRANGE">
                      <a:rPr lang="en-US" baseline="0"/>
                      <a:pPr/>
                      <a:t>[CELLRANGE]</a:t>
                    </a:fld>
                    <a:r>
                      <a:rPr lang="en-US" baseline="0"/>
                      <a:t>
</a:t>
                    </a:r>
                    <a:fld id="{7015E495-E286-4387-8E87-0655B30193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90A267DF-B5A2-4063-B6D6-8E453D346328}" type="CELLRANGE">
                      <a:rPr lang="en-US" baseline="0"/>
                      <a:pPr/>
                      <a:t>[CELLRANGE]</a:t>
                    </a:fld>
                    <a:r>
                      <a:rPr lang="en-US" baseline="0"/>
                      <a:t>
</a:t>
                    </a:r>
                    <a:fld id="{EA264E0C-9C8A-4F5B-B57C-EB5EA196CC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1765807311468293E-4"/>
                </c:manualLayout>
              </c:layout>
              <c:tx>
                <c:rich>
                  <a:bodyPr/>
                  <a:lstStyle/>
                  <a:p>
                    <a:fld id="{77E9B213-FE7A-4A8A-BC34-4B64F4D5DEBF}" type="CELLRANGE">
                      <a:rPr lang="en-US" baseline="0"/>
                      <a:pPr/>
                      <a:t>[CELLRANGE]</a:t>
                    </a:fld>
                    <a:r>
                      <a:rPr lang="en-US" baseline="0"/>
                      <a:t>
</a:t>
                    </a:r>
                    <a:fld id="{7AD69234-D3FA-4093-863E-5BAB8BD19BD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2.6144471071550841E-3"/>
                  <c:y val="-3.7561426317037471E-3"/>
                </c:manualLayout>
              </c:layout>
              <c:tx>
                <c:rich>
                  <a:bodyPr rot="-5400000" spcFirstLastPara="1" vertOverflow="ellipsis" wrap="square" lIns="38100" tIns="19050" rIns="38100" bIns="19050" anchor="ctr" anchorCtr="1">
                    <a:spAutoFit/>
                  </a:bodyPr>
                  <a:lstStyle/>
                  <a:p>
                    <a:pPr>
                      <a:defRPr sz="700" b="1" i="0" u="none" strike="noStrike" kern="1200" baseline="0">
                        <a:solidFill>
                          <a:schemeClr val="bg1"/>
                        </a:solidFill>
                        <a:latin typeface="+mn-lt"/>
                        <a:ea typeface="+mn-ea"/>
                        <a:cs typeface="+mn-cs"/>
                      </a:defRPr>
                    </a:pPr>
                    <a:fld id="{4A0893D0-2380-4D15-9479-D05AB59BF4F2}" type="CELLRANGE">
                      <a:rPr lang="en-US" sz="700" baseline="0"/>
                      <a:pPr>
                        <a:defRPr sz="700" b="1" i="0" u="none" strike="noStrike" kern="1200" baseline="0">
                          <a:solidFill>
                            <a:schemeClr val="bg1"/>
                          </a:solidFill>
                          <a:latin typeface="+mn-lt"/>
                          <a:ea typeface="+mn-ea"/>
                          <a:cs typeface="+mn-cs"/>
                        </a:defRPr>
                      </a:pPr>
                      <a:t>[CELLRANGE]</a:t>
                    </a:fld>
                    <a:r>
                      <a:rPr lang="en-US" sz="700" baseline="0"/>
                      <a:t>
</a:t>
                    </a:r>
                    <a:fld id="{1AFCAD6E-28AA-4F8A-A380-F95999B57CE0}" type="VALUE">
                      <a:rPr lang="en-US" sz="700" baseline="0"/>
                      <a:pPr>
                        <a:defRPr sz="700" b="1" i="0" u="none" strike="noStrike" kern="1200" baseline="0">
                          <a:solidFill>
                            <a:schemeClr val="bg1"/>
                          </a:solidFill>
                          <a:latin typeface="+mn-lt"/>
                          <a:ea typeface="+mn-ea"/>
                          <a:cs typeface="+mn-cs"/>
                        </a:defRPr>
                      </a:pPr>
                      <a:t>[VALOR]</a:t>
                    </a:fld>
                    <a:endParaRPr lang="en-US" sz="700" baseline="0"/>
                  </a:p>
                </c:rich>
              </c:tx>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0"/>
                  <c:y val="-2.5432334976819488E-3"/>
                </c:manualLayout>
              </c:layout>
              <c:tx>
                <c:rich>
                  <a:bodyPr rot="-5400000" spcFirstLastPara="1" vertOverflow="ellipsis" wrap="square" lIns="38100" tIns="19050" rIns="38100" bIns="19050" anchor="ctr" anchorCtr="1">
                    <a:spAutoFit/>
                  </a:bodyPr>
                  <a:lstStyle/>
                  <a:p>
                    <a:pPr>
                      <a:defRPr sz="700" b="1" i="0" u="none" strike="noStrike" kern="1200" baseline="0">
                        <a:solidFill>
                          <a:schemeClr val="bg1"/>
                        </a:solidFill>
                        <a:latin typeface="+mn-lt"/>
                        <a:ea typeface="+mn-ea"/>
                        <a:cs typeface="+mn-cs"/>
                      </a:defRPr>
                    </a:pPr>
                    <a:fld id="{844DB303-5C7C-408D-A79A-C326CE14EBA2}" type="CELLRANGE">
                      <a:rPr lang="en-US" sz="700" baseline="0"/>
                      <a:pPr>
                        <a:defRPr sz="700" b="1" i="0" u="none" strike="noStrike" kern="1200" baseline="0">
                          <a:solidFill>
                            <a:schemeClr val="bg1"/>
                          </a:solidFill>
                          <a:latin typeface="+mn-lt"/>
                          <a:ea typeface="+mn-ea"/>
                          <a:cs typeface="+mn-cs"/>
                        </a:defRPr>
                      </a:pPr>
                      <a:t>[CELLRANGE]</a:t>
                    </a:fld>
                    <a:r>
                      <a:rPr lang="en-US" sz="700" baseline="0"/>
                      <a:t>
</a:t>
                    </a:r>
                    <a:fld id="{F0773878-6CF0-4B60-A0B0-0BC58EDC9A46}" type="VALUE">
                      <a:rPr lang="en-US" sz="700" baseline="0"/>
                      <a:pPr>
                        <a:defRPr sz="700" b="1" i="0" u="none" strike="noStrike" kern="1200" baseline="0">
                          <a:solidFill>
                            <a:schemeClr val="bg1"/>
                          </a:solidFill>
                          <a:latin typeface="+mn-lt"/>
                          <a:ea typeface="+mn-ea"/>
                          <a:cs typeface="+mn-cs"/>
                        </a:defRPr>
                      </a:pPr>
                      <a:t>[VALOR]</a:t>
                    </a:fld>
                    <a:endParaRPr lang="en-US" sz="700" baseline="0"/>
                  </a:p>
                </c:rich>
              </c:tx>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0"/>
                  <c:y val="-1.9317225534193593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13DFE8C7-E65C-45AA-9BE5-1EA6FDB58307}" type="CELLRANGE">
                      <a:rPr lang="en-US" baseline="0"/>
                      <a:pPr>
                        <a:defRPr sz="800" b="1" i="0" u="none" strike="noStrike" kern="1200" baseline="0">
                          <a:solidFill>
                            <a:schemeClr val="bg1"/>
                          </a:solidFill>
                          <a:latin typeface="+mn-lt"/>
                          <a:ea typeface="+mn-ea"/>
                          <a:cs typeface="+mn-cs"/>
                        </a:defRPr>
                      </a:pPr>
                      <a:t>[CELLRANGE]</a:t>
                    </a:fld>
                    <a:r>
                      <a:rPr lang="en-US" baseline="0"/>
                      <a:t>
</a:t>
                    </a:r>
                    <a:fld id="{84DEAED1-D7E4-46F1-8C71-71429C1A542C}" type="VALUE">
                      <a:rPr lang="en-US" baseline="0"/>
                      <a:pPr>
                        <a:defRPr sz="800" b="1" i="0" u="none" strike="noStrike" kern="1200" baseline="0">
                          <a:solidFill>
                            <a:schemeClr val="bg1"/>
                          </a:solidFill>
                          <a:latin typeface="+mn-lt"/>
                          <a:ea typeface="+mn-ea"/>
                          <a:cs typeface="+mn-cs"/>
                        </a:defRPr>
                      </a:pPr>
                      <a:t>[VALOR]</a:t>
                    </a:fld>
                    <a:endParaRPr lang="en-US" baseline="0"/>
                  </a:p>
                </c:rich>
              </c:tx>
              <c:spPr>
                <a:solidFill>
                  <a:schemeClr val="accent2"/>
                </a:solid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5FBAD7AC-FDD5-4C0A-8474-5BF9E9D84478}" type="CELLRANGE">
                      <a:rPr lang="en-US" baseline="0"/>
                      <a:pPr/>
                      <a:t>[CELLRANGE]</a:t>
                    </a:fld>
                    <a:r>
                      <a:rPr lang="en-US" baseline="0"/>
                      <a:t>
</a:t>
                    </a:r>
                    <a:fld id="{0640EC9D-A7D2-44E5-86B5-05EBB73D72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4737C832-A7DC-44BE-9E58-EAD5BD6C7605}" type="CELLRANGE">
                      <a:rPr lang="en-US" baseline="0"/>
                      <a:pPr/>
                      <a:t>[CELLRANGE]</a:t>
                    </a:fld>
                    <a:r>
                      <a:rPr lang="en-US" baseline="0"/>
                      <a:t>
</a:t>
                    </a:r>
                    <a:fld id="{693F1B60-9F7F-41D5-8FE3-4112BDB9D14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226B1D88-008D-4363-93B7-B125C1DCB88A}" type="CELLRANGE">
                      <a:rPr lang="en-US" baseline="0"/>
                      <a:pPr/>
                      <a:t>[CELLRANGE]</a:t>
                    </a:fld>
                    <a:r>
                      <a:rPr lang="en-US" baseline="0"/>
                      <a:t>
</a:t>
                    </a:r>
                    <a:fld id="{4BED6287-D106-4A42-A82E-D7A34629ADB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6B68DB49-4996-48D4-BBEB-5A49B8E41299}" type="CELLRANGE">
                      <a:rPr lang="en-US" baseline="0"/>
                      <a:pPr/>
                      <a:t>[CELLRANGE]</a:t>
                    </a:fld>
                    <a:r>
                      <a:rPr lang="en-US" baseline="0"/>
                      <a:t>
</a:t>
                    </a:r>
                    <a:fld id="{605CE86F-6A4A-4679-9D0D-86543F8E40D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A127305A-DB60-41F5-8043-269CCBC91E43}" type="CELLRANGE">
                      <a:rPr lang="en-US" baseline="0"/>
                      <a:pPr/>
                      <a:t>[CELLRANGE]</a:t>
                    </a:fld>
                    <a:r>
                      <a:rPr lang="en-US" baseline="0"/>
                      <a:t>
</a:t>
                    </a:r>
                    <a:fld id="{38D4A00A-F256-4AAE-990E-E82E46AC62D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6A8AC626-8C0C-4716-9D6D-D3584F3B7C5B}" type="CELLRANGE">
                      <a:rPr lang="en-US" baseline="0"/>
                      <a:pPr/>
                      <a:t>[CELLRANGE]</a:t>
                    </a:fld>
                    <a:r>
                      <a:rPr lang="en-US" baseline="0"/>
                      <a:t>
</a:t>
                    </a:r>
                    <a:fld id="{0BF292E7-5B39-43D1-92C6-3268D480265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70649F20-7BBC-419C-9856-CD9C97DC7ACB}" type="CELLRANGE">
                      <a:rPr lang="en-US" baseline="0"/>
                      <a:pPr/>
                      <a:t>[CELLRANGE]</a:t>
                    </a:fld>
                    <a:r>
                      <a:rPr lang="en-US" baseline="0"/>
                      <a:t>
</a:t>
                    </a:r>
                    <a:fld id="{E9A6FC06-0208-41A9-9B0A-33B66860DE1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A23B0C27-AA42-4608-90C3-42DEF6D34DFD}" type="CELLRANGE">
                      <a:rPr lang="en-US" baseline="0"/>
                      <a:pPr/>
                      <a:t>[CELLRANGE]</a:t>
                    </a:fld>
                    <a:r>
                      <a:rPr lang="en-US" baseline="0"/>
                      <a:t>
</a:t>
                    </a:r>
                    <a:fld id="{F6EABCCF-E67F-46C2-816E-88E254960C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Galicia</c:v>
                </c:pt>
                <c:pt idx="2">
                  <c:v>Aragón</c:v>
                </c:pt>
                <c:pt idx="3">
                  <c:v>Navarra, Comunidad Foral de</c:v>
                </c:pt>
                <c:pt idx="4">
                  <c:v>Madrid, Comunidad de</c:v>
                </c:pt>
                <c:pt idx="5">
                  <c:v>Ceuta</c:v>
                </c:pt>
                <c:pt idx="6">
                  <c:v>Castilla - La Mancha</c:v>
                </c:pt>
                <c:pt idx="7">
                  <c:v>Cantabria</c:v>
                </c:pt>
                <c:pt idx="8">
                  <c:v>Media Nacional</c:v>
                </c:pt>
                <c:pt idx="9">
                  <c:v>Balears, Illes</c:v>
                </c:pt>
                <c:pt idx="10">
                  <c:v>Rioja, La</c:v>
                </c:pt>
                <c:pt idx="11">
                  <c:v>Asturias, Principado de</c:v>
                </c:pt>
                <c:pt idx="12">
                  <c:v>Comunitat Valenciana</c:v>
                </c:pt>
                <c:pt idx="13">
                  <c:v>Andalucía</c:v>
                </c:pt>
                <c:pt idx="14">
                  <c:v>Extremadura</c:v>
                </c:pt>
                <c:pt idx="15">
                  <c:v>Murcia, Región de</c:v>
                </c:pt>
                <c:pt idx="16">
                  <c:v>Melilla</c:v>
                </c:pt>
                <c:pt idx="17">
                  <c:v>Canarias</c:v>
                </c:pt>
                <c:pt idx="18">
                  <c:v>País Vasco</c:v>
                </c:pt>
                <c:pt idx="19">
                  <c:v>Cataluña</c:v>
                </c:pt>
              </c:strCache>
            </c:strRef>
          </c:cat>
          <c:val>
            <c:numRef>
              <c:f>'11ListaEsperaGIII'!$P$13:$P$32</c:f>
              <c:numCache>
                <c:formatCode>0.00%</c:formatCode>
                <c:ptCount val="20"/>
                <c:pt idx="0">
                  <c:v>1.1641782356878838E-3</c:v>
                </c:pt>
                <c:pt idx="1">
                  <c:v>6.3679867365009982E-3</c:v>
                </c:pt>
                <c:pt idx="2">
                  <c:v>8.2575694386520983E-3</c:v>
                </c:pt>
                <c:pt idx="3">
                  <c:v>2.5985401459854014E-2</c:v>
                </c:pt>
                <c:pt idx="4">
                  <c:v>3.1560083629243688E-2</c:v>
                </c:pt>
                <c:pt idx="5">
                  <c:v>3.2418952618453865E-2</c:v>
                </c:pt>
                <c:pt idx="6">
                  <c:v>3.5339788496720363E-2</c:v>
                </c:pt>
                <c:pt idx="7">
                  <c:v>4.3067947838023334E-2</c:v>
                </c:pt>
                <c:pt idx="8">
                  <c:v>6.8949755716467859E-2</c:v>
                </c:pt>
                <c:pt idx="9">
                  <c:v>7.1040947212629504E-2</c:v>
                </c:pt>
                <c:pt idx="10">
                  <c:v>7.3216995447647953E-2</c:v>
                </c:pt>
                <c:pt idx="11">
                  <c:v>7.6818909269974145E-2</c:v>
                </c:pt>
                <c:pt idx="12">
                  <c:v>7.8917898157704044E-2</c:v>
                </c:pt>
                <c:pt idx="13">
                  <c:v>8.8401019382291737E-2</c:v>
                </c:pt>
                <c:pt idx="14">
                  <c:v>9.1346888854915154E-2</c:v>
                </c:pt>
                <c:pt idx="15">
                  <c:v>9.5946603629284574E-2</c:v>
                </c:pt>
                <c:pt idx="16">
                  <c:v>0.10110974106041924</c:v>
                </c:pt>
                <c:pt idx="17">
                  <c:v>0.12317880794701987</c:v>
                </c:pt>
                <c:pt idx="18">
                  <c:v>0.12868137506413546</c:v>
                </c:pt>
                <c:pt idx="19">
                  <c:v>0.13072423233735794</c:v>
                </c:pt>
              </c:numCache>
            </c:numRef>
          </c:val>
          <c:extLst>
            <c:ext xmlns:c15="http://schemas.microsoft.com/office/drawing/2012/chart" uri="{02D57815-91ED-43cb-92C2-25804820EDAC}">
              <c15:datalabelsRange>
                <c15:f>'11ListaEsperaGIII'!$N$13:$N$32</c15:f>
                <c15:dlblRangeCache>
                  <c:ptCount val="20"/>
                  <c:pt idx="0">
                    <c:v>40</c:v>
                  </c:pt>
                  <c:pt idx="1">
                    <c:v>169</c:v>
                  </c:pt>
                  <c:pt idx="2">
                    <c:v>99</c:v>
                  </c:pt>
                  <c:pt idx="3">
                    <c:v>89</c:v>
                  </c:pt>
                  <c:pt idx="4">
                    <c:v>1.902</c:v>
                  </c:pt>
                  <c:pt idx="5">
                    <c:v>13</c:v>
                  </c:pt>
                  <c:pt idx="6">
                    <c:v>792</c:v>
                  </c:pt>
                  <c:pt idx="7">
                    <c:v>251</c:v>
                  </c:pt>
                  <c:pt idx="8">
                    <c:v>29.566</c:v>
                  </c:pt>
                  <c:pt idx="9">
                    <c:v>576</c:v>
                  </c:pt>
                  <c:pt idx="10">
                    <c:v>193</c:v>
                  </c:pt>
                  <c:pt idx="11">
                    <c:v>624</c:v>
                  </c:pt>
                  <c:pt idx="12">
                    <c:v>3.594</c:v>
                  </c:pt>
                  <c:pt idx="13">
                    <c:v>7.562</c:v>
                  </c:pt>
                  <c:pt idx="14">
                    <c:v>1.195</c:v>
                  </c:pt>
                  <c:pt idx="15">
                    <c:v>1.380</c:v>
                  </c:pt>
                  <c:pt idx="16">
                    <c:v>82</c:v>
                  </c:pt>
                  <c:pt idx="17">
                    <c:v>1.860</c:v>
                  </c:pt>
                  <c:pt idx="18">
                    <c:v>2.508</c:v>
                  </c:pt>
                  <c:pt idx="19">
                    <c:v>6.637</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'11ListaEsperaGIII'!$L$13:$L$32</c:f>
              <c:strCache>
                <c:ptCount val="20"/>
                <c:pt idx="0">
                  <c:v>Castilla y León</c:v>
                </c:pt>
                <c:pt idx="1">
                  <c:v>Galicia</c:v>
                </c:pt>
                <c:pt idx="2">
                  <c:v>Aragón</c:v>
                </c:pt>
                <c:pt idx="3">
                  <c:v>Navarra, Comunidad Foral de</c:v>
                </c:pt>
                <c:pt idx="4">
                  <c:v>Madrid, Comunidad de</c:v>
                </c:pt>
                <c:pt idx="5">
                  <c:v>Ceuta</c:v>
                </c:pt>
                <c:pt idx="6">
                  <c:v>Castilla - La Mancha</c:v>
                </c:pt>
                <c:pt idx="7">
                  <c:v>Cantabria</c:v>
                </c:pt>
                <c:pt idx="8">
                  <c:v>Media Nacional</c:v>
                </c:pt>
                <c:pt idx="9">
                  <c:v>Balears, Illes</c:v>
                </c:pt>
                <c:pt idx="10">
                  <c:v>Rioja, La</c:v>
                </c:pt>
                <c:pt idx="11">
                  <c:v>Asturias, Principado de</c:v>
                </c:pt>
                <c:pt idx="12">
                  <c:v>Comunitat Valenciana</c:v>
                </c:pt>
                <c:pt idx="13">
                  <c:v>Andalucía</c:v>
                </c:pt>
                <c:pt idx="14">
                  <c:v>Extremadura</c:v>
                </c:pt>
                <c:pt idx="15">
                  <c:v>Murcia, Región de</c:v>
                </c:pt>
                <c:pt idx="16">
                  <c:v>Melilla</c:v>
                </c:pt>
                <c:pt idx="17">
                  <c:v>Canarias</c:v>
                </c:pt>
                <c:pt idx="18">
                  <c:v>País Vasco</c:v>
                </c:pt>
                <c:pt idx="19">
                  <c:v>Cataluña</c:v>
                </c:pt>
              </c:strCache>
            </c:strRef>
          </c:cat>
          <c:val>
            <c:numRef>
              <c:f>'11ListaEsperaGIII'!$Q$13:$Q$32</c:f>
              <c:numCache>
                <c:formatCode>0.00%</c:formatCode>
                <c:ptCount val="20"/>
                <c:pt idx="0">
                  <c:v>0.93105024428353211</c:v>
                </c:pt>
                <c:pt idx="1">
                  <c:v>0.93105024428353211</c:v>
                </c:pt>
                <c:pt idx="2">
                  <c:v>0.93105024428353211</c:v>
                </c:pt>
                <c:pt idx="3">
                  <c:v>0.93105024428353211</c:v>
                </c:pt>
                <c:pt idx="4">
                  <c:v>0.93105024428353211</c:v>
                </c:pt>
                <c:pt idx="5">
                  <c:v>0.93105024428353211</c:v>
                </c:pt>
                <c:pt idx="6">
                  <c:v>0.93105024428353211</c:v>
                </c:pt>
                <c:pt idx="7">
                  <c:v>0.93105024428353211</c:v>
                </c:pt>
                <c:pt idx="8">
                  <c:v>0.93105024428353211</c:v>
                </c:pt>
                <c:pt idx="9">
                  <c:v>0.93105024428353211</c:v>
                </c:pt>
                <c:pt idx="10">
                  <c:v>0.93105024428353211</c:v>
                </c:pt>
                <c:pt idx="11">
                  <c:v>0.93105024428353211</c:v>
                </c:pt>
                <c:pt idx="12">
                  <c:v>0.93105024428353211</c:v>
                </c:pt>
                <c:pt idx="13">
                  <c:v>0.93105024428353211</c:v>
                </c:pt>
                <c:pt idx="14">
                  <c:v>0.93105024428353211</c:v>
                </c:pt>
                <c:pt idx="15">
                  <c:v>0.93105024428353211</c:v>
                </c:pt>
                <c:pt idx="16">
                  <c:v>0.93105024428353211</c:v>
                </c:pt>
                <c:pt idx="17">
                  <c:v>0.93105024428353211</c:v>
                </c:pt>
                <c:pt idx="18">
                  <c:v>0.93105024428353211</c:v>
                </c:pt>
                <c:pt idx="19">
                  <c:v>0.93105024428353211</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4347826086956523"/>
          <c:y val="0.88916427502636941"/>
          <c:w val="0.56405624638538954"/>
          <c:h val="4.9842928512440619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spPr>
              <a:solidFill>
                <a:schemeClr val="accent6">
                  <a:lumMod val="50000"/>
                </a:schemeClr>
              </a:solidFill>
            </c:spPr>
            <c:extLst>
              <c:ext xmlns:c16="http://schemas.microsoft.com/office/drawing/2014/chart" uri="{C3380CC4-5D6E-409C-BE32-E72D297353CC}">
                <c16:uniqueId val="{00000000-5DC1-4B08-97F0-0CCFE9C60108}"/>
              </c:ext>
            </c:extLst>
          </c:dPt>
          <c:dPt>
            <c:idx val="10"/>
            <c:invertIfNegative val="0"/>
            <c:bubble3D val="0"/>
            <c:spPr>
              <a:solidFill>
                <a:schemeClr val="accent6"/>
              </a:solidFill>
            </c:spPr>
            <c:extLst>
              <c:ext xmlns:c16="http://schemas.microsoft.com/office/drawing/2014/chart" uri="{C3380CC4-5D6E-409C-BE32-E72D297353CC}">
                <c16:uniqueId val="{0000000F-5DC1-4B08-97F0-0CCFE9C60108}"/>
              </c:ext>
            </c:extLst>
          </c:dPt>
          <c:dPt>
            <c:idx val="11"/>
            <c:invertIfNegative val="0"/>
            <c:bubble3D val="0"/>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6DECA413-2E8C-4D8D-BFA3-52CEF2EEBB67}" type="CELLRANGE">
                      <a:rPr lang="en-US" baseline="0"/>
                      <a:pPr/>
                      <a:t>[CELLRANGE]</a:t>
                    </a:fld>
                    <a:r>
                      <a:rPr lang="en-US" baseline="0"/>
                      <a:t>
</a:t>
                    </a:r>
                    <a:fld id="{700F394A-15FA-4144-A20F-0E26AC9D94A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C701750F-75BB-461C-BBF2-31428BA93898}" type="CELLRANGE">
                      <a:rPr lang="en-US" baseline="0"/>
                      <a:pPr/>
                      <a:t>[CELLRANGE]</a:t>
                    </a:fld>
                    <a:r>
                      <a:rPr lang="en-US" baseline="0"/>
                      <a:t>
</a:t>
                    </a:r>
                    <a:fld id="{E2ED312C-4370-44E9-B1BC-3BA5F7760CE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AEA6D0F2-ACC3-4B1C-AB60-B2EC711FAAA8}" type="CELLRANGE">
                      <a:rPr lang="en-US" baseline="0"/>
                      <a:pPr/>
                      <a:t>[CELLRANGE]</a:t>
                    </a:fld>
                    <a:r>
                      <a:rPr lang="en-US" baseline="0"/>
                      <a:t>
</a:t>
                    </a:r>
                    <a:fld id="{84A48CBD-AAEB-4C28-A398-C601F5EE1C1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B573ABCC-B02C-4017-93C1-44B17B6280A8}" type="CELLRANGE">
                      <a:rPr lang="en-US" baseline="0"/>
                      <a:pPr/>
                      <a:t>[CELLRANGE]</a:t>
                    </a:fld>
                    <a:r>
                      <a:rPr lang="en-US" baseline="0"/>
                      <a:t>
</a:t>
                    </a:r>
                    <a:fld id="{99B37475-9D7C-4D48-9B7C-EFF600322FF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ABAA12F8-415F-49A9-8241-020389DEEDC2}" type="CELLRANGE">
                      <a:rPr lang="en-US" baseline="0"/>
                      <a:pPr/>
                      <a:t>[CELLRANGE]</a:t>
                    </a:fld>
                    <a:r>
                      <a:rPr lang="en-US" baseline="0"/>
                      <a:t>
</a:t>
                    </a:r>
                    <a:fld id="{2D071FB5-6D3A-475B-AED9-3900A3B3FEA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5921E2E9-D401-4496-B952-6D637B3B9113}" type="CELLRANGE">
                      <a:rPr lang="en-US" baseline="0"/>
                      <a:pPr/>
                      <a:t>[CELLRANGE]</a:t>
                    </a:fld>
                    <a:r>
                      <a:rPr lang="en-US" baseline="0"/>
                      <a:t>
</a:t>
                    </a:r>
                    <a:fld id="{873EE118-C298-4149-AB14-14F1041CC96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D7152361-ACC6-4495-A093-5B607975A37D}" type="CELLRANGE">
                      <a:rPr lang="en-US" baseline="0"/>
                      <a:pPr/>
                      <a:t>[CELLRANGE]</a:t>
                    </a:fld>
                    <a:r>
                      <a:rPr lang="en-US" baseline="0"/>
                      <a:t>
</a:t>
                    </a:r>
                    <a:fld id="{A3789848-E778-4389-A122-07C5EB3C8FE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0832EEB8-A667-4A1E-96ED-16033A377500}" type="CELLRANGE">
                      <a:rPr lang="en-US" baseline="0"/>
                      <a:pPr/>
                      <a:t>[CELLRANGE]</a:t>
                    </a:fld>
                    <a:r>
                      <a:rPr lang="en-US" baseline="0"/>
                      <a:t>
</a:t>
                    </a:r>
                    <a:fld id="{BCCC15B5-0B9F-4467-904E-CF8306FDA2C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ED4726B9-ABDF-41E6-AA5D-019A81986DD0}" type="CELLRANGE">
                      <a:rPr lang="en-US" baseline="0"/>
                      <a:pPr/>
                      <a:t>[CELLRANGE]</a:t>
                    </a:fld>
                    <a:r>
                      <a:rPr lang="en-US" baseline="0"/>
                      <a:t>
</a:t>
                    </a:r>
                    <a:fld id="{1A0F3D43-51EC-4975-A1BE-9BFF08EFFEA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04162C02-384B-4E04-84A4-761329A2B2EC}" type="CELLRANGE">
                      <a:rPr lang="en-US" baseline="0"/>
                      <a:pPr/>
                      <a:t>[CELLRANGE]</a:t>
                    </a:fld>
                    <a:r>
                      <a:rPr lang="en-US" baseline="0"/>
                      <a:t>
</a:t>
                    </a:r>
                    <a:fld id="{8D8094B7-E9F5-4755-97CE-56D4E1810E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a:lstStyle/>
                  <a:p>
                    <a:fld id="{C5BBDA7B-C321-488B-AC7C-9C83C91CE500}" type="CELLRANGE">
                      <a:rPr lang="en-US" baseline="0"/>
                      <a:pPr/>
                      <a:t>[CELLRANGE]</a:t>
                    </a:fld>
                    <a:r>
                      <a:rPr lang="en-US" baseline="0"/>
                      <a:t>
</a:t>
                    </a:r>
                    <a:fld id="{1C67C025-C725-423A-9CEC-640CBF65529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a:lstStyle/>
                  <a:p>
                    <a:fld id="{5FFE88E7-D6CB-4710-B395-C606F44326CA}" type="CELLRANGE">
                      <a:rPr lang="en-US" baseline="0"/>
                      <a:pPr/>
                      <a:t>[CELLRANGE]</a:t>
                    </a:fld>
                    <a:r>
                      <a:rPr lang="en-US" baseline="0"/>
                      <a:t>
</a:t>
                    </a:r>
                    <a:fld id="{3EBAB9F5-F9BD-48ED-957B-8BA3C4796B1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0BB19BE8-C51C-467C-AD08-DEE7027C9C9D}" type="CELLRANGE">
                      <a:rPr lang="en-US" baseline="0"/>
                      <a:pPr/>
                      <a:t>[CELLRANGE]</a:t>
                    </a:fld>
                    <a:r>
                      <a:rPr lang="en-US" baseline="0"/>
                      <a:t>
</a:t>
                    </a:r>
                    <a:fld id="{2BDCFF3E-F80D-4A1E-AD48-82BA7C23828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3EFA8689-3390-4B64-B664-78BFA39879EF}" type="CELLRANGE">
                      <a:rPr lang="en-US" baseline="0"/>
                      <a:pPr/>
                      <a:t>[CELLRANGE]</a:t>
                    </a:fld>
                    <a:r>
                      <a:rPr lang="en-US" baseline="0"/>
                      <a:t>
</a:t>
                    </a:r>
                    <a:fld id="{90A7CCCE-E6BA-4384-95D8-61F585F7018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326A0DD9-C14F-47BA-B640-2624FF7A79B5}" type="CELLRANGE">
                      <a:rPr lang="en-US" baseline="0"/>
                      <a:pPr/>
                      <a:t>[CELLRANGE]</a:t>
                    </a:fld>
                    <a:r>
                      <a:rPr lang="en-US" baseline="0"/>
                      <a:t>
</a:t>
                    </a:r>
                    <a:fld id="{47B9DD61-BDC6-4090-90CB-99A43DDDD97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1415D9E6-51D1-474C-AEF0-67AA4E21B3DD}" type="CELLRANGE">
                      <a:rPr lang="en-US" baseline="0"/>
                      <a:pPr/>
                      <a:t>[CELLRANGE]</a:t>
                    </a:fld>
                    <a:r>
                      <a:rPr lang="en-US" baseline="0"/>
                      <a:t>
</a:t>
                    </a:r>
                    <a:fld id="{E23B5482-7B7C-4375-B3E0-AD8B74A055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7D25CC58-AD2C-44D3-94FE-D4484683D43E}" type="CELLRANGE">
                      <a:rPr lang="en-US" baseline="0"/>
                      <a:pPr/>
                      <a:t>[CELLRANGE]</a:t>
                    </a:fld>
                    <a:r>
                      <a:rPr lang="en-US" baseline="0"/>
                      <a:t>
</a:t>
                    </a:r>
                    <a:fld id="{5FF7391F-3725-4176-B743-09FB07DB024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6BD6D820-73F1-4D0B-85BB-3AE4DAB3715A}" type="CELLRANGE">
                      <a:rPr lang="en-US" baseline="0"/>
                      <a:pPr/>
                      <a:t>[CELLRANGE]</a:t>
                    </a:fld>
                    <a:r>
                      <a:rPr lang="en-US" baseline="0"/>
                      <a:t>
</a:t>
                    </a:r>
                    <a:fld id="{9BFF489E-A2CB-4CCB-9C55-02A967BDA8E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FAEEF799-9F96-4407-B471-344B8151D823}" type="CELLRANGE">
                      <a:rPr lang="en-US" baseline="0"/>
                      <a:pPr/>
                      <a:t>[CELLRANGE]</a:t>
                    </a:fld>
                    <a:r>
                      <a:rPr lang="en-US" baseline="0"/>
                      <a:t>
</a:t>
                    </a:r>
                    <a:fld id="{8A5EC60D-858A-4D09-A6E6-84B1004CD0F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8590FE98-C3E0-4CD9-997D-048561E2DE23}" type="CELLRANGE">
                      <a:rPr lang="en-US" baseline="0"/>
                      <a:pPr/>
                      <a:t>[CELLRANGE]</a:t>
                    </a:fld>
                    <a:r>
                      <a:rPr lang="en-US" baseline="0"/>
                      <a:t>
</a:t>
                    </a:r>
                    <a:fld id="{94B57F8C-8109-43C4-BE70-93BA91D9DB4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Aragón</c:v>
                </c:pt>
                <c:pt idx="2">
                  <c:v>Galicia</c:v>
                </c:pt>
                <c:pt idx="3">
                  <c:v>Ceuta</c:v>
                </c:pt>
                <c:pt idx="4">
                  <c:v>Navarra, Comunidad Foral de</c:v>
                </c:pt>
                <c:pt idx="5">
                  <c:v>Cantabria</c:v>
                </c:pt>
                <c:pt idx="6">
                  <c:v>Castilla - La Mancha</c:v>
                </c:pt>
                <c:pt idx="7">
                  <c:v>Madrid, Comunidad de</c:v>
                </c:pt>
                <c:pt idx="8">
                  <c:v>Asturias, Principado de</c:v>
                </c:pt>
                <c:pt idx="9">
                  <c:v>Media Nacional</c:v>
                </c:pt>
                <c:pt idx="10">
                  <c:v>Comunitat Valenciana</c:v>
                </c:pt>
                <c:pt idx="11">
                  <c:v>Balears, Illes</c:v>
                </c:pt>
                <c:pt idx="12">
                  <c:v>Andalucía</c:v>
                </c:pt>
                <c:pt idx="13">
                  <c:v>Rioja, La</c:v>
                </c:pt>
                <c:pt idx="14">
                  <c:v>Murcia, Región de</c:v>
                </c:pt>
                <c:pt idx="15">
                  <c:v>Canarias</c:v>
                </c:pt>
                <c:pt idx="16">
                  <c:v>País Vasco</c:v>
                </c:pt>
                <c:pt idx="17">
                  <c:v>Extremadura</c:v>
                </c:pt>
                <c:pt idx="18">
                  <c:v>Melilla</c:v>
                </c:pt>
                <c:pt idx="19">
                  <c:v>Cataluña</c:v>
                </c:pt>
              </c:strCache>
            </c:strRef>
          </c:cat>
          <c:val>
            <c:numRef>
              <c:f>'11ListaEsperaGII'!$O$13:$O$32</c:f>
              <c:numCache>
                <c:formatCode>0.00%</c:formatCode>
                <c:ptCount val="20"/>
                <c:pt idx="0">
                  <c:v>0.99875725988485631</c:v>
                </c:pt>
                <c:pt idx="1">
                  <c:v>0.98711622807017541</c:v>
                </c:pt>
                <c:pt idx="2">
                  <c:v>0.98579955526079666</c:v>
                </c:pt>
                <c:pt idx="3">
                  <c:v>0.97640653357531759</c:v>
                </c:pt>
                <c:pt idx="4">
                  <c:v>0.97245270494523728</c:v>
                </c:pt>
                <c:pt idx="5">
                  <c:v>0.95308394845489808</c:v>
                </c:pt>
                <c:pt idx="6">
                  <c:v>0.94511516749763069</c:v>
                </c:pt>
                <c:pt idx="7">
                  <c:v>0.94207509272969847</c:v>
                </c:pt>
                <c:pt idx="8">
                  <c:v>0.91716082659478881</c:v>
                </c:pt>
                <c:pt idx="9">
                  <c:v>0.90392068560823169</c:v>
                </c:pt>
                <c:pt idx="10">
                  <c:v>0.90175504877043555</c:v>
                </c:pt>
                <c:pt idx="11">
                  <c:v>0.90139405204460965</c:v>
                </c:pt>
                <c:pt idx="12">
                  <c:v>0.89462724449087483</c:v>
                </c:pt>
                <c:pt idx="13">
                  <c:v>0.89245548266166819</c:v>
                </c:pt>
                <c:pt idx="14">
                  <c:v>0.88735166751026373</c:v>
                </c:pt>
                <c:pt idx="15">
                  <c:v>0.87807991829439547</c:v>
                </c:pt>
                <c:pt idx="16">
                  <c:v>0.87231841863315962</c:v>
                </c:pt>
                <c:pt idx="17">
                  <c:v>0.86750359222566742</c:v>
                </c:pt>
                <c:pt idx="18">
                  <c:v>0.84900990099009899</c:v>
                </c:pt>
                <c:pt idx="19">
                  <c:v>0.82234667367548497</c:v>
                </c:pt>
              </c:numCache>
            </c:numRef>
          </c:val>
          <c:extLst>
            <c:ext xmlns:c15="http://schemas.microsoft.com/office/drawing/2012/chart" uri="{02D57815-91ED-43cb-92C2-25804820EDAC}">
              <c15:datalabelsRange>
                <c15:f>'11ListaEsperaGII'!$M$13:$M$32</c15:f>
                <c15:dlblRangeCache>
                  <c:ptCount val="20"/>
                  <c:pt idx="0">
                    <c:v>39.380</c:v>
                  </c:pt>
                  <c:pt idx="1">
                    <c:v>14.404</c:v>
                  </c:pt>
                  <c:pt idx="2">
                    <c:v>25.269</c:v>
                  </c:pt>
                  <c:pt idx="3">
                    <c:v>538</c:v>
                  </c:pt>
                  <c:pt idx="4">
                    <c:v>5.860</c:v>
                  </c:pt>
                  <c:pt idx="5">
                    <c:v>7.618</c:v>
                  </c:pt>
                  <c:pt idx="6">
                    <c:v>22.937</c:v>
                  </c:pt>
                  <c:pt idx="7">
                    <c:v>64.258</c:v>
                  </c:pt>
                  <c:pt idx="8">
                    <c:v>10.208</c:v>
                  </c:pt>
                  <c:pt idx="9">
                    <c:v>529.900</c:v>
                  </c:pt>
                  <c:pt idx="10">
                    <c:v>52.511</c:v>
                  </c:pt>
                  <c:pt idx="11">
                    <c:v>9.699</c:v>
                  </c:pt>
                  <c:pt idx="12">
                    <c:v>127.598</c:v>
                  </c:pt>
                  <c:pt idx="13">
                    <c:v>3.809</c:v>
                  </c:pt>
                  <c:pt idx="14">
                    <c:v>15.778</c:v>
                  </c:pt>
                  <c:pt idx="15">
                    <c:v>13.756</c:v>
                  </c:pt>
                  <c:pt idx="16">
                    <c:v>22.771</c:v>
                  </c:pt>
                  <c:pt idx="17">
                    <c:v>11.471</c:v>
                  </c:pt>
                  <c:pt idx="18">
                    <c:v>686</c:v>
                  </c:pt>
                  <c:pt idx="19">
                    <c:v>81.349</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c:spPr>
          <c:invertIfNegative val="0"/>
          <c:dPt>
            <c:idx val="9"/>
            <c:invertIfNegative val="0"/>
            <c:bubble3D val="0"/>
            <c:spPr>
              <a:solidFill>
                <a:schemeClr val="accent2">
                  <a:lumMod val="50000"/>
                </a:schemeClr>
              </a:solidFill>
            </c:spPr>
            <c:extLst>
              <c:ext xmlns:c16="http://schemas.microsoft.com/office/drawing/2014/chart" uri="{C3380CC4-5D6E-409C-BE32-E72D297353CC}">
                <c16:uniqueId val="{00000016-5DC1-4B08-97F0-0CCFE9C60108}"/>
              </c:ext>
            </c:extLst>
          </c:dPt>
          <c:dPt>
            <c:idx val="10"/>
            <c:invertIfNegative val="0"/>
            <c:bubble3D val="0"/>
            <c:spPr>
              <a:solidFill>
                <a:schemeClr val="accent2"/>
              </a:solidFill>
            </c:spPr>
            <c:extLst>
              <c:ext xmlns:c16="http://schemas.microsoft.com/office/drawing/2014/chart" uri="{C3380CC4-5D6E-409C-BE32-E72D297353CC}">
                <c16:uniqueId val="{00000025-5DC1-4B08-97F0-0CCFE9C60108}"/>
              </c:ext>
            </c:extLst>
          </c:dPt>
          <c:dPt>
            <c:idx val="11"/>
            <c:invertIfNegative val="0"/>
            <c:bubble3D val="0"/>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159E8724-36CA-4E59-851C-F93A9F52A9B3}" type="CELLRANGE">
                      <a:rPr lang="en-US" baseline="0"/>
                      <a:pPr/>
                      <a:t>[CELLRANGE]</a:t>
                    </a:fld>
                    <a:r>
                      <a:rPr lang="en-US" baseline="0"/>
                      <a:t>
</a:t>
                    </a:r>
                    <a:fld id="{9E4502AA-FB89-4ED0-8929-9E8A9380DC4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2D5526CE-772F-4DDC-81F8-E9AA9EFCB45E}" type="CELLRANGE">
                      <a:rPr lang="en-US" baseline="0"/>
                      <a:pPr/>
                      <a:t>[CELLRANGE]</a:t>
                    </a:fld>
                    <a:r>
                      <a:rPr lang="en-US" baseline="0"/>
                      <a:t>
</a:t>
                    </a:r>
                    <a:fld id="{1D9FD6D2-1479-473D-AD37-79A21E5A5B1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ED2548D0-5098-4A14-92EB-220B5C98C90A}" type="CELLRANGE">
                      <a:rPr lang="en-US" baseline="0"/>
                      <a:pPr/>
                      <a:t>[CELLRANGE]</a:t>
                    </a:fld>
                    <a:r>
                      <a:rPr lang="en-US" baseline="0"/>
                      <a:t>
</a:t>
                    </a:r>
                    <a:fld id="{A6C9ABF0-C007-4BAE-A7FB-8F9141405E3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36AC35BF-CD23-4520-AB45-604C017081C1}" type="CELLRANGE">
                      <a:rPr lang="en-US" baseline="0"/>
                      <a:pPr/>
                      <a:t>[CELLRANGE]</a:t>
                    </a:fld>
                    <a:r>
                      <a:rPr lang="en-US" baseline="0"/>
                      <a:t>
</a:t>
                    </a:r>
                    <a:fld id="{1BDFD6CF-4014-40A1-8F7B-127E970F19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30A20817-B413-4CF4-9A90-20AB549A847B}" type="CELLRANGE">
                      <a:rPr lang="en-US" baseline="0"/>
                      <a:pPr/>
                      <a:t>[CELLRANGE]</a:t>
                    </a:fld>
                    <a:r>
                      <a:rPr lang="en-US" baseline="0"/>
                      <a:t>
</a:t>
                    </a:r>
                    <a:fld id="{82D9F931-A4D2-4BC5-966A-67F11BF016C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190992E2-9A4D-45AA-A07F-BD67E5CF7152}" type="CELLRANGE">
                      <a:rPr lang="en-US" baseline="0"/>
                      <a:pPr/>
                      <a:t>[CELLRANGE]</a:t>
                    </a:fld>
                    <a:r>
                      <a:rPr lang="en-US" baseline="0"/>
                      <a:t>
</a:t>
                    </a:r>
                    <a:fld id="{6EAEA37C-B397-4E36-B491-ADC96AD8AD9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D75CF128-71CA-4816-831A-6A1D0C833147}" type="CELLRANGE">
                      <a:rPr lang="en-US" baseline="0"/>
                      <a:pPr/>
                      <a:t>[CELLRANGE]</a:t>
                    </a:fld>
                    <a:r>
                      <a:rPr lang="en-US" baseline="0"/>
                      <a:t>
</a:t>
                    </a:r>
                    <a:fld id="{B89076A2-CED8-4941-9AF7-50C53D1C742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B5AB5BA6-A3FE-4BC9-BD47-BE610B148FF0}" type="CELLRANGE">
                      <a:rPr lang="en-US" baseline="0"/>
                      <a:pPr/>
                      <a:t>[CELLRANGE]</a:t>
                    </a:fld>
                    <a:r>
                      <a:rPr lang="en-US" baseline="0"/>
                      <a:t>
</a:t>
                    </a:r>
                    <a:fld id="{074172B8-811F-402F-948F-EB2DB6EB320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25C2A0BE-338D-470B-BF7D-A9614D79969E}" type="CELLRANGE">
                      <a:rPr lang="en-US" baseline="0"/>
                      <a:pPr/>
                      <a:t>[CELLRANGE]</a:t>
                    </a:fld>
                    <a:r>
                      <a:rPr lang="en-US" baseline="0"/>
                      <a:t>
</a:t>
                    </a:r>
                    <a:fld id="{55D8F194-B0DD-4DC6-85FB-229165A120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6158849698802E-4"/>
                  <c:y val="3.9754376497328929E-4"/>
                </c:manualLayout>
              </c:layout>
              <c:tx>
                <c:rich>
                  <a:bodyPr/>
                  <a:lstStyle/>
                  <a:p>
                    <a:fld id="{79DCC6B6-2657-44E3-9528-6821491252E7}" type="CELLRANGE">
                      <a:rPr lang="en-US" baseline="0"/>
                      <a:pPr/>
                      <a:t>[CELLRANGE]</a:t>
                    </a:fld>
                    <a:r>
                      <a:rPr lang="en-US" baseline="0"/>
                      <a:t>
</a:t>
                    </a:r>
                    <a:fld id="{FA4E456B-D022-4A0F-9AD7-48B2D20B18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3913043478259849E-3"/>
                  <c:y val="-2.5432334976819584E-3"/>
                </c:manualLayout>
              </c:layout>
              <c:tx>
                <c:rich>
                  <a:bodyPr/>
                  <a:lstStyle/>
                  <a:p>
                    <a:fld id="{6B3AAF9A-11C9-4665-8C22-92992001BFAA}" type="CELLRANGE">
                      <a:rPr lang="en-US" baseline="0"/>
                      <a:pPr/>
                      <a:t>[CELLRANGE]</a:t>
                    </a:fld>
                    <a:r>
                      <a:rPr lang="en-US" baseline="0"/>
                      <a:t>
</a:t>
                    </a:r>
                    <a:fld id="{F396DE8E-A064-4B31-B159-4EC220549BC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0"/>
                  <c:y val="-1.9317225534193593E-3"/>
                </c:manualLayout>
              </c:layout>
              <c:tx>
                <c:rich>
                  <a:bodyPr/>
                  <a:lstStyle/>
                  <a:p>
                    <a:fld id="{3F437ADE-7EEC-4CD0-9915-F14D5E2425BF}" type="CELLRANGE">
                      <a:rPr lang="en-US" baseline="0"/>
                      <a:pPr/>
                      <a:t>[CELLRANGE]</a:t>
                    </a:fld>
                    <a:r>
                      <a:rPr lang="en-US" baseline="0"/>
                      <a:t>
</a:t>
                    </a:r>
                    <a:fld id="{8C0D53BC-9A4E-493C-B9A8-9783F9EC9C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E91077CC-8C6B-4A50-B109-34DD6E0C5DB8}" type="CELLRANGE">
                      <a:rPr lang="en-US" baseline="0"/>
                      <a:pPr/>
                      <a:t>[CELLRANGE]</a:t>
                    </a:fld>
                    <a:r>
                      <a:rPr lang="en-US" baseline="0"/>
                      <a:t>
</a:t>
                    </a:r>
                    <a:fld id="{C40391EB-25F4-4323-A712-C9645DAF95E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57D59BCC-8AFE-4D2C-8B48-9BEB4B8E5705}" type="CELLRANGE">
                      <a:rPr lang="en-US" baseline="0"/>
                      <a:pPr/>
                      <a:t>[CELLRANGE]</a:t>
                    </a:fld>
                    <a:r>
                      <a:rPr lang="en-US" baseline="0"/>
                      <a:t>
</a:t>
                    </a:r>
                    <a:fld id="{E51BD9A5-B9FF-4382-802C-AE5C80784DB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B1B88FDE-901E-49DD-9A50-795EFE1857ED}" type="CELLRANGE">
                      <a:rPr lang="en-US" baseline="0"/>
                      <a:pPr/>
                      <a:t>[CELLRANGE]</a:t>
                    </a:fld>
                    <a:r>
                      <a:rPr lang="en-US" baseline="0"/>
                      <a:t>
</a:t>
                    </a:r>
                    <a:fld id="{53632EFA-2FF1-4501-B162-A2167929F9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A3AD9DC9-24EE-45F5-9D56-EB593CA9553F}" type="CELLRANGE">
                      <a:rPr lang="en-US" baseline="0"/>
                      <a:pPr/>
                      <a:t>[CELLRANGE]</a:t>
                    </a:fld>
                    <a:r>
                      <a:rPr lang="en-US" baseline="0"/>
                      <a:t>
</a:t>
                    </a:r>
                    <a:fld id="{73B41BAD-2413-4B17-B1EF-E83FCCEF9C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60B52D49-9906-4A88-9CBC-D8E166542B19}" type="CELLRANGE">
                      <a:rPr lang="en-US" baseline="0"/>
                      <a:pPr/>
                      <a:t>[CELLRANGE]</a:t>
                    </a:fld>
                    <a:r>
                      <a:rPr lang="en-US" baseline="0"/>
                      <a:t>
</a:t>
                    </a:r>
                    <a:fld id="{38D27055-91A4-4892-9E10-BBE03830B1B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E7C6F38D-DF96-4EE7-823B-DA1E996399D5}" type="CELLRANGE">
                      <a:rPr lang="en-US" baseline="0"/>
                      <a:pPr/>
                      <a:t>[CELLRANGE]</a:t>
                    </a:fld>
                    <a:r>
                      <a:rPr lang="en-US" baseline="0"/>
                      <a:t>
</a:t>
                    </a:r>
                    <a:fld id="{E0EA2F5B-0B59-4E07-A321-B038D87C277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E6B65754-A13E-4D2D-BD14-B43E14FF3762}" type="CELLRANGE">
                      <a:rPr lang="en-US" baseline="0"/>
                      <a:pPr/>
                      <a:t>[CELLRANGE]</a:t>
                    </a:fld>
                    <a:r>
                      <a:rPr lang="en-US" baseline="0"/>
                      <a:t>
</a:t>
                    </a:r>
                    <a:fld id="{D2ADDFA2-BB29-42BA-A007-B1283E3E693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84B66865-E2C0-46BC-BC0E-00E1FFDEF26A}" type="CELLRANGE">
                      <a:rPr lang="en-US" baseline="0"/>
                      <a:pPr/>
                      <a:t>[CELLRANGE]</a:t>
                    </a:fld>
                    <a:r>
                      <a:rPr lang="en-US" baseline="0"/>
                      <a:t>
</a:t>
                    </a:r>
                    <a:fld id="{7E9047EA-FD86-4494-A63A-DC2AC7623A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Aragón</c:v>
                </c:pt>
                <c:pt idx="2">
                  <c:v>Galicia</c:v>
                </c:pt>
                <c:pt idx="3">
                  <c:v>Ceuta</c:v>
                </c:pt>
                <c:pt idx="4">
                  <c:v>Navarra, Comunidad Foral de</c:v>
                </c:pt>
                <c:pt idx="5">
                  <c:v>Cantabria</c:v>
                </c:pt>
                <c:pt idx="6">
                  <c:v>Castilla - La Mancha</c:v>
                </c:pt>
                <c:pt idx="7">
                  <c:v>Madrid, Comunidad de</c:v>
                </c:pt>
                <c:pt idx="8">
                  <c:v>Asturias, Principado de</c:v>
                </c:pt>
                <c:pt idx="9">
                  <c:v>Media Nacional</c:v>
                </c:pt>
                <c:pt idx="10">
                  <c:v>Comunitat Valenciana</c:v>
                </c:pt>
                <c:pt idx="11">
                  <c:v>Balears, Illes</c:v>
                </c:pt>
                <c:pt idx="12">
                  <c:v>Andalucía</c:v>
                </c:pt>
                <c:pt idx="13">
                  <c:v>Rioja, La</c:v>
                </c:pt>
                <c:pt idx="14">
                  <c:v>Murcia, Región de</c:v>
                </c:pt>
                <c:pt idx="15">
                  <c:v>Canarias</c:v>
                </c:pt>
                <c:pt idx="16">
                  <c:v>País Vasco</c:v>
                </c:pt>
                <c:pt idx="17">
                  <c:v>Extremadura</c:v>
                </c:pt>
                <c:pt idx="18">
                  <c:v>Melilla</c:v>
                </c:pt>
                <c:pt idx="19">
                  <c:v>Cataluña</c:v>
                </c:pt>
              </c:strCache>
            </c:strRef>
          </c:cat>
          <c:val>
            <c:numRef>
              <c:f>'11ListaEsperaGII'!$P$13:$P$32</c:f>
              <c:numCache>
                <c:formatCode>0.00%</c:formatCode>
                <c:ptCount val="20"/>
                <c:pt idx="0">
                  <c:v>1.2427401151436761E-3</c:v>
                </c:pt>
                <c:pt idx="1">
                  <c:v>1.2883771929824562E-2</c:v>
                </c:pt>
                <c:pt idx="2">
                  <c:v>1.420044473920337E-2</c:v>
                </c:pt>
                <c:pt idx="3">
                  <c:v>2.3593466424682397E-2</c:v>
                </c:pt>
                <c:pt idx="4">
                  <c:v>2.7547295054762694E-2</c:v>
                </c:pt>
                <c:pt idx="5">
                  <c:v>4.6916051545101964E-2</c:v>
                </c:pt>
                <c:pt idx="6">
                  <c:v>5.488483250236928E-2</c:v>
                </c:pt>
                <c:pt idx="7">
                  <c:v>5.792490727030157E-2</c:v>
                </c:pt>
                <c:pt idx="8">
                  <c:v>8.2839173405211144E-2</c:v>
                </c:pt>
                <c:pt idx="9">
                  <c:v>9.6079314391768339E-2</c:v>
                </c:pt>
                <c:pt idx="10">
                  <c:v>9.8244951229564503E-2</c:v>
                </c:pt>
                <c:pt idx="11">
                  <c:v>9.8605947955390336E-2</c:v>
                </c:pt>
                <c:pt idx="12">
                  <c:v>0.1053727555091252</c:v>
                </c:pt>
                <c:pt idx="13">
                  <c:v>0.10754451733833177</c:v>
                </c:pt>
                <c:pt idx="14">
                  <c:v>0.11264833248973624</c:v>
                </c:pt>
                <c:pt idx="15">
                  <c:v>0.12192008170560449</c:v>
                </c:pt>
                <c:pt idx="16">
                  <c:v>0.12768158136684032</c:v>
                </c:pt>
                <c:pt idx="17">
                  <c:v>0.13249640777433261</c:v>
                </c:pt>
                <c:pt idx="18">
                  <c:v>0.15099009900990099</c:v>
                </c:pt>
                <c:pt idx="19">
                  <c:v>0.17765332632451503</c:v>
                </c:pt>
              </c:numCache>
            </c:numRef>
          </c:val>
          <c:extLst>
            <c:ext xmlns:c15="http://schemas.microsoft.com/office/drawing/2012/chart" uri="{02D57815-91ED-43cb-92C2-25804820EDAC}">
              <c15:datalabelsRange>
                <c15:f>'11ListaEsperaGII'!$N$13:$N$32</c15:f>
                <c15:dlblRangeCache>
                  <c:ptCount val="20"/>
                  <c:pt idx="0">
                    <c:v>49</c:v>
                  </c:pt>
                  <c:pt idx="1">
                    <c:v>188</c:v>
                  </c:pt>
                  <c:pt idx="2">
                    <c:v>364</c:v>
                  </c:pt>
                  <c:pt idx="3">
                    <c:v>13</c:v>
                  </c:pt>
                  <c:pt idx="4">
                    <c:v>166</c:v>
                  </c:pt>
                  <c:pt idx="5">
                    <c:v>375</c:v>
                  </c:pt>
                  <c:pt idx="6">
                    <c:v>1.332</c:v>
                  </c:pt>
                  <c:pt idx="7">
                    <c:v>3.951</c:v>
                  </c:pt>
                  <c:pt idx="8">
                    <c:v>922</c:v>
                  </c:pt>
                  <c:pt idx="9">
                    <c:v>56.324</c:v>
                  </c:pt>
                  <c:pt idx="10">
                    <c:v>5.721</c:v>
                  </c:pt>
                  <c:pt idx="11">
                    <c:v>1.061</c:v>
                  </c:pt>
                  <c:pt idx="12">
                    <c:v>15.029</c:v>
                  </c:pt>
                  <c:pt idx="13">
                    <c:v>459</c:v>
                  </c:pt>
                  <c:pt idx="14">
                    <c:v>2.003</c:v>
                  </c:pt>
                  <c:pt idx="15">
                    <c:v>1.910</c:v>
                  </c:pt>
                  <c:pt idx="16">
                    <c:v>3.333</c:v>
                  </c:pt>
                  <c:pt idx="17">
                    <c:v>1.752</c:v>
                  </c:pt>
                  <c:pt idx="18">
                    <c:v>122</c:v>
                  </c:pt>
                  <c:pt idx="19">
                    <c:v>17.574</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'11ListaEsperaGII'!$L$13:$L$32</c:f>
              <c:strCache>
                <c:ptCount val="20"/>
                <c:pt idx="0">
                  <c:v>Castilla y León</c:v>
                </c:pt>
                <c:pt idx="1">
                  <c:v>Aragón</c:v>
                </c:pt>
                <c:pt idx="2">
                  <c:v>Galicia</c:v>
                </c:pt>
                <c:pt idx="3">
                  <c:v>Ceuta</c:v>
                </c:pt>
                <c:pt idx="4">
                  <c:v>Navarra, Comunidad Foral de</c:v>
                </c:pt>
                <c:pt idx="5">
                  <c:v>Cantabria</c:v>
                </c:pt>
                <c:pt idx="6">
                  <c:v>Castilla - La Mancha</c:v>
                </c:pt>
                <c:pt idx="7">
                  <c:v>Madrid, Comunidad de</c:v>
                </c:pt>
                <c:pt idx="8">
                  <c:v>Asturias, Principado de</c:v>
                </c:pt>
                <c:pt idx="9">
                  <c:v>Media Nacional</c:v>
                </c:pt>
                <c:pt idx="10">
                  <c:v>Comunitat Valenciana</c:v>
                </c:pt>
                <c:pt idx="11">
                  <c:v>Balears, Illes</c:v>
                </c:pt>
                <c:pt idx="12">
                  <c:v>Andalucía</c:v>
                </c:pt>
                <c:pt idx="13">
                  <c:v>Rioja, La</c:v>
                </c:pt>
                <c:pt idx="14">
                  <c:v>Murcia, Región de</c:v>
                </c:pt>
                <c:pt idx="15">
                  <c:v>Canarias</c:v>
                </c:pt>
                <c:pt idx="16">
                  <c:v>País Vasco</c:v>
                </c:pt>
                <c:pt idx="17">
                  <c:v>Extremadura</c:v>
                </c:pt>
                <c:pt idx="18">
                  <c:v>Melilla</c:v>
                </c:pt>
                <c:pt idx="19">
                  <c:v>Cataluña</c:v>
                </c:pt>
              </c:strCache>
            </c:strRef>
          </c:cat>
          <c:val>
            <c:numRef>
              <c:f>'11ListaEsperaGII'!$Q$13:$Q$32</c:f>
              <c:numCache>
                <c:formatCode>0.00%</c:formatCode>
                <c:ptCount val="20"/>
                <c:pt idx="0">
                  <c:v>0.90392068560823169</c:v>
                </c:pt>
                <c:pt idx="1">
                  <c:v>0.90392068560823169</c:v>
                </c:pt>
                <c:pt idx="2">
                  <c:v>0.90392068560823169</c:v>
                </c:pt>
                <c:pt idx="3">
                  <c:v>0.90392068560823169</c:v>
                </c:pt>
                <c:pt idx="4">
                  <c:v>0.90392068560823169</c:v>
                </c:pt>
                <c:pt idx="5">
                  <c:v>0.90392068560823169</c:v>
                </c:pt>
                <c:pt idx="6">
                  <c:v>0.90392068560823169</c:v>
                </c:pt>
                <c:pt idx="7">
                  <c:v>0.90392068560823169</c:v>
                </c:pt>
                <c:pt idx="8">
                  <c:v>0.90392068560823169</c:v>
                </c:pt>
                <c:pt idx="9">
                  <c:v>0.90392068560823169</c:v>
                </c:pt>
                <c:pt idx="10">
                  <c:v>0.90392068560823169</c:v>
                </c:pt>
                <c:pt idx="11">
                  <c:v>0.90392068560823169</c:v>
                </c:pt>
                <c:pt idx="12">
                  <c:v>0.90392068560823169</c:v>
                </c:pt>
                <c:pt idx="13">
                  <c:v>0.90392068560823169</c:v>
                </c:pt>
                <c:pt idx="14">
                  <c:v>0.90392068560823169</c:v>
                </c:pt>
                <c:pt idx="15">
                  <c:v>0.90392068560823169</c:v>
                </c:pt>
                <c:pt idx="16">
                  <c:v>0.90392068560823169</c:v>
                </c:pt>
                <c:pt idx="17">
                  <c:v>0.90392068560823169</c:v>
                </c:pt>
                <c:pt idx="18">
                  <c:v>0.90392068560823169</c:v>
                </c:pt>
                <c:pt idx="19">
                  <c:v>0.90392068560823169</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901891133173568"/>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E6BD-407D-8DB5-88274B443806}"/>
              </c:ext>
            </c:extLst>
          </c:dPt>
          <c:dPt>
            <c:idx val="11"/>
            <c:invertIfNegative val="0"/>
            <c:bubble3D val="0"/>
            <c:extLst>
              <c:ext xmlns:c16="http://schemas.microsoft.com/office/drawing/2014/chart" uri="{C3380CC4-5D6E-409C-BE32-E72D297353CC}">
                <c16:uniqueId val="{00000001-E6BD-407D-8DB5-88274B443806}"/>
              </c:ext>
            </c:extLst>
          </c:dPt>
          <c:dPt>
            <c:idx val="12"/>
            <c:invertIfNegative val="0"/>
            <c:bubble3D val="0"/>
            <c:spPr>
              <a:solidFill>
                <a:schemeClr val="accent6">
                  <a:lumMod val="50000"/>
                </a:schemeClr>
              </a:solidFill>
            </c:spPr>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3C0FC252-8BDA-44A6-A636-24A9F2F3586F}" type="CELLRANGE">
                      <a:rPr lang="en-US" baseline="0"/>
                      <a:pPr/>
                      <a:t>[CELLRANGE]</a:t>
                    </a:fld>
                    <a:r>
                      <a:rPr lang="en-US" baseline="0"/>
                      <a:t>
</a:t>
                    </a:r>
                    <a:fld id="{FF3743EB-9D12-4E95-A101-0A025BECE71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AD0C68F8-9610-4B1F-A428-3B53E83B0538}" type="CELLRANGE">
                      <a:rPr lang="en-US" baseline="0"/>
                      <a:pPr/>
                      <a:t>[CELLRANGE]</a:t>
                    </a:fld>
                    <a:r>
                      <a:rPr lang="en-US" baseline="0"/>
                      <a:t>
</a:t>
                    </a:r>
                    <a:fld id="{E527BD33-9EEF-4EF3-BCBE-75A9A7DEBFC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7939A247-E4F4-42C5-A01C-32D1DB012A75}" type="CELLRANGE">
                      <a:rPr lang="en-US" baseline="0"/>
                      <a:pPr/>
                      <a:t>[CELLRANGE]</a:t>
                    </a:fld>
                    <a:r>
                      <a:rPr lang="en-US" baseline="0"/>
                      <a:t>
</a:t>
                    </a:r>
                    <a:fld id="{E6FE818C-3E4B-4A3D-8F30-6A0988A1F4D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8499CFC4-F57D-484A-8BC6-F90B636F8978}" type="CELLRANGE">
                      <a:rPr lang="en-US" baseline="0"/>
                      <a:pPr/>
                      <a:t>[CELLRANGE]</a:t>
                    </a:fld>
                    <a:r>
                      <a:rPr lang="en-US" baseline="0"/>
                      <a:t>
</a:t>
                    </a:r>
                    <a:fld id="{6F3041E5-7CF2-4895-ACDA-C40A0F4BAA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BC43EDCB-8C1B-4D6F-BC82-EBE45863C081}" type="CELLRANGE">
                      <a:rPr lang="en-US" baseline="0"/>
                      <a:pPr/>
                      <a:t>[CELLRANGE]</a:t>
                    </a:fld>
                    <a:r>
                      <a:rPr lang="en-US" baseline="0"/>
                      <a:t>
</a:t>
                    </a:r>
                    <a:fld id="{5A3E4F9F-C16C-4F32-8F48-235A95C2E2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9176BD6D-FA3F-4E84-A364-AB40B324E303}" type="CELLRANGE">
                      <a:rPr lang="en-US" baseline="0"/>
                      <a:pPr/>
                      <a:t>[CELLRANGE]</a:t>
                    </a:fld>
                    <a:r>
                      <a:rPr lang="en-US" baseline="0"/>
                      <a:t>
</a:t>
                    </a:r>
                    <a:fld id="{CE7B3A88-5D5D-4160-9C52-6DB3A28AD76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8A0DB586-7DFB-405B-9F64-CB7A67A1168C}" type="CELLRANGE">
                      <a:rPr lang="en-US" baseline="0"/>
                      <a:pPr/>
                      <a:t>[CELLRANGE]</a:t>
                    </a:fld>
                    <a:r>
                      <a:rPr lang="en-US" baseline="0"/>
                      <a:t>
</a:t>
                    </a:r>
                    <a:fld id="{5BE65F2C-474C-414C-89BF-3870A253AC2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CF55B3A3-1503-477E-93EC-0E76A7F101BD}" type="CELLRANGE">
                      <a:rPr lang="en-US" baseline="0"/>
                      <a:pPr/>
                      <a:t>[CELLRANGE]</a:t>
                    </a:fld>
                    <a:r>
                      <a:rPr lang="en-US" baseline="0"/>
                      <a:t>
</a:t>
                    </a:r>
                    <a:fld id="{2829E5D7-AB59-4AE1-BA11-3E4A44D68F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4751AD11-CE66-45B7-9244-870F65A2565D}" type="CELLRANGE">
                      <a:rPr lang="en-US" baseline="0"/>
                      <a:pPr/>
                      <a:t>[CELLRANGE]</a:t>
                    </a:fld>
                    <a:r>
                      <a:rPr lang="en-US" baseline="0"/>
                      <a:t>
</a:t>
                    </a:r>
                    <a:fld id="{0D4845D4-99AF-4B58-A64A-3A9A0C3741A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E9EE0ED3-CE2B-4FFF-B44F-4A2C0E23FF19}" type="CELLRANGE">
                      <a:rPr lang="en-US" baseline="0"/>
                      <a:pPr/>
                      <a:t>[CELLRANGE]</a:t>
                    </a:fld>
                    <a:r>
                      <a:rPr lang="en-US" baseline="0"/>
                      <a:t>
</a:t>
                    </a:r>
                    <a:fld id="{69DD774F-B497-4E53-A462-DAF84A3029D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a:lstStyle/>
                  <a:p>
                    <a:fld id="{CE9BA7C9-C6C9-4825-A439-145A392A5D48}" type="CELLRANGE">
                      <a:rPr lang="en-US" baseline="0"/>
                      <a:pPr/>
                      <a:t>[CELLRANGE]</a:t>
                    </a:fld>
                    <a:r>
                      <a:rPr lang="en-US" baseline="0"/>
                      <a:t>
</a:t>
                    </a:r>
                    <a:fld id="{E5F556F1-EE1B-478A-83C7-7A02DE55A66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a:lstStyle/>
                  <a:p>
                    <a:fld id="{2A2E8256-D358-4B14-B205-184B9BC12120}" type="CELLRANGE">
                      <a:rPr lang="en-US" baseline="0"/>
                      <a:pPr/>
                      <a:t>[CELLRANGE]</a:t>
                    </a:fld>
                    <a:r>
                      <a:rPr lang="en-US" baseline="0"/>
                      <a:t>
</a:t>
                    </a:r>
                    <a:fld id="{B2B532E3-C5FC-402A-9FDB-4B057B4982B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C2162170-5C33-437C-8A3E-798E1316C80B}" type="CELLRANGE">
                      <a:rPr lang="en-US" baseline="0"/>
                      <a:pPr/>
                      <a:t>[CELLRANGE]</a:t>
                    </a:fld>
                    <a:r>
                      <a:rPr lang="en-US" baseline="0"/>
                      <a:t>
</a:t>
                    </a:r>
                    <a:fld id="{BB84C12A-02D7-488E-A4CC-91A562C516F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FF891F7C-3B02-41F8-BB46-BDAE9ED6D0E0}" type="CELLRANGE">
                      <a:rPr lang="en-US" baseline="0"/>
                      <a:pPr/>
                      <a:t>[CELLRANGE]</a:t>
                    </a:fld>
                    <a:r>
                      <a:rPr lang="en-US" baseline="0"/>
                      <a:t>
</a:t>
                    </a:r>
                    <a:fld id="{60E382B9-6689-4000-A4A4-673D194E6E4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89D5E492-2C13-4886-8C8E-97E3664FF1CE}" type="CELLRANGE">
                      <a:rPr lang="en-US" baseline="0"/>
                      <a:pPr/>
                      <a:t>[CELLRANGE]</a:t>
                    </a:fld>
                    <a:r>
                      <a:rPr lang="en-US" baseline="0"/>
                      <a:t>
</a:t>
                    </a:r>
                    <a:fld id="{E9C0FE92-F3A4-4385-B2F5-E771697351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4D7DCA73-1392-4637-83A7-214DD2D7FDB3}" type="CELLRANGE">
                      <a:rPr lang="en-US" baseline="0"/>
                      <a:pPr/>
                      <a:t>[CELLRANGE]</a:t>
                    </a:fld>
                    <a:r>
                      <a:rPr lang="en-US" baseline="0"/>
                      <a:t>
</a:t>
                    </a:r>
                    <a:fld id="{CEA871DC-6D1E-4DFB-BEBF-D762474A5C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440636B9-0AF4-45A5-923A-FEA83742100D}" type="CELLRANGE">
                      <a:rPr lang="en-US" baseline="0"/>
                      <a:pPr/>
                      <a:t>[CELLRANGE]</a:t>
                    </a:fld>
                    <a:r>
                      <a:rPr lang="en-US" baseline="0"/>
                      <a:t>
</a:t>
                    </a:r>
                    <a:fld id="{D4E63DE7-C873-4F95-B470-A93268FBD3D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33AE2CF9-2740-4271-BF92-25CBC9AD3EC2}" type="CELLRANGE">
                      <a:rPr lang="en-US" baseline="0"/>
                      <a:pPr/>
                      <a:t>[CELLRANGE]</a:t>
                    </a:fld>
                    <a:r>
                      <a:rPr lang="en-US" baseline="0"/>
                      <a:t>
</a:t>
                    </a:r>
                    <a:fld id="{876EF4FC-CF3C-44AE-AD4E-4CC7C4BCF8C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1E693957-056A-462A-BC52-50A12350BE46}" type="CELLRANGE">
                      <a:rPr lang="en-US" baseline="0"/>
                      <a:pPr/>
                      <a:t>[CELLRANGE]</a:t>
                    </a:fld>
                    <a:r>
                      <a:rPr lang="en-US" baseline="0"/>
                      <a:t>
</a:t>
                    </a:r>
                    <a:fld id="{F4D867F0-AA80-4A80-91E0-BECA9813A03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BC381BF3-D34D-46F3-AA44-5AD71F73C636}" type="CELLRANGE">
                      <a:rPr lang="en-US" baseline="0"/>
                      <a:pPr/>
                      <a:t>[CELLRANGE]</a:t>
                    </a:fld>
                    <a:r>
                      <a:rPr lang="en-US" baseline="0"/>
                      <a:t>
</a:t>
                    </a:r>
                    <a:fld id="{04056181-73AD-403E-9F9A-E0110641A5B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Ceuta</c:v>
                </c:pt>
                <c:pt idx="3">
                  <c:v>Navarra, Comunidad Foral de</c:v>
                </c:pt>
                <c:pt idx="4">
                  <c:v>Galicia</c:v>
                </c:pt>
                <c:pt idx="5">
                  <c:v>Castilla - La Mancha</c:v>
                </c:pt>
                <c:pt idx="6">
                  <c:v>Madrid, Comunidad de</c:v>
                </c:pt>
                <c:pt idx="7">
                  <c:v>Asturias, Principado de</c:v>
                </c:pt>
                <c:pt idx="8">
                  <c:v>Cantabria</c:v>
                </c:pt>
                <c:pt idx="9">
                  <c:v>Comunitat Valenciana</c:v>
                </c:pt>
                <c:pt idx="10">
                  <c:v>Canarias</c:v>
                </c:pt>
                <c:pt idx="11">
                  <c:v>Balears, Illes</c:v>
                </c:pt>
                <c:pt idx="12">
                  <c:v>Media Nacional</c:v>
                </c:pt>
                <c:pt idx="13">
                  <c:v>Murcia, Región de</c:v>
                </c:pt>
                <c:pt idx="14">
                  <c:v>Extremadura</c:v>
                </c:pt>
                <c:pt idx="15">
                  <c:v>Andalucía</c:v>
                </c:pt>
                <c:pt idx="16">
                  <c:v>Melilla</c:v>
                </c:pt>
                <c:pt idx="17">
                  <c:v>País Vasco</c:v>
                </c:pt>
                <c:pt idx="18">
                  <c:v>Rioja, La</c:v>
                </c:pt>
                <c:pt idx="19">
                  <c:v>Cataluña</c:v>
                </c:pt>
              </c:strCache>
            </c:strRef>
          </c:cat>
          <c:val>
            <c:numRef>
              <c:f>'11ListaEsperaGI'!$O$13:$O$32</c:f>
              <c:numCache>
                <c:formatCode>0.00%</c:formatCode>
                <c:ptCount val="20"/>
                <c:pt idx="0">
                  <c:v>0.99877713237542032</c:v>
                </c:pt>
                <c:pt idx="1">
                  <c:v>0.97424702138681274</c:v>
                </c:pt>
                <c:pt idx="2">
                  <c:v>0.94117647058823528</c:v>
                </c:pt>
                <c:pt idx="3">
                  <c:v>0.93477309207646286</c:v>
                </c:pt>
                <c:pt idx="4">
                  <c:v>0.93226828624240821</c:v>
                </c:pt>
                <c:pt idx="5">
                  <c:v>0.92717097080986177</c:v>
                </c:pt>
                <c:pt idx="6">
                  <c:v>0.90795454545454546</c:v>
                </c:pt>
                <c:pt idx="7">
                  <c:v>0.89269703543022416</c:v>
                </c:pt>
                <c:pt idx="8">
                  <c:v>0.88994154404353965</c:v>
                </c:pt>
                <c:pt idx="9">
                  <c:v>0.85759505961859639</c:v>
                </c:pt>
                <c:pt idx="10">
                  <c:v>0.85068843838649411</c:v>
                </c:pt>
                <c:pt idx="11">
                  <c:v>0.84424872026498043</c:v>
                </c:pt>
                <c:pt idx="12">
                  <c:v>0.8126043152786423</c:v>
                </c:pt>
                <c:pt idx="13">
                  <c:v>0.80457412050756016</c:v>
                </c:pt>
                <c:pt idx="14">
                  <c:v>0.78695714696577512</c:v>
                </c:pt>
                <c:pt idx="15">
                  <c:v>0.77738839113520897</c:v>
                </c:pt>
                <c:pt idx="16">
                  <c:v>0.775390625</c:v>
                </c:pt>
                <c:pt idx="17">
                  <c:v>0.76375066956104987</c:v>
                </c:pt>
                <c:pt idx="18">
                  <c:v>0.74608319827120473</c:v>
                </c:pt>
                <c:pt idx="19">
                  <c:v>0.62748411862621867</c:v>
                </c:pt>
              </c:numCache>
            </c:numRef>
          </c:val>
          <c:extLst>
            <c:ext xmlns:c15="http://schemas.microsoft.com/office/drawing/2012/chart" uri="{02D57815-91ED-43cb-92C2-25804820EDAC}">
              <c15:datalabelsRange>
                <c15:f>'11ListaEsperaGI'!$M$13:$M$32</c15:f>
                <c15:dlblRangeCache>
                  <c:ptCount val="20"/>
                  <c:pt idx="0">
                    <c:v>45.738</c:v>
                  </c:pt>
                  <c:pt idx="1">
                    <c:v>13.165</c:v>
                  </c:pt>
                  <c:pt idx="2">
                    <c:v>544</c:v>
                  </c:pt>
                  <c:pt idx="3">
                    <c:v>6.406</c:v>
                  </c:pt>
                  <c:pt idx="4">
                    <c:v>21.183</c:v>
                  </c:pt>
                  <c:pt idx="5">
                    <c:v>25.347</c:v>
                  </c:pt>
                  <c:pt idx="6">
                    <c:v>49.538</c:v>
                  </c:pt>
                  <c:pt idx="7">
                    <c:v>12.346</c:v>
                  </c:pt>
                  <c:pt idx="8">
                    <c:v>4.415</c:v>
                  </c:pt>
                  <c:pt idx="9">
                    <c:v>44.161</c:v>
                  </c:pt>
                  <c:pt idx="10">
                    <c:v>12.295</c:v>
                  </c:pt>
                  <c:pt idx="11">
                    <c:v>11.215</c:v>
                  </c:pt>
                  <c:pt idx="12">
                    <c:v>442.563</c:v>
                  </c:pt>
                  <c:pt idx="13">
                    <c:v>10.589</c:v>
                  </c:pt>
                  <c:pt idx="14">
                    <c:v>10.945</c:v>
                  </c:pt>
                  <c:pt idx="15">
                    <c:v>70.541</c:v>
                  </c:pt>
                  <c:pt idx="16">
                    <c:v>397</c:v>
                  </c:pt>
                  <c:pt idx="17">
                    <c:v>27.091</c:v>
                  </c:pt>
                  <c:pt idx="18">
                    <c:v>2.762</c:v>
                  </c:pt>
                  <c:pt idx="19">
                    <c:v>73.885</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E6BD-407D-8DB5-88274B443806}"/>
              </c:ext>
            </c:extLst>
          </c:dPt>
          <c:dPt>
            <c:idx val="11"/>
            <c:invertIfNegative val="0"/>
            <c:bubble3D val="0"/>
            <c:extLst>
              <c:ext xmlns:c16="http://schemas.microsoft.com/office/drawing/2014/chart" uri="{C3380CC4-5D6E-409C-BE32-E72D297353CC}">
                <c16:uniqueId val="{00000017-E6BD-407D-8DB5-88274B443806}"/>
              </c:ext>
            </c:extLst>
          </c:dPt>
          <c:dPt>
            <c:idx val="12"/>
            <c:invertIfNegative val="0"/>
            <c:bubble3D val="0"/>
            <c:spPr>
              <a:solidFill>
                <a:schemeClr val="accent2">
                  <a:lumMod val="50000"/>
                </a:schemeClr>
              </a:solidFill>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CCD33FA6-7A3A-49C8-84D0-F8CDAB05BD7F}" type="CELLRANGE">
                      <a:rPr lang="en-US" baseline="0"/>
                      <a:pPr/>
                      <a:t>[CELLRANGE]</a:t>
                    </a:fld>
                    <a:r>
                      <a:rPr lang="en-US" baseline="0"/>
                      <a:t>
</a:t>
                    </a:r>
                    <a:fld id="{03AC6FD4-1AD8-4D04-8281-4E0B2489983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7FE69FEC-9FBA-4FB5-B4F1-F1D104D5C0DE}" type="CELLRANGE">
                      <a:rPr lang="en-US" baseline="0"/>
                      <a:pPr/>
                      <a:t>[CELLRANGE]</a:t>
                    </a:fld>
                    <a:r>
                      <a:rPr lang="en-US" baseline="0"/>
                      <a:t>
</a:t>
                    </a:r>
                    <a:fld id="{222273F4-138F-49FA-80C8-FCD78A12FEE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EDC98286-8AA7-4D07-86E2-3D7F4B00FFB5}" type="CELLRANGE">
                      <a:rPr lang="en-US" baseline="0"/>
                      <a:pPr/>
                      <a:t>[CELLRANGE]</a:t>
                    </a:fld>
                    <a:r>
                      <a:rPr lang="en-US" baseline="0"/>
                      <a:t>
</a:t>
                    </a:r>
                    <a:fld id="{886F2E4A-0DEC-4314-A2D2-FBD27F1D0E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F9FDACA6-6054-4D1E-9507-CFDBF6D27042}" type="CELLRANGE">
                      <a:rPr lang="en-US" baseline="0"/>
                      <a:pPr/>
                      <a:t>[CELLRANGE]</a:t>
                    </a:fld>
                    <a:r>
                      <a:rPr lang="en-US" baseline="0"/>
                      <a:t>
</a:t>
                    </a:r>
                    <a:fld id="{711A7800-C894-46B3-AEC7-35CFF0413F5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2F714582-3033-4563-8257-9670FFC28D93}" type="CELLRANGE">
                      <a:rPr lang="en-US" baseline="0"/>
                      <a:pPr/>
                      <a:t>[CELLRANGE]</a:t>
                    </a:fld>
                    <a:r>
                      <a:rPr lang="en-US" baseline="0"/>
                      <a:t>
</a:t>
                    </a:r>
                    <a:fld id="{1F2EC89B-2305-4C8D-B56C-BEF43FEC72D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11018BF3-647F-4D40-A0E7-A49546079ECC}" type="CELLRANGE">
                      <a:rPr lang="en-US" baseline="0"/>
                      <a:pPr/>
                      <a:t>[CELLRANGE]</a:t>
                    </a:fld>
                    <a:r>
                      <a:rPr lang="en-US" baseline="0"/>
                      <a:t>
</a:t>
                    </a:r>
                    <a:fld id="{D69AA978-1BBD-40E7-B49E-851079DEDEB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AC719BA8-CD36-4532-8363-A5CC6E9C0C41}" type="CELLRANGE">
                      <a:rPr lang="en-US" baseline="0"/>
                      <a:pPr/>
                      <a:t>[CELLRANGE]</a:t>
                    </a:fld>
                    <a:r>
                      <a:rPr lang="en-US" baseline="0"/>
                      <a:t>
</a:t>
                    </a:r>
                    <a:fld id="{1C2147EE-596A-4405-A4E0-114D893C638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26562454-1B8B-4FCC-92DF-1154B9037C4C}" type="CELLRANGE">
                      <a:rPr lang="en-US" baseline="0"/>
                      <a:pPr/>
                      <a:t>[CELLRANGE]</a:t>
                    </a:fld>
                    <a:r>
                      <a:rPr lang="en-US" baseline="0"/>
                      <a:t>
</a:t>
                    </a:r>
                    <a:fld id="{8418E34B-C8A0-44A2-8414-3732DE5EDF4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F5917C73-D760-43B6-833A-AE566B4F0E54}" type="CELLRANGE">
                      <a:rPr lang="en-US" baseline="0"/>
                      <a:pPr/>
                      <a:t>[CELLRANGE]</a:t>
                    </a:fld>
                    <a:r>
                      <a:rPr lang="en-US" baseline="0"/>
                      <a:t>
</a:t>
                    </a:r>
                    <a:fld id="{8BC27A86-CD1C-4B5B-B8BB-1F925635BD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A57EEF68-DA92-4378-98E2-F2608001C2C1}" type="CELLRANGE">
                      <a:rPr lang="en-US" baseline="0"/>
                      <a:pPr/>
                      <a:t>[CELLRANGE]</a:t>
                    </a:fld>
                    <a:r>
                      <a:rPr lang="en-US" baseline="0"/>
                      <a:t>
</a:t>
                    </a:r>
                    <a:fld id="{92C3D6E3-F5FF-4164-A7FA-AFA9733D410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3.6872560258028003E-3"/>
                </c:manualLayout>
              </c:layout>
              <c:tx>
                <c:rich>
                  <a:bodyPr/>
                  <a:lstStyle/>
                  <a:p>
                    <a:fld id="{D56B8201-9000-4A51-A759-981D83C9D62D}" type="CELLRANGE">
                      <a:rPr lang="en-US" baseline="0"/>
                      <a:pPr/>
                      <a:t>[CELLRANGE]</a:t>
                    </a:fld>
                    <a:r>
                      <a:rPr lang="en-US" baseline="0"/>
                      <a:t>
</a:t>
                    </a:r>
                    <a:fld id="{9015A632-A4D9-4D17-94EB-6A26F40DDCA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0"/>
                  <c:y val="-1.9317225534193593E-3"/>
                </c:manualLayout>
              </c:layout>
              <c:tx>
                <c:rich>
                  <a:bodyPr/>
                  <a:lstStyle/>
                  <a:p>
                    <a:fld id="{8F1A8ECF-495C-4BC3-AF4A-BBAA6EA0B862}" type="CELLRANGE">
                      <a:rPr lang="en-US" baseline="0"/>
                      <a:pPr/>
                      <a:t>[CELLRANGE]</a:t>
                    </a:fld>
                    <a:r>
                      <a:rPr lang="en-US" baseline="0"/>
                      <a:t>
</a:t>
                    </a:r>
                    <a:fld id="{B4413A13-5321-431C-B9C8-765F6C31AFB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D8F927C9-9EE1-4BB9-9A7F-9E1C155C3A8A}" type="CELLRANGE">
                      <a:rPr lang="en-US" baseline="0"/>
                      <a:pPr/>
                      <a:t>[CELLRANGE]</a:t>
                    </a:fld>
                    <a:r>
                      <a:rPr lang="en-US" baseline="0"/>
                      <a:t>
</a:t>
                    </a:r>
                    <a:fld id="{6C88F4EA-F56C-4B57-9647-073EE92D4C5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748DD3C6-7C47-487C-A4E2-0B19F321B3E1}" type="CELLRANGE">
                      <a:rPr lang="en-US" baseline="0"/>
                      <a:pPr/>
                      <a:t>[CELLRANGE]</a:t>
                    </a:fld>
                    <a:r>
                      <a:rPr lang="en-US" baseline="0"/>
                      <a:t>
</a:t>
                    </a:r>
                    <a:fld id="{B846129D-3B41-47CB-8896-8B34013FDE3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CF7FD720-ECD0-4AE6-8144-7C410611C9AF}" type="CELLRANGE">
                      <a:rPr lang="en-US" baseline="0"/>
                      <a:pPr/>
                      <a:t>[CELLRANGE]</a:t>
                    </a:fld>
                    <a:r>
                      <a:rPr lang="en-US" baseline="0"/>
                      <a:t>
</a:t>
                    </a:r>
                    <a:fld id="{1525A197-7D1E-4936-940B-4E4DFA6D47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CD87B375-CC4C-4380-A335-9CAD09266504}" type="CELLRANGE">
                      <a:rPr lang="en-US" baseline="0"/>
                      <a:pPr/>
                      <a:t>[CELLRANGE]</a:t>
                    </a:fld>
                    <a:r>
                      <a:rPr lang="en-US" baseline="0"/>
                      <a:t>
</a:t>
                    </a:r>
                    <a:fld id="{A3CAF491-69CC-4739-B1C4-14F6D79CA2F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D6BF1E3F-59C3-432C-BA17-6D220951D993}" type="CELLRANGE">
                      <a:rPr lang="en-US" baseline="0"/>
                      <a:pPr/>
                      <a:t>[CELLRANGE]</a:t>
                    </a:fld>
                    <a:r>
                      <a:rPr lang="en-US" baseline="0"/>
                      <a:t>
</a:t>
                    </a:r>
                    <a:fld id="{938BCDDA-9E30-4D8E-A891-C1469C462B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AB10A2C5-4CBA-4179-8611-9385C9045BED}" type="CELLRANGE">
                      <a:rPr lang="en-US" baseline="0"/>
                      <a:pPr/>
                      <a:t>[CELLRANGE]</a:t>
                    </a:fld>
                    <a:r>
                      <a:rPr lang="en-US" baseline="0"/>
                      <a:t>
</a:t>
                    </a:r>
                    <a:fld id="{78D6181B-895B-4FED-8797-CAB3817FB6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7.2413798742446925E-2"/>
                </c:manualLayout>
              </c:layout>
              <c:tx>
                <c:rich>
                  <a:bodyPr/>
                  <a:lstStyle/>
                  <a:p>
                    <a:fld id="{2675CD29-3FBC-4917-9C6F-A4971D0B1D90}" type="CELLRANGE">
                      <a:rPr lang="en-US" baseline="0"/>
                      <a:pPr/>
                      <a:t>[CELLRANGE]</a:t>
                    </a:fld>
                    <a:r>
                      <a:rPr lang="en-US" baseline="0"/>
                      <a:t>
</a:t>
                    </a:r>
                    <a:fld id="{ECE2A0CC-0DF0-4981-ADB5-BD31E5FB8D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0"/>
                  <c:y val="-7.4879355033891787E-2"/>
                </c:manualLayout>
              </c:layout>
              <c:tx>
                <c:rich>
                  <a:bodyPr/>
                  <a:lstStyle/>
                  <a:p>
                    <a:fld id="{75A9ABB0-B379-49E7-BDB2-C0D2A92D03FC}" type="CELLRANGE">
                      <a:rPr lang="en-US" baseline="0"/>
                      <a:pPr/>
                      <a:t>[CELLRANGE]</a:t>
                    </a:fld>
                    <a:r>
                      <a:rPr lang="en-US" baseline="0"/>
                      <a:t>
</a:t>
                    </a:r>
                    <a:fld id="{D4E4165F-FCE7-4323-8D46-160A52577EC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Ceuta</c:v>
                </c:pt>
                <c:pt idx="3">
                  <c:v>Navarra, Comunidad Foral de</c:v>
                </c:pt>
                <c:pt idx="4">
                  <c:v>Galicia</c:v>
                </c:pt>
                <c:pt idx="5">
                  <c:v>Castilla - La Mancha</c:v>
                </c:pt>
                <c:pt idx="6">
                  <c:v>Madrid, Comunidad de</c:v>
                </c:pt>
                <c:pt idx="7">
                  <c:v>Asturias, Principado de</c:v>
                </c:pt>
                <c:pt idx="8">
                  <c:v>Cantabria</c:v>
                </c:pt>
                <c:pt idx="9">
                  <c:v>Comunitat Valenciana</c:v>
                </c:pt>
                <c:pt idx="10">
                  <c:v>Canarias</c:v>
                </c:pt>
                <c:pt idx="11">
                  <c:v>Balears, Illes</c:v>
                </c:pt>
                <c:pt idx="12">
                  <c:v>Media Nacional</c:v>
                </c:pt>
                <c:pt idx="13">
                  <c:v>Murcia, Región de</c:v>
                </c:pt>
                <c:pt idx="14">
                  <c:v>Extremadura</c:v>
                </c:pt>
                <c:pt idx="15">
                  <c:v>Andalucía</c:v>
                </c:pt>
                <c:pt idx="16">
                  <c:v>Melilla</c:v>
                </c:pt>
                <c:pt idx="17">
                  <c:v>País Vasco</c:v>
                </c:pt>
                <c:pt idx="18">
                  <c:v>Rioja, La</c:v>
                </c:pt>
                <c:pt idx="19">
                  <c:v>Cataluña</c:v>
                </c:pt>
              </c:strCache>
            </c:strRef>
          </c:cat>
          <c:val>
            <c:numRef>
              <c:f>'11ListaEsperaGI'!$P$13:$P$32</c:f>
              <c:numCache>
                <c:formatCode>0.00%</c:formatCode>
                <c:ptCount val="20"/>
                <c:pt idx="0">
                  <c:v>1.2228676245796392E-3</c:v>
                </c:pt>
                <c:pt idx="1">
                  <c:v>2.5752978613187302E-2</c:v>
                </c:pt>
                <c:pt idx="2">
                  <c:v>5.8823529411764705E-2</c:v>
                </c:pt>
                <c:pt idx="3">
                  <c:v>6.5226907923537136E-2</c:v>
                </c:pt>
                <c:pt idx="4">
                  <c:v>6.7731713757591766E-2</c:v>
                </c:pt>
                <c:pt idx="5">
                  <c:v>7.282902919013827E-2</c:v>
                </c:pt>
                <c:pt idx="6">
                  <c:v>9.2045454545454541E-2</c:v>
                </c:pt>
                <c:pt idx="7">
                  <c:v>0.10730296456977585</c:v>
                </c:pt>
                <c:pt idx="8">
                  <c:v>0.1100584559564604</c:v>
                </c:pt>
                <c:pt idx="9">
                  <c:v>0.14240494038140367</c:v>
                </c:pt>
                <c:pt idx="10">
                  <c:v>0.14931156161350584</c:v>
                </c:pt>
                <c:pt idx="11">
                  <c:v>0.15575127973501957</c:v>
                </c:pt>
                <c:pt idx="12">
                  <c:v>0.1873956847213577</c:v>
                </c:pt>
                <c:pt idx="13">
                  <c:v>0.19542587949243978</c:v>
                </c:pt>
                <c:pt idx="14">
                  <c:v>0.2130428530342249</c:v>
                </c:pt>
                <c:pt idx="15">
                  <c:v>0.22261160886479101</c:v>
                </c:pt>
                <c:pt idx="16">
                  <c:v>0.224609375</c:v>
                </c:pt>
                <c:pt idx="17">
                  <c:v>0.23624933043895013</c:v>
                </c:pt>
                <c:pt idx="18">
                  <c:v>0.25391680172879527</c:v>
                </c:pt>
                <c:pt idx="19">
                  <c:v>0.37251588137378128</c:v>
                </c:pt>
              </c:numCache>
            </c:numRef>
          </c:val>
          <c:extLst>
            <c:ext xmlns:c15="http://schemas.microsoft.com/office/drawing/2012/chart" uri="{02D57815-91ED-43cb-92C2-25804820EDAC}">
              <c15:datalabelsRange>
                <c15:f>'11ListaEsperaGI'!$N$13:$N$32</c15:f>
                <c15:dlblRangeCache>
                  <c:ptCount val="20"/>
                  <c:pt idx="0">
                    <c:v>56</c:v>
                  </c:pt>
                  <c:pt idx="1">
                    <c:v>348</c:v>
                  </c:pt>
                  <c:pt idx="2">
                    <c:v>34</c:v>
                  </c:pt>
                  <c:pt idx="3">
                    <c:v>447</c:v>
                  </c:pt>
                  <c:pt idx="4">
                    <c:v>1.539</c:v>
                  </c:pt>
                  <c:pt idx="5">
                    <c:v>1.991</c:v>
                  </c:pt>
                  <c:pt idx="6">
                    <c:v>5.022</c:v>
                  </c:pt>
                  <c:pt idx="7">
                    <c:v>1.484</c:v>
                  </c:pt>
                  <c:pt idx="8">
                    <c:v>546</c:v>
                  </c:pt>
                  <c:pt idx="9">
                    <c:v>7.333</c:v>
                  </c:pt>
                  <c:pt idx="10">
                    <c:v>2.158</c:v>
                  </c:pt>
                  <c:pt idx="11">
                    <c:v>2.069</c:v>
                  </c:pt>
                  <c:pt idx="12">
                    <c:v>102.060</c:v>
                  </c:pt>
                  <c:pt idx="13">
                    <c:v>2.572</c:v>
                  </c:pt>
                  <c:pt idx="14">
                    <c:v>2.963</c:v>
                  </c:pt>
                  <c:pt idx="15">
                    <c:v>20.200</c:v>
                  </c:pt>
                  <c:pt idx="16">
                    <c:v>115</c:v>
                  </c:pt>
                  <c:pt idx="17">
                    <c:v>8.380</c:v>
                  </c:pt>
                  <c:pt idx="18">
                    <c:v>940</c:v>
                  </c:pt>
                  <c:pt idx="19">
                    <c:v>43.863</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'11ListaEsperaGI'!$L$13:$L$32</c:f>
              <c:strCache>
                <c:ptCount val="20"/>
                <c:pt idx="0">
                  <c:v>Castilla y León</c:v>
                </c:pt>
                <c:pt idx="1">
                  <c:v>Aragón</c:v>
                </c:pt>
                <c:pt idx="2">
                  <c:v>Ceuta</c:v>
                </c:pt>
                <c:pt idx="3">
                  <c:v>Navarra, Comunidad Foral de</c:v>
                </c:pt>
                <c:pt idx="4">
                  <c:v>Galicia</c:v>
                </c:pt>
                <c:pt idx="5">
                  <c:v>Castilla - La Mancha</c:v>
                </c:pt>
                <c:pt idx="6">
                  <c:v>Madrid, Comunidad de</c:v>
                </c:pt>
                <c:pt idx="7">
                  <c:v>Asturias, Principado de</c:v>
                </c:pt>
                <c:pt idx="8">
                  <c:v>Cantabria</c:v>
                </c:pt>
                <c:pt idx="9">
                  <c:v>Comunitat Valenciana</c:v>
                </c:pt>
                <c:pt idx="10">
                  <c:v>Canarias</c:v>
                </c:pt>
                <c:pt idx="11">
                  <c:v>Balears, Illes</c:v>
                </c:pt>
                <c:pt idx="12">
                  <c:v>Media Nacional</c:v>
                </c:pt>
                <c:pt idx="13">
                  <c:v>Murcia, Región de</c:v>
                </c:pt>
                <c:pt idx="14">
                  <c:v>Extremadura</c:v>
                </c:pt>
                <c:pt idx="15">
                  <c:v>Andalucía</c:v>
                </c:pt>
                <c:pt idx="16">
                  <c:v>Melilla</c:v>
                </c:pt>
                <c:pt idx="17">
                  <c:v>País Vasco</c:v>
                </c:pt>
                <c:pt idx="18">
                  <c:v>Rioja, La</c:v>
                </c:pt>
                <c:pt idx="19">
                  <c:v>Cataluña</c:v>
                </c:pt>
              </c:strCache>
            </c:strRef>
          </c:cat>
          <c:val>
            <c:numRef>
              <c:f>'11ListaEsperaGI'!$Q$13:$Q$32</c:f>
              <c:numCache>
                <c:formatCode>0.00%</c:formatCode>
                <c:ptCount val="20"/>
                <c:pt idx="0">
                  <c:v>0.8126043152786423</c:v>
                </c:pt>
                <c:pt idx="1">
                  <c:v>0.8126043152786423</c:v>
                </c:pt>
                <c:pt idx="2">
                  <c:v>0.8126043152786423</c:v>
                </c:pt>
                <c:pt idx="3">
                  <c:v>0.8126043152786423</c:v>
                </c:pt>
                <c:pt idx="4">
                  <c:v>0.8126043152786423</c:v>
                </c:pt>
                <c:pt idx="5">
                  <c:v>0.8126043152786423</c:v>
                </c:pt>
                <c:pt idx="6">
                  <c:v>0.8126043152786423</c:v>
                </c:pt>
                <c:pt idx="7">
                  <c:v>0.8126043152786423</c:v>
                </c:pt>
                <c:pt idx="8">
                  <c:v>0.8126043152786423</c:v>
                </c:pt>
                <c:pt idx="9">
                  <c:v>0.8126043152786423</c:v>
                </c:pt>
                <c:pt idx="10">
                  <c:v>0.8126043152786423</c:v>
                </c:pt>
                <c:pt idx="11">
                  <c:v>0.8126043152786423</c:v>
                </c:pt>
                <c:pt idx="12">
                  <c:v>0.8126043152786423</c:v>
                </c:pt>
                <c:pt idx="13">
                  <c:v>0.8126043152786423</c:v>
                </c:pt>
                <c:pt idx="14">
                  <c:v>0.8126043152786423</c:v>
                </c:pt>
                <c:pt idx="15">
                  <c:v>0.8126043152786423</c:v>
                </c:pt>
                <c:pt idx="16">
                  <c:v>0.8126043152786423</c:v>
                </c:pt>
                <c:pt idx="17">
                  <c:v>0.8126043152786423</c:v>
                </c:pt>
                <c:pt idx="18">
                  <c:v>0.8126043152786423</c:v>
                </c:pt>
                <c:pt idx="19">
                  <c:v>0.8126043152786423</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0232325915782268"/>
          <c:y val="0.88916427502636941"/>
          <c:w val="0.56405624638538954"/>
          <c:h val="5.399661490911766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Extremadura</c:v>
                </c:pt>
                <c:pt idx="2">
                  <c:v>Cataluña</c:v>
                </c:pt>
                <c:pt idx="3">
                  <c:v>Murcia, Región de</c:v>
                </c:pt>
                <c:pt idx="4">
                  <c:v>Castilla - La Mancha</c:v>
                </c:pt>
                <c:pt idx="5">
                  <c:v>Balears, Illes</c:v>
                </c:pt>
                <c:pt idx="6">
                  <c:v>Castilla y León</c:v>
                </c:pt>
                <c:pt idx="7">
                  <c:v>TOTAL</c:v>
                </c:pt>
                <c:pt idx="8">
                  <c:v>Ceuta y Melilla</c:v>
                </c:pt>
                <c:pt idx="9">
                  <c:v>País Vasco</c:v>
                </c:pt>
                <c:pt idx="10">
                  <c:v>Comunitat Valenciana</c:v>
                </c:pt>
                <c:pt idx="11">
                  <c:v>Rioja, La</c:v>
                </c:pt>
                <c:pt idx="12">
                  <c:v>Asturias, Principado de</c:v>
                </c:pt>
                <c:pt idx="13">
                  <c:v>Cantabria</c:v>
                </c:pt>
                <c:pt idx="14">
                  <c:v>Aragón</c:v>
                </c:pt>
                <c:pt idx="15">
                  <c:v>Madrid, Comunidad de</c:v>
                </c:pt>
                <c:pt idx="16">
                  <c:v>Canarias</c:v>
                </c:pt>
                <c:pt idx="17">
                  <c:v>Navarra, Comunidad Foral de</c:v>
                </c:pt>
                <c:pt idx="18">
                  <c:v>Galicia</c:v>
                </c:pt>
              </c:strCache>
            </c:strRef>
          </c:cat>
          <c:val>
            <c:numRef>
              <c:f>'24asolcasaad_pobl'!$AR$11:$AR$29</c:f>
              <c:numCache>
                <c:formatCode>0.00</c:formatCode>
                <c:ptCount val="19"/>
                <c:pt idx="0">
                  <c:v>9.7502272222151944</c:v>
                </c:pt>
                <c:pt idx="1">
                  <c:v>8.5623865654136715</c:v>
                </c:pt>
                <c:pt idx="2">
                  <c:v>8.1293400335519586</c:v>
                </c:pt>
                <c:pt idx="3">
                  <c:v>7.9676931419275663</c:v>
                </c:pt>
                <c:pt idx="4">
                  <c:v>7.2400578809642271</c:v>
                </c:pt>
                <c:pt idx="5">
                  <c:v>7.1587113610415765</c:v>
                </c:pt>
                <c:pt idx="6">
                  <c:v>6.9713922945681066</c:v>
                </c:pt>
                <c:pt idx="7">
                  <c:v>6.8404588869317493</c:v>
                </c:pt>
                <c:pt idx="8">
                  <c:v>6.4996344786336149</c:v>
                </c:pt>
                <c:pt idx="9">
                  <c:v>6.3469324198069135</c:v>
                </c:pt>
                <c:pt idx="10">
                  <c:v>6.082331967117641</c:v>
                </c:pt>
                <c:pt idx="11">
                  <c:v>5.8188824662813099</c:v>
                </c:pt>
                <c:pt idx="12">
                  <c:v>5.5009592837348116</c:v>
                </c:pt>
                <c:pt idx="13">
                  <c:v>5.4361581079787742</c:v>
                </c:pt>
                <c:pt idx="14">
                  <c:v>5.2638024913120471</c:v>
                </c:pt>
                <c:pt idx="15">
                  <c:v>5.2464392316707755</c:v>
                </c:pt>
                <c:pt idx="16">
                  <c:v>5.0472572075351998</c:v>
                </c:pt>
                <c:pt idx="17">
                  <c:v>4.43213296398892</c:v>
                </c:pt>
                <c:pt idx="18">
                  <c:v>3.2687289304238765</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36CB-4173-AF6F-681B1F338D13}"/>
              </c:ext>
            </c:extLst>
          </c:dPt>
          <c:dPt>
            <c:idx val="8"/>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Cataluña</c:v>
                </c:pt>
                <c:pt idx="2">
                  <c:v>Castilla y León</c:v>
                </c:pt>
                <c:pt idx="3">
                  <c:v>Extremadura</c:v>
                </c:pt>
                <c:pt idx="4">
                  <c:v>Castilla - La Mancha</c:v>
                </c:pt>
                <c:pt idx="5">
                  <c:v>Balears, Illes</c:v>
                </c:pt>
                <c:pt idx="6">
                  <c:v>Rioja, La</c:v>
                </c:pt>
                <c:pt idx="7">
                  <c:v>TOTAL</c:v>
                </c:pt>
                <c:pt idx="8">
                  <c:v>País Vasco</c:v>
                </c:pt>
                <c:pt idx="9">
                  <c:v>Madrid, Comunidad de</c:v>
                </c:pt>
                <c:pt idx="10">
                  <c:v>Murcia, Región de</c:v>
                </c:pt>
                <c:pt idx="11">
                  <c:v>Comunitat Valenciana</c:v>
                </c:pt>
                <c:pt idx="12">
                  <c:v>Aragón</c:v>
                </c:pt>
                <c:pt idx="13">
                  <c:v>Ceuta y Melilla</c:v>
                </c:pt>
                <c:pt idx="14">
                  <c:v>Asturias, Principado de</c:v>
                </c:pt>
                <c:pt idx="15">
                  <c:v>Navarra, Comunidad Foral de</c:v>
                </c:pt>
                <c:pt idx="16">
                  <c:v>Cantabria</c:v>
                </c:pt>
                <c:pt idx="17">
                  <c:v>Canarias</c:v>
                </c:pt>
                <c:pt idx="18">
                  <c:v>Galicia</c:v>
                </c:pt>
              </c:strCache>
            </c:strRef>
          </c:cat>
          <c:val>
            <c:numRef>
              <c:f>'24asolcasaad_pobl'!$AX$11:$AX$29</c:f>
              <c:numCache>
                <c:formatCode>0.00</c:formatCode>
                <c:ptCount val="19"/>
                <c:pt idx="0">
                  <c:v>47.654364476772137</c:v>
                </c:pt>
                <c:pt idx="1">
                  <c:v>43.236732028450909</c:v>
                </c:pt>
                <c:pt idx="2">
                  <c:v>43.067264328110653</c:v>
                </c:pt>
                <c:pt idx="3">
                  <c:v>42.961053682761602</c:v>
                </c:pt>
                <c:pt idx="4">
                  <c:v>41.30385453225221</c:v>
                </c:pt>
                <c:pt idx="5">
                  <c:v>39.950846531949757</c:v>
                </c:pt>
                <c:pt idx="6">
                  <c:v>38.128359152703133</c:v>
                </c:pt>
                <c:pt idx="7">
                  <c:v>37.781163302417923</c:v>
                </c:pt>
                <c:pt idx="8">
                  <c:v>37.732805212576977</c:v>
                </c:pt>
                <c:pt idx="9">
                  <c:v>36.04168804722989</c:v>
                </c:pt>
                <c:pt idx="10">
                  <c:v>36.018368600301493</c:v>
                </c:pt>
                <c:pt idx="11">
                  <c:v>35.540510559230142</c:v>
                </c:pt>
                <c:pt idx="12">
                  <c:v>33.336083239664646</c:v>
                </c:pt>
                <c:pt idx="13">
                  <c:v>30.561844000823214</c:v>
                </c:pt>
                <c:pt idx="14">
                  <c:v>30.360495681562149</c:v>
                </c:pt>
                <c:pt idx="15">
                  <c:v>30.179854380635518</c:v>
                </c:pt>
                <c:pt idx="16">
                  <c:v>29.435994930291507</c:v>
                </c:pt>
                <c:pt idx="17">
                  <c:v>26.765078733145451</c:v>
                </c:pt>
                <c:pt idx="18">
                  <c:v>18.797650136038115</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Solicitudes. </a:t>
            </a:r>
          </a:p>
          <a:p>
            <a:pPr>
              <a:defRPr sz="1200" b="1"/>
            </a:pPr>
            <a:r>
              <a:rPr lang="en-US" sz="1200" b="1">
                <a:solidFill>
                  <a:srgbClr val="008000"/>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'25solaltabaja'!$AA$11:$AA$40</c:f>
              <c:numCache>
                <c:formatCode>m/d/yyyy</c:formatCode>
                <c:ptCount val="3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numCache>
            </c:numRef>
          </c:cat>
          <c:val>
            <c:numRef>
              <c:f>'25solaltabaja'!$AB$11:$AB$40</c:f>
              <c:numCache>
                <c:formatCode>0</c:formatCode>
                <c:ptCount val="30"/>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2"/>
              </a:solidFill>
              <a:round/>
            </a:ln>
            <a:effectLst/>
          </c:spPr>
          <c:marker>
            <c:symbol val="none"/>
          </c:marker>
          <c:cat>
            <c:numRef>
              <c:f>'25solaltabaja'!$AA$11:$AA$40</c:f>
              <c:numCache>
                <c:formatCode>m/d/yyyy</c:formatCode>
                <c:ptCount val="3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numCache>
            </c:numRef>
          </c:cat>
          <c:val>
            <c:numRef>
              <c:f>'25solaltabaja'!$AC$11:$AC$40</c:f>
              <c:numCache>
                <c:formatCode>0</c:formatCode>
                <c:ptCount val="30"/>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6322</c:v>
                </c:pt>
                <c:pt idx="1">
                  <c:v>126635</c:v>
                </c:pt>
                <c:pt idx="2">
                  <c:v>65945</c:v>
                </c:pt>
                <c:pt idx="3">
                  <c:v>87261</c:v>
                </c:pt>
                <c:pt idx="4">
                  <c:v>95965</c:v>
                </c:pt>
                <c:pt idx="5">
                  <c:v>153598</c:v>
                </c:pt>
                <c:pt idx="6">
                  <c:v>452464</c:v>
                </c:pt>
                <c:pt idx="7">
                  <c:v>1082235</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75" b="0" i="0" u="none" strike="noStrike" baseline="0">
                <a:solidFill>
                  <a:srgbClr val="008000"/>
                </a:solidFill>
                <a:latin typeface="Verdana"/>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jpeg"/><Relationship Id="rId4"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9.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1.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9.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image" Target="../media/image12.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3.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image" Target="../media/image12.jpeg"/></Relationships>
</file>

<file path=xl/drawings/_rels/drawing5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5.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5.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1</xdr:row>
      <xdr:rowOff>9525</xdr:rowOff>
    </xdr:from>
    <xdr:to>
      <xdr:col>19</xdr:col>
      <xdr:colOff>495300</xdr:colOff>
      <xdr:row>1</xdr:row>
      <xdr:rowOff>542925</xdr:rowOff>
    </xdr:to>
    <xdr:pic>
      <xdr:nvPicPr>
        <xdr:cNvPr id="2095" name="Picture 3" descr="Sistema para la Autonomía y Atención a la Dependencia (SAAD)">
          <a:extLst>
            <a:ext uri="{FF2B5EF4-FFF2-40B4-BE49-F238E27FC236}">
              <a16:creationId xmlns:a16="http://schemas.microsoft.com/office/drawing/2014/main" id="{00000000-0008-0000-0E00-00002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47626</xdr:rowOff>
    </xdr:from>
    <xdr:to>
      <xdr:col>6</xdr:col>
      <xdr:colOff>285750</xdr:colOff>
      <xdr:row>1</xdr:row>
      <xdr:rowOff>487163</xdr:rowOff>
    </xdr:to>
    <xdr:pic>
      <xdr:nvPicPr>
        <xdr:cNvPr id="5" name="Imagen 4" descr="http://imserso/IntraPresent/groups/imagenes/documents/imagen/pag08.jp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47626"/>
          <a:ext cx="2781300" cy="620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47626</xdr:rowOff>
    </xdr:from>
    <xdr:to>
      <xdr:col>7</xdr:col>
      <xdr:colOff>314325</xdr:colOff>
      <xdr:row>1</xdr:row>
      <xdr:rowOff>590551</xdr:rowOff>
    </xdr:to>
    <xdr:pic>
      <xdr:nvPicPr>
        <xdr:cNvPr id="4" name="Imagen 1">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47626"/>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47626</xdr:rowOff>
    </xdr:from>
    <xdr:to>
      <xdr:col>7</xdr:col>
      <xdr:colOff>333375</xdr:colOff>
      <xdr:row>1</xdr:row>
      <xdr:rowOff>590551</xdr:rowOff>
    </xdr:to>
    <xdr:pic>
      <xdr:nvPicPr>
        <xdr:cNvPr id="6" name="Imagen 5" descr="http://imserso/IntraPresent/groups/imagenes/documents/imagen/pag08.jpg">
          <a:extLst>
            <a:ext uri="{FF2B5EF4-FFF2-40B4-BE49-F238E27FC236}">
              <a16:creationId xmlns:a16="http://schemas.microsoft.com/office/drawing/2014/main" id="{00000000-0008-0000-0E00-00000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47626"/>
          <a:ext cx="3305175" cy="7239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95250</xdr:colOff>
      <xdr:row>1</xdr:row>
      <xdr:rowOff>561975</xdr:rowOff>
    </xdr:to>
    <xdr:pic>
      <xdr:nvPicPr>
        <xdr:cNvPr id="5" name="Imagen 4" descr="http://imserso/IntraPresent/groups/imagenes/documents/imagen/pag08.jpg">
          <a:extLst>
            <a:ext uri="{FF2B5EF4-FFF2-40B4-BE49-F238E27FC236}">
              <a16:creationId xmlns:a16="http://schemas.microsoft.com/office/drawing/2014/main" id="{00000000-0008-0000-1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7524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1</xdr:row>
      <xdr:rowOff>0</xdr:rowOff>
    </xdr:from>
    <xdr:to>
      <xdr:col>4</xdr:col>
      <xdr:colOff>225963</xdr:colOff>
      <xdr:row>2</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 y="1905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438150</xdr:colOff>
      <xdr:row>2</xdr:row>
      <xdr:rowOff>533400</xdr:rowOff>
    </xdr:to>
    <xdr:pic>
      <xdr:nvPicPr>
        <xdr:cNvPr id="6" name="Imagen 1">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575" y="19050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4</xdr:col>
      <xdr:colOff>457200</xdr:colOff>
      <xdr:row>2</xdr:row>
      <xdr:rowOff>533400</xdr:rowOff>
    </xdr:to>
    <xdr:pic>
      <xdr:nvPicPr>
        <xdr:cNvPr id="7" name="Imagen 6" descr="http://imserso/IntraPresent/groups/imagenes/documents/imagen/pag08.jpg">
          <a:extLst>
            <a:ext uri="{FF2B5EF4-FFF2-40B4-BE49-F238E27FC236}">
              <a16:creationId xmlns:a16="http://schemas.microsoft.com/office/drawing/2014/main" id="{00000000-0008-0000-1900-000007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575" y="190500"/>
          <a:ext cx="3305175" cy="7239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4</xdr:col>
      <xdr:colOff>95250</xdr:colOff>
      <xdr:row>1</xdr:row>
      <xdr:rowOff>514351</xdr:rowOff>
    </xdr:to>
    <xdr:pic>
      <xdr:nvPicPr>
        <xdr:cNvPr id="6" name="Imagen 5" descr="http://imserso/IntraPresent/groups/imagenes/documents/imagen/pag08.jpg">
          <a:extLst>
            <a:ext uri="{FF2B5EF4-FFF2-40B4-BE49-F238E27FC236}">
              <a16:creationId xmlns:a16="http://schemas.microsoft.com/office/drawing/2014/main" id="{00000000-0008-0000-1A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
          <a:ext cx="2838450" cy="7048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0</xdr:row>
      <xdr:rowOff>9526</xdr:rowOff>
    </xdr:from>
    <xdr:to>
      <xdr:col>4</xdr:col>
      <xdr:colOff>133350</xdr:colOff>
      <xdr:row>1</xdr:row>
      <xdr:rowOff>523876</xdr:rowOff>
    </xdr:to>
    <xdr:pic>
      <xdr:nvPicPr>
        <xdr:cNvPr id="5" name="Imagen 4" descr="http://imserso/IntraPresent/groups/imagenes/documents/imagen/pag08.jpg">
          <a:extLst>
            <a:ext uri="{FF2B5EF4-FFF2-40B4-BE49-F238E27FC236}">
              <a16:creationId xmlns:a16="http://schemas.microsoft.com/office/drawing/2014/main" id="{00000000-0008-0000-1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9526"/>
          <a:ext cx="2800350" cy="70485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1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38100</xdr:colOff>
      <xdr:row>0</xdr:row>
      <xdr:rowOff>19050</xdr:rowOff>
    </xdr:from>
    <xdr:to>
      <xdr:col>4</xdr:col>
      <xdr:colOff>19050</xdr:colOff>
      <xdr:row>1</xdr:row>
      <xdr:rowOff>485775</xdr:rowOff>
    </xdr:to>
    <xdr:pic>
      <xdr:nvPicPr>
        <xdr:cNvPr id="9" name="Imagen 8" descr="http://imserso/IntraPresent/groups/imagenes/documents/imagen/pag08.jpg">
          <a:extLst>
            <a:ext uri="{FF2B5EF4-FFF2-40B4-BE49-F238E27FC236}">
              <a16:creationId xmlns:a16="http://schemas.microsoft.com/office/drawing/2014/main" id="{00000000-0008-0000-1E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8100" y="19050"/>
          <a:ext cx="2800350" cy="657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3</xdr:col>
      <xdr:colOff>495300</xdr:colOff>
      <xdr:row>2</xdr:row>
      <xdr:rowOff>333375</xdr:rowOff>
    </xdr:to>
    <xdr:pic>
      <xdr:nvPicPr>
        <xdr:cNvPr id="2" name="Imagen 1" descr="http://imserso/IntraPresent/groups/imagenes/documents/imagen/pag08.jpg">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7625"/>
          <a:ext cx="2800350" cy="657225"/>
        </a:xfrm>
        <a:prstGeom prst="rect">
          <a:avLst/>
        </a:prstGeom>
        <a:noFill/>
        <a:ln>
          <a:noFill/>
        </a:ln>
      </xdr:spPr>
    </xdr:pic>
    <xdr:clientData/>
  </xdr:twoCellAnchor>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95250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20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5" name="Imagen 4" descr="http://imserso/IntraPresent/groups/imagenes/documents/imagen/pag08.jp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6" name="Imagen 1">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7" name="Imagen 6" descr="http://imserso/IntraPresent/groups/imagenes/documents/imagen/pag08.jpg">
          <a:extLst>
            <a:ext uri="{FF2B5EF4-FFF2-40B4-BE49-F238E27FC236}">
              <a16:creationId xmlns:a16="http://schemas.microsoft.com/office/drawing/2014/main" id="{00000000-0008-0000-0F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11" name="Imagen 10" descr="http://imserso/IntraPresent/groups/imagenes/documents/imagen/pag08.jp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12" name="Imagen 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13" name="Imagen 12" descr="http://imserso/IntraPresent/groups/imagenes/documents/imagen/pag08.jpg">
          <a:extLst>
            <a:ext uri="{FF2B5EF4-FFF2-40B4-BE49-F238E27FC236}">
              <a16:creationId xmlns:a16="http://schemas.microsoft.com/office/drawing/2014/main" id="{00000000-0008-0000-0F00-00000D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533400</xdr:rowOff>
    </xdr:to>
    <xdr:pic>
      <xdr:nvPicPr>
        <xdr:cNvPr id="5" name="Imagen 4" descr="http://imserso/IntraPresent/groups/imagenes/documents/imagen/pag08.jpg">
          <a:extLst>
            <a:ext uri="{FF2B5EF4-FFF2-40B4-BE49-F238E27FC236}">
              <a16:creationId xmlns:a16="http://schemas.microsoft.com/office/drawing/2014/main" id="{00000000-0008-0000-2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2800350" cy="6572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3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0</xdr:rowOff>
    </xdr:from>
    <xdr:to>
      <xdr:col>4</xdr:col>
      <xdr:colOff>9525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2800350" cy="6572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6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9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5" name="Imagen 4" descr="http://imserso/IntraPresent/groups/imagenes/documents/imagen/pag08.jpg">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6" name="Imagen 1">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7" name="Imagen 6" descr="http://imserso/IntraPresent/groups/imagenes/documents/imagen/pag08.jpg">
          <a:extLst>
            <a:ext uri="{FF2B5EF4-FFF2-40B4-BE49-F238E27FC236}">
              <a16:creationId xmlns:a16="http://schemas.microsoft.com/office/drawing/2014/main" id="{00000000-0008-0000-10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4</xdr:col>
      <xdr:colOff>57150</xdr:colOff>
      <xdr:row>1</xdr:row>
      <xdr:rowOff>466725</xdr:rowOff>
    </xdr:to>
    <xdr:pic>
      <xdr:nvPicPr>
        <xdr:cNvPr id="9" name="Imagen 8" descr="http://imserso/IntraPresent/groups/imagenes/documents/imagen/pag08.jpg">
          <a:extLst>
            <a:ext uri="{FF2B5EF4-FFF2-40B4-BE49-F238E27FC236}">
              <a16:creationId xmlns:a16="http://schemas.microsoft.com/office/drawing/2014/main" id="{00000000-0008-0000-2C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381972</xdr:colOff>
      <xdr:row>2</xdr:row>
      <xdr:rowOff>289638</xdr:rowOff>
    </xdr:to>
    <xdr:pic>
      <xdr:nvPicPr>
        <xdr:cNvPr id="2" name="Imagen 1" descr="http://imserso/IntraPresent/groups/imagenes/documents/imagen/pag08.jpg">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8</xdr:col>
      <xdr:colOff>123825</xdr:colOff>
      <xdr:row>2</xdr:row>
      <xdr:rowOff>476250</xdr:rowOff>
    </xdr:to>
    <xdr:pic>
      <xdr:nvPicPr>
        <xdr:cNvPr id="8" name="Imagen 7" descr="http://imserso/IntraPresent/groups/imagenes/documents/imagen/pag08.jpg">
          <a:extLst>
            <a:ext uri="{FF2B5EF4-FFF2-40B4-BE49-F238E27FC236}">
              <a16:creationId xmlns:a16="http://schemas.microsoft.com/office/drawing/2014/main" id="{00000000-0008-0000-2E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8" name="Imagen 7" descr="http://imserso/IntraPresent/groups/imagenes/documents/imagen/pag08.jpg">
          <a:extLst>
            <a:ext uri="{FF2B5EF4-FFF2-40B4-BE49-F238E27FC236}">
              <a16:creationId xmlns:a16="http://schemas.microsoft.com/office/drawing/2014/main" id="{00000000-0008-0000-2F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30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354247</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6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8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0</xdr:rowOff>
    </xdr:from>
    <xdr:to>
      <xdr:col>3</xdr:col>
      <xdr:colOff>104775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9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2800350" cy="657225"/>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76200</xdr:colOff>
      <xdr:row>0</xdr:row>
      <xdr:rowOff>0</xdr:rowOff>
    </xdr:from>
    <xdr:to>
      <xdr:col>4</xdr:col>
      <xdr:colOff>54040</xdr:colOff>
      <xdr:row>1</xdr:row>
      <xdr:rowOff>468345</xdr:rowOff>
    </xdr:to>
    <xdr:pic>
      <xdr:nvPicPr>
        <xdr:cNvPr id="9" name="Imagen 8" descr="http://imserso/IntraPresent/groups/imagenes/documents/imagen/pag08.jpg">
          <a:extLst>
            <a:ext uri="{FF2B5EF4-FFF2-40B4-BE49-F238E27FC236}">
              <a16:creationId xmlns:a16="http://schemas.microsoft.com/office/drawing/2014/main" id="{00000000-0008-0000-3F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0"/>
          <a:ext cx="2801322" cy="661113"/>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343872</xdr:colOff>
      <xdr:row>2</xdr:row>
      <xdr:rowOff>289638</xdr:rowOff>
    </xdr:to>
    <xdr:pic>
      <xdr:nvPicPr>
        <xdr:cNvPr id="2" name="Imagen 1" descr="http://imserso/IntraPresent/groups/imagenes/documents/imagen/pag08.jpg">
          <a:extLst>
            <a:ext uri="{FF2B5EF4-FFF2-40B4-BE49-F238E27FC236}">
              <a16:creationId xmlns:a16="http://schemas.microsoft.com/office/drawing/2014/main" id="{00000000-0008-0000-4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8</xdr:col>
      <xdr:colOff>123825</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41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42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4" name="Imagen 3" descr="http://imserso/IntraPresent/groups/imagenes/documents/imagen/pag08.jpg">
          <a:extLst>
            <a:ext uri="{FF2B5EF4-FFF2-40B4-BE49-F238E27FC236}">
              <a16:creationId xmlns:a16="http://schemas.microsoft.com/office/drawing/2014/main" id="{00000000-0008-0000-4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F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5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57150</xdr:colOff>
      <xdr:row>0</xdr:row>
      <xdr:rowOff>0</xdr:rowOff>
    </xdr:from>
    <xdr:to>
      <xdr:col>3</xdr:col>
      <xdr:colOff>692688</xdr:colOff>
      <xdr:row>1</xdr:row>
      <xdr:rowOff>504825</xdr:rowOff>
    </xdr:to>
    <xdr:pic>
      <xdr:nvPicPr>
        <xdr:cNvPr id="6" name="Imagen 5" descr="http://imserso/IntraPresent/groups/imagenes/documents/imagen/pag08.jpg">
          <a:extLst>
            <a:ext uri="{FF2B5EF4-FFF2-40B4-BE49-F238E27FC236}">
              <a16:creationId xmlns:a16="http://schemas.microsoft.com/office/drawing/2014/main" id="{00000000-0008-0000-51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4</xdr:col>
      <xdr:colOff>626013</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5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rgbClr val="006600"/>
              </a:solidFill>
            </a:rPr>
            <a:t>TOTAL</a:t>
          </a:r>
        </a:p>
        <a:p xmlns:a="http://schemas.openxmlformats.org/drawingml/2006/main">
          <a:r>
            <a:rPr lang="es-ES" sz="900">
              <a:solidFill>
                <a:srgbClr val="006600"/>
              </a:solidFill>
            </a:rPr>
            <a:t>Hombre:</a:t>
          </a:r>
        </a:p>
        <a:p xmlns:a="http://schemas.openxmlformats.org/drawingml/2006/main">
          <a:r>
            <a:rPr lang="es-ES" sz="900">
              <a:solidFill>
                <a:srgbClr val="006600"/>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26,7%</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73,3%</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245013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5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245013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5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28575</xdr:rowOff>
    </xdr:from>
    <xdr:to>
      <xdr:col>5</xdr:col>
      <xdr:colOff>311688</xdr:colOff>
      <xdr:row>2</xdr:row>
      <xdr:rowOff>361950</xdr:rowOff>
    </xdr:to>
    <xdr:pic>
      <xdr:nvPicPr>
        <xdr:cNvPr id="6" name="Imagen 5" descr="http://imserso/IntraPresent/groups/imagenes/documents/imagen/pag08.jpg">
          <a:extLst>
            <a:ext uri="{FF2B5EF4-FFF2-40B4-BE49-F238E27FC236}">
              <a16:creationId xmlns:a16="http://schemas.microsoft.com/office/drawing/2014/main" id="{00000000-0008-0000-55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8575"/>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198343</xdr:colOff>
      <xdr:row>15</xdr:row>
      <xdr:rowOff>118780</xdr:rowOff>
    </xdr:from>
    <xdr:to>
      <xdr:col>22</xdr:col>
      <xdr:colOff>336176</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28575</xdr:rowOff>
    </xdr:from>
    <xdr:to>
      <xdr:col>5</xdr:col>
      <xdr:colOff>324575</xdr:colOff>
      <xdr:row>2</xdr:row>
      <xdr:rowOff>366993</xdr:rowOff>
    </xdr:to>
    <xdr:pic>
      <xdr:nvPicPr>
        <xdr:cNvPr id="6" name="Imagen 5" descr="http://imserso/IntraPresent/groups/imagenes/documents/imagen/pag08.jpg">
          <a:extLst>
            <a:ext uri="{FF2B5EF4-FFF2-40B4-BE49-F238E27FC236}">
              <a16:creationId xmlns:a16="http://schemas.microsoft.com/office/drawing/2014/main" id="{00000000-0008-0000-59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8575"/>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xdr:from>
      <xdr:col>10</xdr:col>
      <xdr:colOff>57150</xdr:colOff>
      <xdr:row>8</xdr:row>
      <xdr:rowOff>133350</xdr:rowOff>
    </xdr:from>
    <xdr:to>
      <xdr:col>16</xdr:col>
      <xdr:colOff>257175</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133350</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61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978438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978438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159288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6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7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c:userShapes xmlns:c="http://schemas.openxmlformats.org/drawingml/2006/chart">
  <cdr:relSizeAnchor xmlns:cdr="http://schemas.openxmlformats.org/drawingml/2006/chartDrawing">
    <cdr:from>
      <cdr:x>0</cdr:x>
      <cdr:y>0.9486</cdr:y>
    </cdr:from>
    <cdr:to>
      <cdr:x>0.98087</cdr:x>
      <cdr:y>1</cdr:y>
    </cdr:to>
    <cdr:sp macro="" textlink="">
      <cdr:nvSpPr>
        <cdr:cNvPr id="2" name="CuadroTexto 1"/>
        <cdr:cNvSpPr txBox="1"/>
      </cdr:nvSpPr>
      <cdr:spPr>
        <a:xfrm xmlns:a="http://schemas.openxmlformats.org/drawingml/2006/main">
          <a:off x="0" y="5800725"/>
          <a:ext cx="8953504" cy="3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9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553422</xdr:colOff>
      <xdr:row>2</xdr:row>
      <xdr:rowOff>308688</xdr:rowOff>
    </xdr:to>
    <xdr:pic>
      <xdr:nvPicPr>
        <xdr:cNvPr id="3" name="Imagen 2" descr="http://imserso/IntraPresent/groups/imagenes/documents/imagen/pag08.jpg">
          <a:extLst>
            <a:ext uri="{FF2B5EF4-FFF2-40B4-BE49-F238E27FC236}">
              <a16:creationId xmlns:a16="http://schemas.microsoft.com/office/drawing/2014/main" id="{00000000-0008-0000-6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REA%20DE%20ESTAD&#205;STICA\ESTAD&#205;STICA\Estadistica\PLANTILLAS\tva_plantilla.xlsm" TargetMode="External"/><Relationship Id="rId1" Type="http://schemas.openxmlformats.org/officeDocument/2006/relationships/externalLinkPath" Target="/AREA%20DE%20ESTAD&#205;STICA/ESTAD&#205;STICA/Estadistica/PLANTILLAS/tva_plantill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EA%20DE%20ESTAD&#205;STICA/ESTAD&#205;STICA/Estadistica/2022/Informes%20especiales%20a%2031%20de%20diciembre%20de%202022/estsisaad_Semestral2022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benef_prest"/>
      <sheetName val="resol"/>
      <sheetName val="listaespera"/>
      <sheetName val="prest"/>
      <sheetName val="datos"/>
      <sheetName val="PIAefectivo"/>
      <sheetName val="tiempos"/>
      <sheetName val="td"/>
      <sheetName val="graf1"/>
      <sheetName val="graf1_covid"/>
      <sheetName val="graf2"/>
      <sheetName val="graf2_covid"/>
      <sheetName val="graf3"/>
      <sheetName val="graf4"/>
      <sheetName val="graf5"/>
      <sheetName val="graf6"/>
      <sheetName val="graf6_covid"/>
      <sheetName val="grafTiempos"/>
      <sheetName val="CuadroEvolución"/>
      <sheetName val="graf_corr"/>
      <sheetName val="CuadroTiempos"/>
      <sheetName val="Cuadro2"/>
      <sheetName val="Cuadro2 LE"/>
      <sheetName val="Cuadro2 LE (CCAA)"/>
      <sheetName val="Cuadro2_covid"/>
      <sheetName val="Cuadro2_ene"/>
      <sheetName val="Cuadro2_ampl"/>
      <sheetName val="Cuadro_CCAA2"/>
      <sheetName val="Cuadro_CCAA2_covid"/>
      <sheetName val="Cuadro_CCAA2_ene"/>
      <sheetName val="CuadroResCCAA"/>
      <sheetName val="Cuadro_CCAA_completo"/>
      <sheetName val="Graf_benef"/>
      <sheetName val="Tipo_prest"/>
      <sheetName val="benef_CCAA"/>
      <sheetName val="benef_contrib_anual_CCAA"/>
      <sheetName val="benef_contrib_mensual_CCAA"/>
      <sheetName val="ListaEspera_gradoIIIygradoII"/>
      <sheetName val="ListaEspera_gradoI"/>
      <sheetName val="ListaEspera_gradoII"/>
      <sheetName val="ListaEspera_gradoIII"/>
      <sheetName val="graf_listaesperaTotal"/>
      <sheetName val="graficosTotales"/>
      <sheetName val="AltasBajas"/>
      <sheetName val="CuantasIntensidades"/>
      <sheetName val="SolSinGrabar"/>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5">
          <cell r="P5">
            <v>6.2087018882287959E-2</v>
          </cell>
          <cell r="Q5">
            <v>121032</v>
          </cell>
        </row>
        <row r="6">
          <cell r="P6">
            <v>6.4616903424149275E-2</v>
          </cell>
          <cell r="Q6">
            <v>117030</v>
          </cell>
        </row>
        <row r="7">
          <cell r="P7">
            <v>3.898073800072166E-2</v>
          </cell>
          <cell r="Q7">
            <v>13826</v>
          </cell>
        </row>
        <row r="8">
          <cell r="P8">
            <v>7.086006503493425E-2</v>
          </cell>
          <cell r="Q8">
            <v>103204</v>
          </cell>
        </row>
        <row r="9">
          <cell r="P9">
            <v>8.0594758364533448E-2</v>
          </cell>
          <cell r="Q9">
            <v>40620</v>
          </cell>
        </row>
        <row r="10">
          <cell r="P10">
            <v>7.2001462924019322E-2</v>
          </cell>
          <cell r="Q10">
            <v>39374</v>
          </cell>
        </row>
        <row r="11">
          <cell r="P11">
            <v>5.7224571308817973E-2</v>
          </cell>
          <cell r="Q11">
            <v>23210</v>
          </cell>
        </row>
        <row r="12">
          <cell r="P12">
            <v>7.9993575319147636E-2</v>
          </cell>
          <cell r="Q12">
            <v>101600</v>
          </cell>
        </row>
        <row r="13">
          <cell r="P13">
            <v>0.10149483304462104</v>
          </cell>
          <cell r="Q13">
            <v>40779</v>
          </cell>
        </row>
        <row r="14">
          <cell r="P14">
            <v>7.5513248561483337E-2</v>
          </cell>
          <cell r="Q14">
            <v>37205</v>
          </cell>
        </row>
        <row r="15">
          <cell r="P15">
            <v>6.2871549399264648E-2</v>
          </cell>
          <cell r="Q15">
            <v>23616</v>
          </cell>
        </row>
        <row r="16">
          <cell r="P16">
            <v>8.6076438453199788E-3</v>
          </cell>
          <cell r="Q16">
            <v>1604</v>
          </cell>
        </row>
        <row r="17">
          <cell r="P17">
            <v>-1.5554838141637051E-3</v>
          </cell>
          <cell r="Q17">
            <v>-159</v>
          </cell>
        </row>
        <row r="18">
          <cell r="P18">
            <v>4.0051703443818587E-2</v>
          </cell>
          <cell r="Q18">
            <v>2169</v>
          </cell>
        </row>
        <row r="19">
          <cell r="P19">
            <v>-1.3545976244494828E-2</v>
          </cell>
          <cell r="Q19">
            <v>-406</v>
          </cell>
        </row>
        <row r="24">
          <cell r="P24">
            <v>0.12198500076675733</v>
          </cell>
          <cell r="Q24">
            <v>200456</v>
          </cell>
        </row>
        <row r="25">
          <cell r="P25">
            <v>8.5036677161075769E-2</v>
          </cell>
          <cell r="Q25">
            <v>5321</v>
          </cell>
        </row>
        <row r="26">
          <cell r="P26">
            <v>0.2869765715934931</v>
          </cell>
          <cell r="Q26">
            <v>90484</v>
          </cell>
        </row>
        <row r="27">
          <cell r="P27">
            <v>9.2054623244183009E-2</v>
          </cell>
          <cell r="Q27">
            <v>28272</v>
          </cell>
        </row>
        <row r="28">
          <cell r="P28">
            <v>7.7840802059568448E-2</v>
          </cell>
          <cell r="Q28">
            <v>7438</v>
          </cell>
        </row>
        <row r="29">
          <cell r="P29">
            <v>4.6997054680496753E-2</v>
          </cell>
          <cell r="Q29">
            <v>8074</v>
          </cell>
        </row>
        <row r="30">
          <cell r="P30">
            <v>0.12150339427623114</v>
          </cell>
          <cell r="Q30">
            <v>21818</v>
          </cell>
        </row>
        <row r="31">
          <cell r="P31">
            <v>0.11381348396882673</v>
          </cell>
          <cell r="Q31">
            <v>2176</v>
          </cell>
        </row>
        <row r="32">
          <cell r="P32">
            <v>-0.46073298429319376</v>
          </cell>
          <cell r="Q32">
            <v>-176</v>
          </cell>
        </row>
        <row r="33">
          <cell r="P33">
            <v>8.1627173256360264E-2</v>
          </cell>
          <cell r="Q33">
            <v>4864</v>
          </cell>
        </row>
        <row r="34">
          <cell r="P34">
            <v>0.14980367089763491</v>
          </cell>
          <cell r="Q34">
            <v>3281</v>
          </cell>
        </row>
        <row r="35">
          <cell r="P35">
            <v>0.14860066435034947</v>
          </cell>
          <cell r="Q35">
            <v>11676</v>
          </cell>
        </row>
        <row r="36">
          <cell r="P36" t="str">
            <v>-</v>
          </cell>
          <cell r="Q36">
            <v>0</v>
          </cell>
        </row>
        <row r="37">
          <cell r="P37">
            <v>7.5599186626289727E-2</v>
          </cell>
          <cell r="Q37">
            <v>37996</v>
          </cell>
        </row>
        <row r="38">
          <cell r="P38">
            <v>0.12005472580093479</v>
          </cell>
          <cell r="Q38">
            <v>1053</v>
          </cell>
        </row>
        <row r="39">
          <cell r="O39">
            <v>4.2153238716406971E-3</v>
          </cell>
          <cell r="P39">
            <v>3.8881180784062552E-2</v>
          </cell>
        </row>
      </sheetData>
      <sheetData sheetId="28">
        <row r="5">
          <cell r="N5">
            <v>3.1196357219446691E-2</v>
          </cell>
          <cell r="O5">
            <v>12976</v>
          </cell>
        </row>
        <row r="6">
          <cell r="N6">
            <v>5.3292471791606122E-2</v>
          </cell>
          <cell r="O6">
            <v>2678</v>
          </cell>
        </row>
        <row r="7">
          <cell r="N7">
            <v>8.7764959669855536E-2</v>
          </cell>
          <cell r="O7">
            <v>3743</v>
          </cell>
        </row>
        <row r="8">
          <cell r="N8">
            <v>0.12614351435672355</v>
          </cell>
          <cell r="O8">
            <v>4771</v>
          </cell>
        </row>
        <row r="9">
          <cell r="N9">
            <v>4.9518474333039464E-2</v>
          </cell>
          <cell r="O9">
            <v>2864</v>
          </cell>
        </row>
        <row r="10">
          <cell r="N10">
            <v>3.9351753903440478E-3</v>
          </cell>
          <cell r="O10">
            <v>93</v>
          </cell>
        </row>
        <row r="11">
          <cell r="N11">
            <v>6.2802633124037222E-2</v>
          </cell>
          <cell r="O11">
            <v>9092</v>
          </cell>
        </row>
        <row r="12">
          <cell r="N12">
            <v>7.101785534147087E-2</v>
          </cell>
          <cell r="O12">
            <v>6336</v>
          </cell>
        </row>
        <row r="13">
          <cell r="N13">
            <v>7.2767940354147242E-2</v>
          </cell>
          <cell r="O13">
            <v>25376</v>
          </cell>
        </row>
        <row r="14">
          <cell r="N14">
            <v>0.12625736496628348</v>
          </cell>
          <cell r="O14">
            <v>22543</v>
          </cell>
        </row>
        <row r="15">
          <cell r="N15">
            <v>4.0641252479759693E-2</v>
          </cell>
          <cell r="O15">
            <v>2274</v>
          </cell>
        </row>
        <row r="16">
          <cell r="N16">
            <v>6.7897047342352135E-2</v>
          </cell>
          <cell r="O16">
            <v>5305</v>
          </cell>
        </row>
        <row r="17">
          <cell r="N17">
            <v>4.6475610681401269E-2</v>
          </cell>
          <cell r="O17">
            <v>10413</v>
          </cell>
        </row>
        <row r="18">
          <cell r="N18">
            <v>0.1103753566986172</v>
          </cell>
          <cell r="O18">
            <v>6034</v>
          </cell>
        </row>
        <row r="19">
          <cell r="N19">
            <v>5.6861038584276269E-2</v>
          </cell>
          <cell r="O19">
            <v>1176</v>
          </cell>
        </row>
        <row r="20">
          <cell r="N20">
            <v>4.2811038049088923E-2</v>
          </cell>
          <cell r="O20">
            <v>4603</v>
          </cell>
        </row>
        <row r="21">
          <cell r="N21">
            <v>2.9588305910599466E-2</v>
          </cell>
          <cell r="O21">
            <v>419</v>
          </cell>
        </row>
        <row r="22">
          <cell r="O22">
            <v>106</v>
          </cell>
        </row>
        <row r="23">
          <cell r="O23">
            <v>230</v>
          </cell>
        </row>
        <row r="24">
          <cell r="N24">
            <v>6.2087018882287959E-2</v>
          </cell>
          <cell r="O24">
            <v>121032</v>
          </cell>
          <cell r="P24">
            <v>6.9622876087857444E-2</v>
          </cell>
        </row>
        <row r="30">
          <cell r="N30">
            <v>5.7806208350814847E-2</v>
          </cell>
          <cell r="O30">
            <v>21218</v>
          </cell>
        </row>
        <row r="31">
          <cell r="N31">
            <v>3.9151218879106997E-2</v>
          </cell>
          <cell r="O31">
            <v>1810</v>
          </cell>
        </row>
        <row r="32">
          <cell r="N32">
            <v>4.6039591539754676E-2</v>
          </cell>
          <cell r="O32">
            <v>1835</v>
          </cell>
        </row>
        <row r="33">
          <cell r="N33">
            <v>0.13025052613371013</v>
          </cell>
          <cell r="O33">
            <v>4518</v>
          </cell>
        </row>
        <row r="34">
          <cell r="N34">
            <v>0.12431604289778941</v>
          </cell>
          <cell r="O34">
            <v>5680</v>
          </cell>
        </row>
        <row r="35">
          <cell r="N35">
            <v>1.0378188214599904E-2</v>
          </cell>
          <cell r="O35">
            <v>236</v>
          </cell>
        </row>
        <row r="36">
          <cell r="N36">
            <v>5.5499171272735293E-2</v>
          </cell>
          <cell r="O36">
            <v>7601</v>
          </cell>
        </row>
        <row r="37">
          <cell r="N37">
            <v>6.711890709868551E-2</v>
          </cell>
          <cell r="O37">
            <v>5709</v>
          </cell>
        </row>
        <row r="38">
          <cell r="N38">
            <v>6.1983227666599472E-2</v>
          </cell>
          <cell r="O38">
            <v>19993</v>
          </cell>
        </row>
        <row r="39">
          <cell r="N39">
            <v>0.13167885395822032</v>
          </cell>
          <cell r="O39">
            <v>21123</v>
          </cell>
        </row>
        <row r="40">
          <cell r="N40">
            <v>4.5962028903371976E-2</v>
          </cell>
          <cell r="O40">
            <v>2433</v>
          </cell>
        </row>
        <row r="41">
          <cell r="N41">
            <v>6.9831286169074636E-2</v>
          </cell>
          <cell r="O41">
            <v>5418</v>
          </cell>
        </row>
        <row r="42">
          <cell r="N42">
            <v>4.7420883246915846E-2</v>
          </cell>
          <cell r="O42">
            <v>10609</v>
          </cell>
        </row>
        <row r="43">
          <cell r="N43">
            <v>4.2727438173619348E-2</v>
          </cell>
          <cell r="O43">
            <v>2113</v>
          </cell>
        </row>
        <row r="44">
          <cell r="N44">
            <v>5.6126405583559524E-2</v>
          </cell>
          <cell r="O44">
            <v>1158</v>
          </cell>
        </row>
        <row r="45">
          <cell r="N45">
            <v>4.5184415681650103E-2</v>
          </cell>
          <cell r="O45">
            <v>4828</v>
          </cell>
        </row>
        <row r="46">
          <cell r="N46">
            <v>2.5575808958598234E-2</v>
          </cell>
          <cell r="O46">
            <v>362</v>
          </cell>
        </row>
        <row r="47">
          <cell r="H47">
            <v>2173</v>
          </cell>
        </row>
        <row r="48">
          <cell r="H48">
            <v>2775</v>
          </cell>
        </row>
        <row r="49">
          <cell r="N49">
            <v>6.4616903424149275E-2</v>
          </cell>
          <cell r="P49">
            <v>8.4612012275317783E-2</v>
          </cell>
        </row>
        <row r="55">
          <cell r="N55">
            <v>6.2880987058521631E-2</v>
          </cell>
          <cell r="O55">
            <v>18867</v>
          </cell>
        </row>
        <row r="56">
          <cell r="N56">
            <v>4.43049514234366E-2</v>
          </cell>
          <cell r="O56">
            <v>1701</v>
          </cell>
        </row>
        <row r="57">
          <cell r="N57">
            <v>5.3665838588445203E-2</v>
          </cell>
          <cell r="O57">
            <v>1685</v>
          </cell>
        </row>
        <row r="58">
          <cell r="N58">
            <v>0.13406934499664924</v>
          </cell>
          <cell r="O58">
            <v>3801</v>
          </cell>
        </row>
        <row r="59">
          <cell r="N59">
            <v>0.12866912939297115</v>
          </cell>
          <cell r="O59">
            <v>5155</v>
          </cell>
        </row>
        <row r="60">
          <cell r="N60">
            <v>2.936935974795718E-3</v>
          </cell>
          <cell r="O60">
            <v>55</v>
          </cell>
        </row>
        <row r="61">
          <cell r="N61">
            <v>6.7896659195027631E-2</v>
          </cell>
          <cell r="O61">
            <v>7603</v>
          </cell>
        </row>
        <row r="62">
          <cell r="N62">
            <v>7.8162325933694543E-2</v>
          </cell>
          <cell r="O62">
            <v>5366</v>
          </cell>
        </row>
        <row r="63">
          <cell r="N63">
            <v>6.5909407943245402E-2</v>
          </cell>
          <cell r="O63">
            <v>16537</v>
          </cell>
        </row>
        <row r="64">
          <cell r="N64">
            <v>0.13581466119487051</v>
          </cell>
          <cell r="O64">
            <v>18566</v>
          </cell>
        </row>
        <row r="65">
          <cell r="N65">
            <v>5.6152330925804295E-2</v>
          </cell>
          <cell r="O65">
            <v>2138</v>
          </cell>
        </row>
        <row r="66">
          <cell r="N66">
            <v>7.4781510554941644E-2</v>
          </cell>
          <cell r="O66">
            <v>5211</v>
          </cell>
        </row>
        <row r="67">
          <cell r="N67">
            <v>6.0697376579876172E-2</v>
          </cell>
          <cell r="O67">
            <v>10474</v>
          </cell>
        </row>
        <row r="68">
          <cell r="N68">
            <v>3.6758314653003277E-2</v>
          </cell>
          <cell r="O68">
            <v>1607</v>
          </cell>
        </row>
        <row r="69">
          <cell r="N69">
            <v>5.7122479413862504E-2</v>
          </cell>
          <cell r="O69">
            <v>881</v>
          </cell>
        </row>
        <row r="70">
          <cell r="N70">
            <v>3.8336407418792851E-2</v>
          </cell>
          <cell r="O70">
            <v>2993</v>
          </cell>
        </row>
        <row r="71">
          <cell r="N71">
            <v>2.029822029822026E-2</v>
          </cell>
          <cell r="O71">
            <v>211</v>
          </cell>
        </row>
        <row r="72">
          <cell r="O72">
            <v>107</v>
          </cell>
        </row>
        <row r="73">
          <cell r="O73">
            <v>246</v>
          </cell>
        </row>
        <row r="74">
          <cell r="N74">
            <v>7.086006503493425E-2</v>
          </cell>
          <cell r="P74">
            <v>0.10671100362756958</v>
          </cell>
        </row>
        <row r="80">
          <cell r="N80">
            <v>4.5010710528108566E-2</v>
          </cell>
          <cell r="O80">
            <v>11893</v>
          </cell>
        </row>
        <row r="81">
          <cell r="N81">
            <v>7.3071902534537214E-2</v>
          </cell>
          <cell r="O81">
            <v>2687</v>
          </cell>
        </row>
        <row r="82">
          <cell r="N82">
            <v>5.8278752024790492E-2</v>
          </cell>
          <cell r="O82">
            <v>1655</v>
          </cell>
        </row>
        <row r="83">
          <cell r="N83">
            <v>0.12009765317372811</v>
          </cell>
          <cell r="O83">
            <v>3050</v>
          </cell>
        </row>
        <row r="84">
          <cell r="N84">
            <v>0.24185340876766026</v>
          </cell>
          <cell r="O84">
            <v>7652</v>
          </cell>
        </row>
        <row r="85">
          <cell r="N85">
            <v>2.2648083623693305E-2</v>
          </cell>
          <cell r="O85">
            <v>390</v>
          </cell>
        </row>
        <row r="86">
          <cell r="N86">
            <v>6.7898750927639639E-2</v>
          </cell>
          <cell r="O86">
            <v>7594</v>
          </cell>
        </row>
        <row r="87">
          <cell r="N87">
            <v>8.6513203910657976E-2</v>
          </cell>
          <cell r="O87">
            <v>5566</v>
          </cell>
        </row>
        <row r="88">
          <cell r="N88">
            <v>0.11253222620283254</v>
          </cell>
          <cell r="O88">
            <v>20166</v>
          </cell>
        </row>
        <row r="89">
          <cell r="N89">
            <v>9.3649654040663055E-2</v>
          </cell>
          <cell r="O89">
            <v>11870</v>
          </cell>
        </row>
        <row r="90">
          <cell r="N90">
            <v>0.11207287816896838</v>
          </cell>
          <cell r="O90">
            <v>3457</v>
          </cell>
        </row>
        <row r="91">
          <cell r="N91">
            <v>9.9913906384521356E-2</v>
          </cell>
          <cell r="O91">
            <v>6615</v>
          </cell>
        </row>
        <row r="92">
          <cell r="N92">
            <v>8.1835148331312002E-2</v>
          </cell>
          <cell r="O92">
            <v>13023</v>
          </cell>
        </row>
        <row r="93">
          <cell r="N93">
            <v>5.7992045576695794E-2</v>
          </cell>
          <cell r="O93">
            <v>2158</v>
          </cell>
        </row>
        <row r="94">
          <cell r="N94">
            <v>6.9949252503086035E-2</v>
          </cell>
          <cell r="O94">
            <v>1020</v>
          </cell>
        </row>
        <row r="95">
          <cell r="N95">
            <v>2.95730392458875E-2</v>
          </cell>
          <cell r="O95">
            <v>1920</v>
          </cell>
        </row>
        <row r="96">
          <cell r="N96">
            <v>8.4586692335459013E-2</v>
          </cell>
          <cell r="O96">
            <v>703</v>
          </cell>
        </row>
        <row r="97">
          <cell r="O97">
            <v>94</v>
          </cell>
        </row>
        <row r="98">
          <cell r="O98">
            <v>87</v>
          </cell>
        </row>
        <row r="99">
          <cell r="N99">
            <v>7.9993575319147636E-2</v>
          </cell>
          <cell r="P99">
            <v>5.8368268300548198E-2</v>
          </cell>
        </row>
        <row r="105">
          <cell r="N105">
            <v>0.19471200826423196</v>
          </cell>
          <cell r="O105">
            <v>6974</v>
          </cell>
        </row>
        <row r="106">
          <cell r="N106">
            <v>-0.608266502159161</v>
          </cell>
          <cell r="O106">
            <v>-986</v>
          </cell>
        </row>
        <row r="107">
          <cell r="N107">
            <v>1.0000000000000009E-2</v>
          </cell>
          <cell r="O107">
            <v>30</v>
          </cell>
        </row>
        <row r="108">
          <cell r="N108">
            <v>0.25414551607445013</v>
          </cell>
          <cell r="O108">
            <v>751</v>
          </cell>
        </row>
        <row r="109">
          <cell r="N109">
            <v>-0.29637982195845702</v>
          </cell>
          <cell r="O109">
            <v>-2497</v>
          </cell>
        </row>
        <row r="110">
          <cell r="N110">
            <v>-0.2222959522229595</v>
          </cell>
          <cell r="O110">
            <v>-335</v>
          </cell>
        </row>
        <row r="111">
          <cell r="N111">
            <v>6.6176470588235281E-2</v>
          </cell>
          <cell r="O111">
            <v>9</v>
          </cell>
        </row>
        <row r="112">
          <cell r="N112">
            <v>-4.6349942062572369E-2</v>
          </cell>
          <cell r="O112">
            <v>-200</v>
          </cell>
        </row>
        <row r="113">
          <cell r="N113">
            <v>-5.061155042327381E-2</v>
          </cell>
          <cell r="O113">
            <v>-3629</v>
          </cell>
        </row>
        <row r="114">
          <cell r="N114">
            <v>0.67282958199356924</v>
          </cell>
          <cell r="O114">
            <v>6696</v>
          </cell>
        </row>
        <row r="115">
          <cell r="N115">
            <v>-0.18245953797205694</v>
          </cell>
          <cell r="O115">
            <v>-1319</v>
          </cell>
        </row>
        <row r="116">
          <cell r="N116">
            <v>-0.40391254315304947</v>
          </cell>
          <cell r="O116">
            <v>-1404</v>
          </cell>
        </row>
        <row r="117">
          <cell r="N117">
            <v>-0.18988379022646007</v>
          </cell>
          <cell r="O117">
            <v>-2549</v>
          </cell>
        </row>
        <row r="118">
          <cell r="N118">
            <v>-8.4691054411312638E-2</v>
          </cell>
          <cell r="O118">
            <v>-551</v>
          </cell>
        </row>
        <row r="119">
          <cell r="N119">
            <v>-0.16527942925089179</v>
          </cell>
          <cell r="O119">
            <v>-139</v>
          </cell>
        </row>
        <row r="120">
          <cell r="N120">
            <v>8.1609370246425339E-2</v>
          </cell>
          <cell r="O120">
            <v>1073</v>
          </cell>
        </row>
        <row r="121">
          <cell r="N121">
            <v>-0.23608445297504799</v>
          </cell>
          <cell r="O121">
            <v>-492</v>
          </cell>
        </row>
        <row r="122">
          <cell r="O122">
            <v>13</v>
          </cell>
        </row>
        <row r="123">
          <cell r="O123">
            <v>159</v>
          </cell>
        </row>
        <row r="124">
          <cell r="N124">
            <v>8.6076438453199788E-3</v>
          </cell>
          <cell r="O124">
            <v>1604</v>
          </cell>
          <cell r="P124">
            <v>0.83091787439613518</v>
          </cell>
        </row>
        <row r="220">
          <cell r="N220">
            <v>7.0512105618132592E-2</v>
          </cell>
          <cell r="O220">
            <v>26555</v>
          </cell>
        </row>
        <row r="221">
          <cell r="N221">
            <v>0.17157398154818626</v>
          </cell>
          <cell r="O221">
            <v>7383</v>
          </cell>
        </row>
        <row r="222">
          <cell r="N222">
            <v>6.381273491045758E-2</v>
          </cell>
          <cell r="O222">
            <v>2309</v>
          </cell>
        </row>
        <row r="223">
          <cell r="N223">
            <v>0.15076686355288627</v>
          </cell>
          <cell r="O223">
            <v>6075</v>
          </cell>
        </row>
        <row r="224">
          <cell r="N224">
            <v>0.25017736031101911</v>
          </cell>
          <cell r="O224">
            <v>8816</v>
          </cell>
        </row>
        <row r="225">
          <cell r="N225">
            <v>2.6620198724603306E-2</v>
          </cell>
          <cell r="O225">
            <v>718</v>
          </cell>
        </row>
        <row r="226">
          <cell r="N226">
            <v>8.3296594834676663E-2</v>
          </cell>
          <cell r="O226">
            <v>12659</v>
          </cell>
        </row>
        <row r="227">
          <cell r="N227">
            <v>0.14595336749454479</v>
          </cell>
          <cell r="O227">
            <v>11906</v>
          </cell>
        </row>
        <row r="228">
          <cell r="N228">
            <v>0.11470112340904159</v>
          </cell>
          <cell r="O228">
            <v>24882</v>
          </cell>
        </row>
        <row r="229">
          <cell r="N229">
            <v>0.331102295982731</v>
          </cell>
          <cell r="O229">
            <v>47243</v>
          </cell>
        </row>
        <row r="230">
          <cell r="N230">
            <v>0.16147477515039599</v>
          </cell>
          <cell r="O230">
            <v>5422</v>
          </cell>
        </row>
        <row r="231">
          <cell r="N231">
            <v>0.11868827551278804</v>
          </cell>
          <cell r="O231">
            <v>9374</v>
          </cell>
        </row>
        <row r="232">
          <cell r="N232">
            <v>0.12841825764463111</v>
          </cell>
          <cell r="O232">
            <v>26697</v>
          </cell>
        </row>
        <row r="233">
          <cell r="N233">
            <v>5.8663175066540729E-2</v>
          </cell>
          <cell r="O233">
            <v>2733</v>
          </cell>
        </row>
        <row r="234">
          <cell r="N234">
            <v>0.11555812001678567</v>
          </cell>
          <cell r="O234">
            <v>2203</v>
          </cell>
        </row>
        <row r="235">
          <cell r="N235">
            <v>4.2802864732187862E-2</v>
          </cell>
          <cell r="O235">
            <v>3819</v>
          </cell>
        </row>
        <row r="236">
          <cell r="N236">
            <v>0.11779530119502479</v>
          </cell>
          <cell r="O236">
            <v>1449</v>
          </cell>
        </row>
        <row r="237">
          <cell r="O237">
            <v>89</v>
          </cell>
        </row>
        <row r="238">
          <cell r="N238">
            <v>4.6792452830188624E-2</v>
          </cell>
          <cell r="O238">
            <v>124</v>
          </cell>
        </row>
        <row r="239">
          <cell r="P239">
            <v>5.1017964071856214E-2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saad"/>
      <sheetName val="indsaad"/>
      <sheetName val="indsaad2"/>
      <sheetName val="EVO"/>
      <sheetName val="EVO_sol"/>
      <sheetName val="EVO_resol"/>
      <sheetName val="EVO_derecho"/>
      <sheetName val="EVO_resolPIA"/>
      <sheetName val="EVO_sinPIA"/>
      <sheetName val="EVO_prest"/>
      <sheetName val="20pobl"/>
      <sheetName val="21solsaad"/>
      <sheetName val="22solcasaadpot"/>
      <sheetName val="23solcasaad"/>
      <sheetName val="24solcasaad_pobl"/>
      <sheetName val="3solcasaad"/>
      <sheetName val="24asolcasaad_pobl"/>
      <sheetName val="25solaltabaja"/>
      <sheetName val="26perfsaad"/>
      <sheetName val="31dictsaad"/>
      <sheetName val="31adictsaad"/>
      <sheetName val="31bdictsaad"/>
      <sheetName val="32dictcasaadpot"/>
      <sheetName val="33dictcasaad"/>
      <sheetName val="33dictcasaadGIII"/>
      <sheetName val="33dictcasaadGII"/>
      <sheetName val="33dictcasaadGI"/>
      <sheetName val="33dictcasaadG0"/>
      <sheetName val="34adictcasaad"/>
      <sheetName val="8dictcasaad"/>
      <sheetName val="34bdictcasaad"/>
      <sheetName val="35ResolGraAltaBaj"/>
      <sheetName val="36perfresol"/>
      <sheetName val="36aperfresol_graf"/>
      <sheetName val="36bperfresol_graf"/>
      <sheetName val="41benpresaad"/>
      <sheetName val="41benpresaad_graf"/>
      <sheetName val="41abenpreGIII"/>
      <sheetName val="41abenpreGIII_graf"/>
      <sheetName val="41bbenpreGII"/>
      <sheetName val="41bbenpreGII_graf"/>
      <sheetName val="41cbenpreGI"/>
      <sheetName val="41cbenpreGI_graf"/>
      <sheetName val="42pbpcasaadpot"/>
      <sheetName val="43pbpcasaad"/>
      <sheetName val="43pbpcasaadGIII"/>
      <sheetName val="43pbpcasaadGII"/>
      <sheetName val="43pbpcasaadGI"/>
      <sheetName val="44apbpcasaad"/>
      <sheetName val="44bpbpcasaad"/>
      <sheetName val="45ResolPIAAltaBaj"/>
      <sheetName val="46perfpbsaad"/>
      <sheetName val="15pbpcasaad"/>
      <sheetName val="46aperfpb_graf"/>
      <sheetName val="51pbgrado"/>
      <sheetName val="51aPAPDgrado"/>
      <sheetName val="51bTeleasgrado"/>
      <sheetName val="51cSADgrado"/>
      <sheetName val="51dCDgrado"/>
      <sheetName val="51eSARgrado"/>
      <sheetName val="51fPEVincgrado"/>
      <sheetName val="51gPECgrado"/>
      <sheetName val="51hPEAsistPgrado"/>
      <sheetName val="52SubtipoVinculada"/>
      <sheetName val="52SubtipoVinculadaGIII"/>
      <sheetName val="52SubtipoVinculadaGII"/>
      <sheetName val="52SubtipoVinculadaGI"/>
      <sheetName val="6perfcuidador"/>
      <sheetName val="61aperfcuidadorCCAA"/>
      <sheetName val="62bperfcuidadorCCAA"/>
      <sheetName val="63cperfcuidadorCCAA"/>
      <sheetName val="7Intensidad"/>
      <sheetName val="7IntensidadCCAA"/>
      <sheetName val="7IntenSAD_CCAA"/>
      <sheetName val="7IntenPE_SAD_CCAA"/>
      <sheetName val="8CuantíaPrest"/>
      <sheetName val="8CuantíaPEC_CCAA"/>
      <sheetName val="8CuantíaAP_CCAA"/>
      <sheetName val="8CuantíaPEVsad_CCAA"/>
      <sheetName val="8CuantíaPEVsar_CCAA"/>
      <sheetName val="8CuantíaPEVcd_CCAA"/>
      <sheetName val="8CuantíaPEVpapd_CCAA"/>
      <sheetName val="8CuantíaPEVteleasist_CCAA"/>
      <sheetName val="9TiempoEspera"/>
      <sheetName val="91TiempoEspera_evo"/>
      <sheetName val="10pendResol"/>
      <sheetName val="10pendPrest"/>
      <sheetName val="10pend"/>
      <sheetName val="11ListaEspera"/>
      <sheetName val="11ListaEsperaGIII"/>
      <sheetName val="11ListaEsperaGII"/>
      <sheetName val="11ListaEsperaGI"/>
      <sheetName val="12BenefEfect"/>
    </sheetNames>
    <sheetDataSet>
      <sheetData sheetId="0"/>
      <sheetData sheetId="1"/>
      <sheetData sheetId="2"/>
      <sheetData sheetId="3">
        <row r="7">
          <cell r="G7">
            <v>44926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tabColor theme="0"/>
    <pageSetUpPr fitToPage="1"/>
  </sheetPr>
  <dimension ref="A1:U12"/>
  <sheetViews>
    <sheetView showGridLines="0" tabSelected="1" zoomScaleNormal="100" workbookViewId="0"/>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11"/>
      <c r="H1"/>
    </row>
    <row r="2" spans="1:21" s="9" customFormat="1" ht="93.75" customHeight="1" x14ac:dyDescent="0.2">
      <c r="A2" s="10"/>
      <c r="B2" s="1016"/>
      <c r="C2" s="1016"/>
      <c r="D2" s="1016"/>
      <c r="E2" s="1016"/>
      <c r="F2" s="1016"/>
      <c r="G2" s="1016"/>
      <c r="H2" s="1016"/>
      <c r="I2" s="1016"/>
      <c r="J2" s="1016"/>
      <c r="K2" s="1016"/>
      <c r="L2" s="1016"/>
      <c r="M2" s="1016"/>
      <c r="N2" s="1016"/>
      <c r="O2" s="1016"/>
      <c r="P2" s="1016"/>
      <c r="Q2" s="1016"/>
      <c r="R2" s="1016"/>
      <c r="S2" s="1016"/>
      <c r="T2" s="1016"/>
      <c r="U2" s="10"/>
    </row>
    <row r="3" spans="1:21" s="7" customFormat="1" ht="45.75" customHeight="1" x14ac:dyDescent="0.2">
      <c r="A3" s="8"/>
      <c r="B3" s="1015" t="s">
        <v>2</v>
      </c>
      <c r="C3" s="1015"/>
      <c r="D3" s="1015"/>
      <c r="E3" s="1015"/>
      <c r="F3" s="1015"/>
      <c r="G3" s="1015"/>
      <c r="H3" s="1015"/>
      <c r="I3" s="1015"/>
      <c r="J3" s="1015"/>
      <c r="K3" s="1015"/>
      <c r="L3" s="1015"/>
      <c r="M3" s="1015"/>
      <c r="N3" s="1015"/>
      <c r="O3" s="1015"/>
      <c r="P3" s="1015"/>
      <c r="Q3" s="1015"/>
      <c r="R3" s="1015"/>
      <c r="S3" s="1015"/>
      <c r="T3" s="1015"/>
      <c r="U3" s="8"/>
    </row>
    <row r="4" spans="1:21" s="7" customFormat="1" ht="45.75" customHeight="1" x14ac:dyDescent="0.2">
      <c r="A4" s="8"/>
      <c r="B4" s="1015" t="s">
        <v>1</v>
      </c>
      <c r="C4" s="1015"/>
      <c r="D4" s="1015"/>
      <c r="E4" s="1015"/>
      <c r="F4" s="1015"/>
      <c r="G4" s="1015"/>
      <c r="H4" s="1015"/>
      <c r="I4" s="1015"/>
      <c r="J4" s="1015"/>
      <c r="K4" s="1015"/>
      <c r="L4" s="1015"/>
      <c r="M4" s="1015"/>
      <c r="N4" s="1015"/>
      <c r="O4" s="1015"/>
      <c r="P4" s="1015"/>
      <c r="Q4" s="1015"/>
      <c r="R4" s="1015"/>
      <c r="S4" s="1015"/>
      <c r="T4" s="1015"/>
      <c r="U4" s="8"/>
    </row>
    <row r="5" spans="1:21" s="4" customFormat="1" ht="9.75" customHeight="1" x14ac:dyDescent="0.2">
      <c r="A5" s="5"/>
      <c r="B5" s="6"/>
      <c r="C5" s="6"/>
      <c r="D5" s="6"/>
      <c r="E5" s="6"/>
      <c r="F5" s="6"/>
      <c r="G5" s="6"/>
      <c r="H5" s="6"/>
      <c r="I5" s="6"/>
      <c r="J5" s="6"/>
      <c r="K5" s="6"/>
      <c r="L5" s="6"/>
      <c r="M5" s="6"/>
      <c r="N5" s="6"/>
      <c r="O5" s="6"/>
      <c r="P5" s="6"/>
      <c r="Q5" s="6"/>
      <c r="R5" s="6"/>
      <c r="S5" s="6"/>
      <c r="T5" s="6"/>
      <c r="U5" s="5"/>
    </row>
    <row r="6" spans="1:21" ht="23.25" customHeight="1" x14ac:dyDescent="0.2">
      <c r="B6" s="1017" t="s">
        <v>489</v>
      </c>
      <c r="C6" s="1017"/>
      <c r="D6" s="1017"/>
      <c r="E6" s="1017"/>
      <c r="F6" s="1017"/>
      <c r="G6" s="1017"/>
      <c r="H6" s="1017"/>
      <c r="I6" s="1017"/>
      <c r="J6" s="1017"/>
      <c r="K6" s="1017"/>
      <c r="L6" s="1017"/>
      <c r="M6" s="1017"/>
      <c r="N6" s="1017"/>
      <c r="O6" s="1017"/>
      <c r="P6" s="1017"/>
      <c r="Q6" s="1017"/>
      <c r="R6" s="1017"/>
      <c r="S6" s="1017"/>
      <c r="T6" s="1017"/>
      <c r="U6" s="1017"/>
    </row>
    <row r="7" spans="1:21" ht="74.099999999999994" customHeight="1" x14ac:dyDescent="0.25">
      <c r="B7" s="1018"/>
      <c r="C7" s="1018"/>
      <c r="D7" s="1018"/>
      <c r="E7" s="1018"/>
      <c r="F7" s="1018"/>
      <c r="G7" s="1018"/>
      <c r="H7" s="1018"/>
      <c r="I7" s="1018"/>
      <c r="J7" s="1018"/>
      <c r="K7" s="1018"/>
      <c r="L7" s="1018"/>
      <c r="M7" s="1018"/>
      <c r="N7" s="1018"/>
      <c r="O7" s="1018"/>
      <c r="P7" s="1018"/>
      <c r="Q7" s="1018"/>
      <c r="R7" s="1018"/>
      <c r="S7" s="1018"/>
      <c r="T7" s="1018"/>
      <c r="U7" s="1018"/>
    </row>
    <row r="8" spans="1:21" ht="48" customHeight="1" x14ac:dyDescent="0.25">
      <c r="B8" s="955"/>
      <c r="C8" s="955"/>
      <c r="D8" s="955"/>
      <c r="E8" s="955"/>
      <c r="F8" s="955"/>
      <c r="G8" s="955"/>
      <c r="H8" s="955"/>
      <c r="I8" s="955"/>
      <c r="J8" s="955"/>
      <c r="K8" s="955"/>
      <c r="L8" s="955"/>
      <c r="M8" s="955"/>
      <c r="N8" s="955"/>
      <c r="O8" s="955"/>
      <c r="P8" s="955"/>
      <c r="Q8" s="955"/>
      <c r="R8" s="955"/>
      <c r="S8" s="955"/>
      <c r="T8" s="955"/>
      <c r="U8" s="955"/>
    </row>
    <row r="9" spans="1:21" ht="15" customHeight="1" x14ac:dyDescent="0.2">
      <c r="B9" s="1019" t="s">
        <v>478</v>
      </c>
      <c r="C9" s="1019"/>
      <c r="D9" s="1019"/>
      <c r="E9" s="1019"/>
      <c r="F9" s="1019"/>
      <c r="G9" s="1019"/>
      <c r="H9" s="1019"/>
      <c r="I9" s="1019"/>
      <c r="J9" s="1019"/>
      <c r="K9" s="1019"/>
      <c r="L9" s="1019"/>
      <c r="M9" s="1019"/>
      <c r="N9" s="1019"/>
      <c r="O9" s="1019"/>
      <c r="P9" s="1019"/>
      <c r="Q9" s="1019"/>
      <c r="R9" s="1019"/>
      <c r="S9" s="1019"/>
    </row>
    <row r="10" spans="1:21" x14ac:dyDescent="0.2">
      <c r="B10" s="1019"/>
      <c r="C10" s="1019"/>
      <c r="D10" s="1019"/>
      <c r="E10" s="1019"/>
      <c r="F10" s="1019"/>
      <c r="G10" s="1019"/>
      <c r="H10" s="1019"/>
      <c r="I10" s="1019"/>
      <c r="J10" s="1019"/>
      <c r="K10" s="1019"/>
      <c r="L10" s="1019"/>
      <c r="M10" s="1019"/>
      <c r="N10" s="1019"/>
      <c r="O10" s="1019"/>
      <c r="P10" s="1019"/>
      <c r="Q10" s="1019"/>
      <c r="R10" s="1019"/>
      <c r="S10" s="1019"/>
    </row>
    <row r="11" spans="1:21" ht="42.6" customHeight="1" x14ac:dyDescent="0.2">
      <c r="B11" s="852"/>
      <c r="C11" s="852"/>
      <c r="D11" s="852"/>
      <c r="E11" s="852"/>
      <c r="F11" s="852"/>
      <c r="G11" s="852"/>
      <c r="H11" s="852"/>
      <c r="I11" s="852"/>
      <c r="J11" s="852"/>
      <c r="K11" s="852"/>
      <c r="L11" s="852"/>
      <c r="M11" s="852"/>
      <c r="N11" s="852"/>
      <c r="O11" s="852"/>
      <c r="P11" s="852"/>
      <c r="Q11" s="852"/>
      <c r="R11" s="852"/>
      <c r="S11" s="852"/>
    </row>
    <row r="12" spans="1:21" s="3" customFormat="1" ht="78" customHeight="1" x14ac:dyDescent="0.25">
      <c r="B12" s="1014" t="s">
        <v>0</v>
      </c>
      <c r="C12" s="1014"/>
      <c r="D12" s="1014"/>
      <c r="E12" s="1014"/>
      <c r="F12" s="1014"/>
      <c r="G12" s="1014"/>
      <c r="H12" s="1014"/>
      <c r="I12" s="1014"/>
      <c r="J12" s="1014"/>
      <c r="K12" s="1014"/>
      <c r="L12" s="1014"/>
      <c r="M12" s="1014"/>
      <c r="N12" s="1014"/>
      <c r="O12" s="1014"/>
      <c r="P12" s="1014"/>
      <c r="Q12" s="1014"/>
      <c r="R12" s="1014"/>
      <c r="S12" s="1014"/>
      <c r="T12" s="1014"/>
    </row>
  </sheetData>
  <mergeCells count="7">
    <mergeCell ref="B12:T12"/>
    <mergeCell ref="B4:T4"/>
    <mergeCell ref="B2:T2"/>
    <mergeCell ref="B3:T3"/>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X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9" width="10.85546875" style="867" hidden="1" customWidth="1"/>
    <col min="10" max="11" width="7.140625" style="867" customWidth="1"/>
    <col min="12" max="12" width="7.7109375" style="867" customWidth="1"/>
    <col min="13" max="18" width="8.28515625" style="867" customWidth="1"/>
    <col min="19" max="20" width="7.7109375" style="867" customWidth="1"/>
    <col min="21" max="21" width="11.42578125" style="867" customWidth="1"/>
    <col min="22" max="22" width="11.42578125" style="867"/>
    <col min="23" max="23" width="11.85546875" style="867" bestFit="1" customWidth="1"/>
    <col min="24" max="16384" width="11.42578125" style="867"/>
  </cols>
  <sheetData>
    <row r="1" spans="1:22" x14ac:dyDescent="0.25">
      <c r="A1" s="866"/>
      <c r="B1" s="866"/>
      <c r="H1" s="868"/>
      <c r="I1" s="868"/>
      <c r="J1" s="868"/>
    </row>
    <row r="2" spans="1:22" ht="48.75" customHeight="1" x14ac:dyDescent="0.25">
      <c r="A2" s="866"/>
      <c r="B2" s="866"/>
      <c r="H2" s="868"/>
      <c r="I2" s="868"/>
      <c r="J2" s="868"/>
    </row>
    <row r="3" spans="1:22" ht="24" customHeight="1" x14ac:dyDescent="0.25">
      <c r="A3" s="866"/>
      <c r="B3" s="1031" t="s">
        <v>382</v>
      </c>
      <c r="C3" s="1031"/>
      <c r="D3" s="1031"/>
      <c r="E3" s="1031"/>
      <c r="F3" s="1031"/>
      <c r="G3" s="1031"/>
      <c r="H3" s="1031"/>
      <c r="I3" s="1031"/>
      <c r="J3" s="1031"/>
      <c r="K3" s="1031"/>
      <c r="L3" s="1031"/>
      <c r="M3" s="1031"/>
      <c r="N3" s="1031"/>
      <c r="O3" s="1031"/>
      <c r="P3" s="1031"/>
      <c r="Q3" s="1031"/>
      <c r="R3" s="1031"/>
      <c r="S3" s="1031"/>
    </row>
    <row r="5" spans="1:22" x14ac:dyDescent="0.25">
      <c r="B5" s="869"/>
      <c r="C5" s="1027" t="s">
        <v>377</v>
      </c>
      <c r="D5" s="1027"/>
      <c r="E5" s="1027"/>
      <c r="F5" s="1027"/>
      <c r="G5" s="1027"/>
      <c r="H5" s="1027"/>
      <c r="I5" s="1027"/>
      <c r="J5" s="1027"/>
      <c r="K5" s="1027" t="s">
        <v>351</v>
      </c>
      <c r="L5" s="1027"/>
      <c r="M5" s="1027"/>
      <c r="N5" s="1027"/>
      <c r="O5" s="1027"/>
      <c r="P5" s="1027"/>
      <c r="Q5" s="1027"/>
      <c r="R5" s="1027"/>
      <c r="S5" s="1027"/>
      <c r="T5" s="1027"/>
    </row>
    <row r="6" spans="1:22" ht="21" customHeight="1" x14ac:dyDescent="0.25">
      <c r="B6" s="869"/>
      <c r="C6" s="1028"/>
      <c r="D6" s="1028"/>
      <c r="E6" s="1028"/>
      <c r="F6" s="1028"/>
      <c r="G6" s="1028"/>
      <c r="H6" s="1028"/>
      <c r="I6" s="1028"/>
      <c r="J6" s="1028"/>
      <c r="K6" s="1028">
        <v>43830</v>
      </c>
      <c r="L6" s="1029"/>
      <c r="M6" s="1030">
        <v>44196</v>
      </c>
      <c r="N6" s="1030"/>
      <c r="O6" s="1030">
        <v>44561</v>
      </c>
      <c r="P6" s="1030"/>
      <c r="Q6" s="1030">
        <v>44926</v>
      </c>
      <c r="R6" s="1030"/>
      <c r="S6" s="1030">
        <f>H7</f>
        <v>45169</v>
      </c>
      <c r="T6" s="1030"/>
    </row>
    <row r="7" spans="1:22" x14ac:dyDescent="0.25">
      <c r="B7" s="938"/>
      <c r="C7" s="871">
        <v>43465</v>
      </c>
      <c r="D7" s="871">
        <v>43830</v>
      </c>
      <c r="E7" s="871">
        <v>44196</v>
      </c>
      <c r="F7" s="871">
        <v>44561</v>
      </c>
      <c r="G7" s="871">
        <v>44926</v>
      </c>
      <c r="H7" s="871">
        <f>EVO!H7</f>
        <v>45169</v>
      </c>
      <c r="I7" s="871">
        <v>44530</v>
      </c>
      <c r="J7" s="871"/>
      <c r="K7" s="871" t="s">
        <v>31</v>
      </c>
      <c r="L7" s="871" t="s">
        <v>352</v>
      </c>
      <c r="M7" s="871" t="s">
        <v>31</v>
      </c>
      <c r="N7" s="871" t="s">
        <v>352</v>
      </c>
      <c r="O7" s="871" t="s">
        <v>31</v>
      </c>
      <c r="P7" s="871" t="s">
        <v>352</v>
      </c>
      <c r="Q7" s="871" t="s">
        <v>31</v>
      </c>
      <c r="R7" s="871" t="s">
        <v>352</v>
      </c>
      <c r="S7" s="871" t="s">
        <v>31</v>
      </c>
      <c r="T7" s="871" t="s">
        <v>352</v>
      </c>
    </row>
    <row r="8" spans="1:22" ht="15" customHeight="1" x14ac:dyDescent="0.25">
      <c r="B8" s="910" t="s">
        <v>11</v>
      </c>
      <c r="C8" s="917">
        <v>279274</v>
      </c>
      <c r="D8" s="917">
        <v>293661</v>
      </c>
      <c r="E8" s="917">
        <v>310424</v>
      </c>
      <c r="F8" s="917">
        <v>359285</v>
      </c>
      <c r="G8" s="917">
        <v>390413</v>
      </c>
      <c r="H8" s="917">
        <v>403157</v>
      </c>
      <c r="I8" s="917" t="e">
        <v>#REF!</v>
      </c>
      <c r="J8" s="882"/>
      <c r="K8" s="918">
        <v>5.1515715748691182E-2</v>
      </c>
      <c r="L8" s="917">
        <v>14387</v>
      </c>
      <c r="M8" s="919">
        <v>5.7082826796884811E-2</v>
      </c>
      <c r="N8" s="920">
        <v>16763</v>
      </c>
      <c r="O8" s="919">
        <v>0.15740084529546694</v>
      </c>
      <c r="P8" s="920">
        <v>48861</v>
      </c>
      <c r="Q8" s="919">
        <v>8.6638740832486683E-2</v>
      </c>
      <c r="R8" s="920">
        <f>G8-F8</f>
        <v>31128</v>
      </c>
      <c r="S8" s="921">
        <f>[1]Cuadro_CCAA2!N220</f>
        <v>7.0512105618132592E-2</v>
      </c>
      <c r="T8" s="920">
        <f>[1]Cuadro_CCAA2!O220</f>
        <v>26555</v>
      </c>
    </row>
    <row r="9" spans="1:22" x14ac:dyDescent="0.25">
      <c r="B9" s="939" t="s">
        <v>10</v>
      </c>
      <c r="C9" s="887">
        <v>34548</v>
      </c>
      <c r="D9" s="887">
        <v>39164</v>
      </c>
      <c r="E9" s="887">
        <v>37313</v>
      </c>
      <c r="F9" s="887">
        <v>41449</v>
      </c>
      <c r="G9" s="887">
        <v>43712</v>
      </c>
      <c r="H9" s="887">
        <v>50414</v>
      </c>
      <c r="I9" s="887" t="e">
        <v>#REF!</v>
      </c>
      <c r="J9" s="888"/>
      <c r="K9" s="889">
        <v>0.13361120759522982</v>
      </c>
      <c r="L9" s="887">
        <v>4616</v>
      </c>
      <c r="M9" s="892">
        <v>-4.726279236033093E-2</v>
      </c>
      <c r="N9" s="890">
        <v>-1851</v>
      </c>
      <c r="O9" s="892">
        <v>0.11084608581459543</v>
      </c>
      <c r="P9" s="890">
        <v>4136</v>
      </c>
      <c r="Q9" s="892">
        <v>5.4597215855629821E-2</v>
      </c>
      <c r="R9" s="890">
        <f t="shared" ref="R9:R26" si="0">G9-F9</f>
        <v>2263</v>
      </c>
      <c r="S9" s="891">
        <f>[1]Cuadro_CCAA2!N221</f>
        <v>0.17157398154818626</v>
      </c>
      <c r="T9" s="890">
        <f>[1]Cuadro_CCAA2!O221</f>
        <v>7383</v>
      </c>
    </row>
    <row r="10" spans="1:22" x14ac:dyDescent="0.25">
      <c r="B10" s="939" t="s">
        <v>40</v>
      </c>
      <c r="C10" s="887">
        <v>28413</v>
      </c>
      <c r="D10" s="887">
        <v>27579</v>
      </c>
      <c r="E10" s="887">
        <v>30931</v>
      </c>
      <c r="F10" s="887">
        <v>35120</v>
      </c>
      <c r="G10" s="887">
        <v>36982</v>
      </c>
      <c r="H10" s="887">
        <v>38493</v>
      </c>
      <c r="I10" s="887" t="e">
        <v>#REF!</v>
      </c>
      <c r="J10" s="888"/>
      <c r="K10" s="889">
        <v>-2.9352761060078114E-2</v>
      </c>
      <c r="L10" s="887">
        <v>-834</v>
      </c>
      <c r="M10" s="892">
        <v>0.12154175278291457</v>
      </c>
      <c r="N10" s="890">
        <v>3352</v>
      </c>
      <c r="O10" s="892">
        <v>0.13543047428146515</v>
      </c>
      <c r="P10" s="890">
        <v>4189</v>
      </c>
      <c r="Q10" s="892">
        <v>5.3018223234624129E-2</v>
      </c>
      <c r="R10" s="890">
        <f t="shared" si="0"/>
        <v>1862</v>
      </c>
      <c r="S10" s="891">
        <f>[1]Cuadro_CCAA2!N222</f>
        <v>6.381273491045758E-2</v>
      </c>
      <c r="T10" s="890">
        <f>[1]Cuadro_CCAA2!O222</f>
        <v>2309</v>
      </c>
    </row>
    <row r="11" spans="1:22" x14ac:dyDescent="0.25">
      <c r="B11" s="939" t="s">
        <v>41</v>
      </c>
      <c r="C11" s="887">
        <v>22115</v>
      </c>
      <c r="D11" s="887">
        <v>28653</v>
      </c>
      <c r="E11" s="887">
        <v>36929</v>
      </c>
      <c r="F11" s="887">
        <v>39491</v>
      </c>
      <c r="G11" s="887">
        <v>42042</v>
      </c>
      <c r="H11" s="887">
        <v>46369</v>
      </c>
      <c r="I11" s="887" t="e">
        <v>#REF!</v>
      </c>
      <c r="J11" s="888"/>
      <c r="K11" s="889">
        <v>0.29563644585123217</v>
      </c>
      <c r="L11" s="887">
        <v>6538</v>
      </c>
      <c r="M11" s="892">
        <v>0.28883537500436263</v>
      </c>
      <c r="N11" s="890">
        <v>8276</v>
      </c>
      <c r="O11" s="892">
        <v>6.9376370873839077E-2</v>
      </c>
      <c r="P11" s="890">
        <v>2562</v>
      </c>
      <c r="Q11" s="892">
        <v>6.4596996784077376E-2</v>
      </c>
      <c r="R11" s="890">
        <f t="shared" si="0"/>
        <v>2551</v>
      </c>
      <c r="S11" s="891">
        <f>[1]Cuadro_CCAA2!N223</f>
        <v>0.15076686355288627</v>
      </c>
      <c r="T11" s="890">
        <f>[1]Cuadro_CCAA2!O223</f>
        <v>6075</v>
      </c>
    </row>
    <row r="12" spans="1:22" x14ac:dyDescent="0.25">
      <c r="B12" s="939" t="s">
        <v>9</v>
      </c>
      <c r="C12" s="887">
        <v>22532</v>
      </c>
      <c r="D12" s="887">
        <v>24418</v>
      </c>
      <c r="E12" s="887">
        <v>26624</v>
      </c>
      <c r="F12" s="887">
        <v>28747</v>
      </c>
      <c r="G12" s="887">
        <v>38665</v>
      </c>
      <c r="H12" s="887">
        <v>44055</v>
      </c>
      <c r="I12" s="887" t="e">
        <v>#REF!</v>
      </c>
      <c r="J12" s="888"/>
      <c r="K12" s="889">
        <v>8.3703177702822762E-2</v>
      </c>
      <c r="L12" s="887">
        <v>1886</v>
      </c>
      <c r="M12" s="892">
        <v>9.0343189450405426E-2</v>
      </c>
      <c r="N12" s="890">
        <v>2206</v>
      </c>
      <c r="O12" s="892">
        <v>7.9740084134615419E-2</v>
      </c>
      <c r="P12" s="890">
        <v>2123</v>
      </c>
      <c r="Q12" s="892">
        <v>0.34500991407799075</v>
      </c>
      <c r="R12" s="890">
        <f t="shared" si="0"/>
        <v>9918</v>
      </c>
      <c r="S12" s="891">
        <f>[1]Cuadro_CCAA2!N224</f>
        <v>0.25017736031101911</v>
      </c>
      <c r="T12" s="890">
        <f>[1]Cuadro_CCAA2!O224</f>
        <v>8816</v>
      </c>
      <c r="V12" s="922"/>
    </row>
    <row r="13" spans="1:22" x14ac:dyDescent="0.25">
      <c r="B13" s="939" t="s">
        <v>8</v>
      </c>
      <c r="C13" s="887">
        <v>18016</v>
      </c>
      <c r="D13" s="887">
        <v>26271</v>
      </c>
      <c r="E13" s="887">
        <v>26136</v>
      </c>
      <c r="F13" s="887">
        <v>26969</v>
      </c>
      <c r="G13" s="887">
        <v>27567</v>
      </c>
      <c r="H13" s="887">
        <v>27690</v>
      </c>
      <c r="I13" s="887"/>
      <c r="J13" s="888"/>
      <c r="K13" s="889">
        <v>0.45820381882770866</v>
      </c>
      <c r="L13" s="887">
        <v>8255</v>
      </c>
      <c r="M13" s="892">
        <v>-5.1387461459403427E-3</v>
      </c>
      <c r="N13" s="890">
        <v>-135</v>
      </c>
      <c r="O13" s="892">
        <v>3.1871747780838788E-2</v>
      </c>
      <c r="P13" s="890">
        <v>833</v>
      </c>
      <c r="Q13" s="892">
        <v>2.2173606733657092E-2</v>
      </c>
      <c r="R13" s="890">
        <f t="shared" si="0"/>
        <v>598</v>
      </c>
      <c r="S13" s="891">
        <f>[1]Cuadro_CCAA2!N225</f>
        <v>2.6620198724603306E-2</v>
      </c>
      <c r="T13" s="890">
        <f>[1]Cuadro_CCAA2!O225</f>
        <v>718</v>
      </c>
      <c r="V13" s="922"/>
    </row>
    <row r="14" spans="1:22" x14ac:dyDescent="0.25">
      <c r="B14" s="939" t="s">
        <v>7</v>
      </c>
      <c r="C14" s="887">
        <v>125565</v>
      </c>
      <c r="D14" s="887">
        <v>139852</v>
      </c>
      <c r="E14" s="887">
        <v>141310</v>
      </c>
      <c r="F14" s="887">
        <v>148050</v>
      </c>
      <c r="G14" s="887">
        <v>153910</v>
      </c>
      <c r="H14" s="887">
        <v>164634</v>
      </c>
      <c r="I14" s="887"/>
      <c r="J14" s="888"/>
      <c r="K14" s="889">
        <v>0.11378170668578025</v>
      </c>
      <c r="L14" s="887">
        <v>14287</v>
      </c>
      <c r="M14" s="892">
        <v>1.0425306752853025E-2</v>
      </c>
      <c r="N14" s="890">
        <v>1458</v>
      </c>
      <c r="O14" s="892">
        <v>4.7696553676314535E-2</v>
      </c>
      <c r="P14" s="890">
        <v>6740</v>
      </c>
      <c r="Q14" s="892">
        <v>3.9581222559945894E-2</v>
      </c>
      <c r="R14" s="890">
        <f t="shared" si="0"/>
        <v>5860</v>
      </c>
      <c r="S14" s="891">
        <f>[1]Cuadro_CCAA2!N226</f>
        <v>8.3296594834676663E-2</v>
      </c>
      <c r="T14" s="890">
        <f>[1]Cuadro_CCAA2!O226</f>
        <v>12659</v>
      </c>
      <c r="V14" s="922"/>
    </row>
    <row r="15" spans="1:22" x14ac:dyDescent="0.25">
      <c r="B15" s="939" t="s">
        <v>43</v>
      </c>
      <c r="C15" s="887">
        <v>69490</v>
      </c>
      <c r="D15" s="887">
        <v>75685</v>
      </c>
      <c r="E15" s="887">
        <v>73889</v>
      </c>
      <c r="F15" s="887">
        <v>80243</v>
      </c>
      <c r="G15" s="887">
        <v>85666</v>
      </c>
      <c r="H15" s="887">
        <v>93480</v>
      </c>
      <c r="I15" s="887"/>
      <c r="J15" s="888"/>
      <c r="K15" s="889">
        <v>8.9149517916246923E-2</v>
      </c>
      <c r="L15" s="887">
        <v>6195</v>
      </c>
      <c r="M15" s="892">
        <v>-2.372993327607853E-2</v>
      </c>
      <c r="N15" s="890">
        <v>-1796</v>
      </c>
      <c r="O15" s="892">
        <v>8.5993855648337281E-2</v>
      </c>
      <c r="P15" s="890">
        <v>6354</v>
      </c>
      <c r="Q15" s="892">
        <v>6.7582219009757916E-2</v>
      </c>
      <c r="R15" s="890">
        <f t="shared" si="0"/>
        <v>5423</v>
      </c>
      <c r="S15" s="891">
        <f>[1]Cuadro_CCAA2!N227</f>
        <v>0.14595336749454479</v>
      </c>
      <c r="T15" s="890">
        <f>[1]Cuadro_CCAA2!O227</f>
        <v>11906</v>
      </c>
      <c r="V15" s="922"/>
    </row>
    <row r="16" spans="1:22" x14ac:dyDescent="0.25">
      <c r="B16" s="939" t="s">
        <v>44</v>
      </c>
      <c r="C16" s="887">
        <v>192995</v>
      </c>
      <c r="D16" s="887">
        <v>203003</v>
      </c>
      <c r="E16" s="887">
        <v>193486</v>
      </c>
      <c r="F16" s="887">
        <v>203102</v>
      </c>
      <c r="G16" s="887">
        <v>227045</v>
      </c>
      <c r="H16" s="887">
        <v>241811</v>
      </c>
      <c r="I16" s="887"/>
      <c r="J16" s="888"/>
      <c r="K16" s="889">
        <v>5.1856265706365479E-2</v>
      </c>
      <c r="L16" s="887">
        <v>10008</v>
      </c>
      <c r="M16" s="892">
        <v>-4.6881080575163936E-2</v>
      </c>
      <c r="N16" s="890">
        <v>-9517</v>
      </c>
      <c r="O16" s="892">
        <v>4.9698686209854959E-2</v>
      </c>
      <c r="P16" s="890">
        <v>9616</v>
      </c>
      <c r="Q16" s="892">
        <v>0.11788657915727074</v>
      </c>
      <c r="R16" s="890">
        <f t="shared" si="0"/>
        <v>23943</v>
      </c>
      <c r="S16" s="891">
        <f>[1]Cuadro_CCAA2!N228</f>
        <v>0.11470112340904159</v>
      </c>
      <c r="T16" s="890">
        <f>[1]Cuadro_CCAA2!O228</f>
        <v>24882</v>
      </c>
      <c r="V16" s="922"/>
    </row>
    <row r="17" spans="2:24" x14ac:dyDescent="0.25">
      <c r="B17" s="939" t="s">
        <v>6</v>
      </c>
      <c r="C17" s="887">
        <v>77342</v>
      </c>
      <c r="D17" s="887">
        <v>94194</v>
      </c>
      <c r="E17" s="887">
        <v>109857</v>
      </c>
      <c r="F17" s="887">
        <v>128089</v>
      </c>
      <c r="G17" s="887">
        <v>169532</v>
      </c>
      <c r="H17" s="887">
        <v>189927</v>
      </c>
      <c r="I17" s="887"/>
      <c r="J17" s="888"/>
      <c r="K17" s="889">
        <v>0.21788937446665457</v>
      </c>
      <c r="L17" s="887">
        <v>16852</v>
      </c>
      <c r="M17" s="892">
        <v>0.1662844767182623</v>
      </c>
      <c r="N17" s="890">
        <v>15663</v>
      </c>
      <c r="O17" s="892">
        <v>0.16596120411079851</v>
      </c>
      <c r="P17" s="890">
        <v>18232</v>
      </c>
      <c r="Q17" s="892">
        <v>0.32354847020431099</v>
      </c>
      <c r="R17" s="890">
        <f t="shared" si="0"/>
        <v>41443</v>
      </c>
      <c r="S17" s="891">
        <f>[1]Cuadro_CCAA2!N229</f>
        <v>0.331102295982731</v>
      </c>
      <c r="T17" s="890">
        <f>[1]Cuadro_CCAA2!O229</f>
        <v>47243</v>
      </c>
      <c r="V17" s="922"/>
    </row>
    <row r="18" spans="2:24" x14ac:dyDescent="0.25">
      <c r="B18" s="939" t="s">
        <v>5</v>
      </c>
      <c r="C18" s="887">
        <v>31925</v>
      </c>
      <c r="D18" s="887">
        <v>31136</v>
      </c>
      <c r="E18" s="887">
        <v>31717</v>
      </c>
      <c r="F18" s="887">
        <v>33614</v>
      </c>
      <c r="G18" s="887">
        <v>36559</v>
      </c>
      <c r="H18" s="887">
        <v>39000</v>
      </c>
      <c r="I18" s="887"/>
      <c r="J18" s="888"/>
      <c r="K18" s="889">
        <v>-2.4714173844949117E-2</v>
      </c>
      <c r="L18" s="887">
        <v>-789</v>
      </c>
      <c r="M18" s="892">
        <v>1.8660071942446121E-2</v>
      </c>
      <c r="N18" s="890">
        <v>581</v>
      </c>
      <c r="O18" s="892">
        <v>5.9810196424630258E-2</v>
      </c>
      <c r="P18" s="890">
        <v>1897</v>
      </c>
      <c r="Q18" s="892">
        <v>8.7612304396977425E-2</v>
      </c>
      <c r="R18" s="890">
        <f t="shared" si="0"/>
        <v>2945</v>
      </c>
      <c r="S18" s="891">
        <f>[1]Cuadro_CCAA2!N230</f>
        <v>0.16147477515039599</v>
      </c>
      <c r="T18" s="890">
        <f>[1]Cuadro_CCAA2!O230</f>
        <v>5422</v>
      </c>
      <c r="V18" s="922"/>
    </row>
    <row r="19" spans="2:24" x14ac:dyDescent="0.25">
      <c r="B19" s="939" t="s">
        <v>38</v>
      </c>
      <c r="C19" s="887">
        <v>70220</v>
      </c>
      <c r="D19" s="887">
        <v>72627</v>
      </c>
      <c r="E19" s="887">
        <v>73730</v>
      </c>
      <c r="F19" s="887">
        <v>77158</v>
      </c>
      <c r="G19" s="887">
        <v>82694</v>
      </c>
      <c r="H19" s="887">
        <v>88354</v>
      </c>
      <c r="I19" s="887"/>
      <c r="J19" s="888"/>
      <c r="K19" s="889">
        <v>3.4277983480489826E-2</v>
      </c>
      <c r="L19" s="887">
        <v>2407</v>
      </c>
      <c r="M19" s="892">
        <v>1.518718933729879E-2</v>
      </c>
      <c r="N19" s="890">
        <v>1103</v>
      </c>
      <c r="O19" s="892">
        <v>4.6493964464939586E-2</v>
      </c>
      <c r="P19" s="890">
        <v>3428</v>
      </c>
      <c r="Q19" s="892">
        <v>7.1748878923766801E-2</v>
      </c>
      <c r="R19" s="890">
        <f t="shared" si="0"/>
        <v>5536</v>
      </c>
      <c r="S19" s="891">
        <f>[1]Cuadro_CCAA2!N231</f>
        <v>0.11868827551278804</v>
      </c>
      <c r="T19" s="890">
        <f>[1]Cuadro_CCAA2!O231</f>
        <v>9374</v>
      </c>
      <c r="V19" s="922"/>
    </row>
    <row r="20" spans="2:24" x14ac:dyDescent="0.25">
      <c r="B20" s="939" t="s">
        <v>45</v>
      </c>
      <c r="C20" s="887">
        <v>187101</v>
      </c>
      <c r="D20" s="887">
        <v>187165</v>
      </c>
      <c r="E20" s="887">
        <v>169910</v>
      </c>
      <c r="F20" s="887">
        <v>198080</v>
      </c>
      <c r="G20" s="887">
        <v>218173</v>
      </c>
      <c r="H20" s="887">
        <v>234588</v>
      </c>
      <c r="I20" s="887"/>
      <c r="J20" s="888"/>
      <c r="K20" s="889">
        <v>3.4206123965141444E-4</v>
      </c>
      <c r="L20" s="887">
        <v>64</v>
      </c>
      <c r="M20" s="892">
        <v>-9.2191381935725181E-2</v>
      </c>
      <c r="N20" s="890">
        <v>-17255</v>
      </c>
      <c r="O20" s="892">
        <v>0.16579365546465774</v>
      </c>
      <c r="P20" s="890">
        <v>28170</v>
      </c>
      <c r="Q20" s="892">
        <v>0.10143881260096932</v>
      </c>
      <c r="R20" s="890">
        <f t="shared" si="0"/>
        <v>20093</v>
      </c>
      <c r="S20" s="891">
        <f>[1]Cuadro_CCAA2!N232</f>
        <v>0.12841825764463111</v>
      </c>
      <c r="T20" s="890">
        <f>[1]Cuadro_CCAA2!O232</f>
        <v>26697</v>
      </c>
      <c r="V20" s="922"/>
    </row>
    <row r="21" spans="2:24" x14ac:dyDescent="0.25">
      <c r="B21" s="939" t="s">
        <v>46</v>
      </c>
      <c r="C21" s="887">
        <v>43902</v>
      </c>
      <c r="D21" s="887">
        <v>44054</v>
      </c>
      <c r="E21" s="887">
        <v>44045</v>
      </c>
      <c r="F21" s="887">
        <v>46064</v>
      </c>
      <c r="G21" s="887">
        <v>47227</v>
      </c>
      <c r="H21" s="887">
        <v>49321</v>
      </c>
      <c r="I21" s="887"/>
      <c r="J21" s="888"/>
      <c r="K21" s="889">
        <v>3.4622568447906232E-3</v>
      </c>
      <c r="L21" s="887">
        <v>152</v>
      </c>
      <c r="M21" s="892">
        <v>-2.0429472919603064E-4</v>
      </c>
      <c r="N21" s="890">
        <v>-9</v>
      </c>
      <c r="O21" s="892">
        <v>4.5839482347598937E-2</v>
      </c>
      <c r="P21" s="890">
        <v>2019</v>
      </c>
      <c r="Q21" s="892">
        <v>2.5247481764501645E-2</v>
      </c>
      <c r="R21" s="890">
        <f t="shared" si="0"/>
        <v>1163</v>
      </c>
      <c r="S21" s="891">
        <f>[1]Cuadro_CCAA2!N233</f>
        <v>5.8663175066540729E-2</v>
      </c>
      <c r="T21" s="890">
        <f>[1]Cuadro_CCAA2!O233</f>
        <v>2733</v>
      </c>
      <c r="V21" s="922"/>
    </row>
    <row r="22" spans="2:24" x14ac:dyDescent="0.25">
      <c r="B22" s="939" t="s">
        <v>47</v>
      </c>
      <c r="C22" s="887">
        <v>17706</v>
      </c>
      <c r="D22" s="887">
        <v>17755</v>
      </c>
      <c r="E22" s="887">
        <v>17268</v>
      </c>
      <c r="F22" s="887">
        <v>18123</v>
      </c>
      <c r="G22" s="887">
        <v>20187</v>
      </c>
      <c r="H22" s="887">
        <v>21267</v>
      </c>
      <c r="I22" s="887"/>
      <c r="J22" s="888"/>
      <c r="K22" s="889">
        <v>2.7674234722692148E-3</v>
      </c>
      <c r="L22" s="887">
        <v>49</v>
      </c>
      <c r="M22" s="892">
        <v>-2.7428893269501597E-2</v>
      </c>
      <c r="N22" s="890">
        <v>-487</v>
      </c>
      <c r="O22" s="892">
        <v>4.9513551077136952E-2</v>
      </c>
      <c r="P22" s="890">
        <v>855</v>
      </c>
      <c r="Q22" s="892">
        <v>0.11388842906803509</v>
      </c>
      <c r="R22" s="890">
        <f t="shared" si="0"/>
        <v>2064</v>
      </c>
      <c r="S22" s="891">
        <f>[1]Cuadro_CCAA2!N234</f>
        <v>0.11555812001678567</v>
      </c>
      <c r="T22" s="890">
        <f>[1]Cuadro_CCAA2!O234</f>
        <v>2203</v>
      </c>
      <c r="V22" s="922"/>
    </row>
    <row r="23" spans="2:24" x14ac:dyDescent="0.25">
      <c r="B23" s="939" t="s">
        <v>48</v>
      </c>
      <c r="C23" s="887">
        <v>84144</v>
      </c>
      <c r="D23" s="887">
        <v>89779</v>
      </c>
      <c r="E23" s="887">
        <v>88748</v>
      </c>
      <c r="F23" s="887">
        <v>89865</v>
      </c>
      <c r="G23" s="887">
        <v>89904</v>
      </c>
      <c r="H23" s="887">
        <v>93042</v>
      </c>
      <c r="I23" s="887"/>
      <c r="J23" s="888"/>
      <c r="K23" s="889">
        <v>6.6968530138809657E-2</v>
      </c>
      <c r="L23" s="887">
        <v>5635</v>
      </c>
      <c r="M23" s="892">
        <v>-1.1483754552846448E-2</v>
      </c>
      <c r="N23" s="890">
        <v>-1031</v>
      </c>
      <c r="O23" s="892">
        <v>1.2586199125614206E-2</v>
      </c>
      <c r="P23" s="890">
        <v>1117</v>
      </c>
      <c r="Q23" s="892">
        <v>4.3398430979801894E-4</v>
      </c>
      <c r="R23" s="890">
        <f t="shared" si="0"/>
        <v>39</v>
      </c>
      <c r="S23" s="891">
        <f>[1]Cuadro_CCAA2!N235</f>
        <v>4.2802864732187862E-2</v>
      </c>
      <c r="T23" s="890">
        <f>[1]Cuadro_CCAA2!O235</f>
        <v>3819</v>
      </c>
      <c r="V23" s="922"/>
    </row>
    <row r="24" spans="2:24" x14ac:dyDescent="0.25">
      <c r="B24" s="939" t="s">
        <v>49</v>
      </c>
      <c r="C24" s="887">
        <v>11661</v>
      </c>
      <c r="D24" s="887">
        <v>12152</v>
      </c>
      <c r="E24" s="887">
        <v>11213</v>
      </c>
      <c r="F24" s="887">
        <v>11764</v>
      </c>
      <c r="G24" s="887">
        <v>12841</v>
      </c>
      <c r="H24" s="887">
        <v>13750</v>
      </c>
      <c r="I24" s="887"/>
      <c r="J24" s="888"/>
      <c r="K24" s="889">
        <v>4.2106165851985233E-2</v>
      </c>
      <c r="L24" s="887">
        <v>491</v>
      </c>
      <c r="M24" s="892">
        <v>-7.7271231073074431E-2</v>
      </c>
      <c r="N24" s="890">
        <v>-939</v>
      </c>
      <c r="O24" s="892">
        <v>4.9139391777401231E-2</v>
      </c>
      <c r="P24" s="890">
        <v>551</v>
      </c>
      <c r="Q24" s="892">
        <v>9.1550493029581848E-2</v>
      </c>
      <c r="R24" s="890">
        <f t="shared" si="0"/>
        <v>1077</v>
      </c>
      <c r="S24" s="891">
        <f>[1]Cuadro_CCAA2!N236</f>
        <v>0.11779530119502479</v>
      </c>
      <c r="T24" s="890">
        <f>[1]Cuadro_CCAA2!O236</f>
        <v>1449</v>
      </c>
      <c r="V24" s="922"/>
    </row>
    <row r="25" spans="2:24" x14ac:dyDescent="0.25">
      <c r="B25" s="940" t="s">
        <v>4</v>
      </c>
      <c r="C25" s="903">
        <v>3710</v>
      </c>
      <c r="D25" s="903">
        <v>3873</v>
      </c>
      <c r="E25" s="903">
        <v>3677</v>
      </c>
      <c r="F25" s="903">
        <v>3992</v>
      </c>
      <c r="G25" s="903">
        <v>4310</v>
      </c>
      <c r="H25" s="903">
        <v>4388</v>
      </c>
      <c r="I25" s="903" t="e">
        <v>#REF!</v>
      </c>
      <c r="J25" s="904"/>
      <c r="K25" s="906">
        <v>4.3935309973045733E-2</v>
      </c>
      <c r="L25" s="903">
        <v>163</v>
      </c>
      <c r="M25" s="909">
        <v>-5.060676478182291E-2</v>
      </c>
      <c r="N25" s="907">
        <v>-196</v>
      </c>
      <c r="O25" s="909">
        <v>8.5667663856404674E-2</v>
      </c>
      <c r="P25" s="907">
        <v>315</v>
      </c>
      <c r="Q25" s="909">
        <v>7.965931863727449E-2</v>
      </c>
      <c r="R25" s="907">
        <f t="shared" si="0"/>
        <v>318</v>
      </c>
      <c r="S25" s="908">
        <f>[1]Cuadro_CCAA2!P239</f>
        <v>5.1017964071856214E-2</v>
      </c>
      <c r="T25" s="907">
        <f>[1]Cuadro_CCAA2!O237+[1]Cuadro_CCAA2!O238</f>
        <v>213</v>
      </c>
      <c r="V25" s="922"/>
      <c r="W25" s="922"/>
      <c r="X25" s="930"/>
    </row>
    <row r="26" spans="2:24" x14ac:dyDescent="0.25">
      <c r="B26" s="872" t="s">
        <v>3</v>
      </c>
      <c r="C26" s="873">
        <v>1320659</v>
      </c>
      <c r="D26" s="873">
        <v>1411021</v>
      </c>
      <c r="E26" s="873">
        <v>1427207</v>
      </c>
      <c r="F26" s="873">
        <v>1569205</v>
      </c>
      <c r="G26" s="873">
        <v>1727429</v>
      </c>
      <c r="H26" s="873">
        <v>1843740</v>
      </c>
      <c r="I26" s="873" t="e">
        <v>#REF!</v>
      </c>
      <c r="J26" s="874"/>
      <c r="K26" s="875">
        <v>6.842190149008931E-2</v>
      </c>
      <c r="L26" s="876">
        <v>90362</v>
      </c>
      <c r="M26" s="877">
        <v>1.1471126227037054E-2</v>
      </c>
      <c r="N26" s="873">
        <v>16186</v>
      </c>
      <c r="O26" s="878">
        <v>9.9493626362538778E-2</v>
      </c>
      <c r="P26" s="879">
        <v>141998</v>
      </c>
      <c r="Q26" s="878">
        <v>0.10083067540569912</v>
      </c>
      <c r="R26" s="879">
        <f t="shared" si="0"/>
        <v>158224</v>
      </c>
      <c r="S26" s="878">
        <f>[1]Cuadro_CCAA2!N238</f>
        <v>4.6792452830188624E-2</v>
      </c>
      <c r="T26" s="879">
        <f>[1]Cuadro_CCAA2!O238</f>
        <v>124</v>
      </c>
    </row>
  </sheetData>
  <mergeCells count="8">
    <mergeCell ref="B3:S3"/>
    <mergeCell ref="C5:J6"/>
    <mergeCell ref="K5:T5"/>
    <mergeCell ref="K6:L6"/>
    <mergeCell ref="M6:N6"/>
    <mergeCell ref="S6:T6"/>
    <mergeCell ref="O6:P6"/>
    <mergeCell ref="Q6:R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EVO_prest!C8:H8</xm:f>
              <xm:sqref>J8</xm:sqref>
            </x14:sparkline>
            <x14:sparkline>
              <xm:f>EVO_prest!C9:H9</xm:f>
              <xm:sqref>J9</xm:sqref>
            </x14:sparkline>
            <x14:sparkline>
              <xm:f>EVO_prest!C10:H10</xm:f>
              <xm:sqref>J10</xm:sqref>
            </x14:sparkline>
            <x14:sparkline>
              <xm:f>EVO_prest!C11:H11</xm:f>
              <xm:sqref>J11</xm:sqref>
            </x14:sparkline>
            <x14:sparkline>
              <xm:f>EVO_prest!C12:H12</xm:f>
              <xm:sqref>J12</xm:sqref>
            </x14:sparkline>
            <x14:sparkline>
              <xm:f>EVO_prest!C13:H13</xm:f>
              <xm:sqref>J13</xm:sqref>
            </x14:sparkline>
            <x14:sparkline>
              <xm:f>EVO_prest!C14:H14</xm:f>
              <xm:sqref>J14</xm:sqref>
            </x14:sparkline>
            <x14:sparkline>
              <xm:f>EVO_prest!C15:H15</xm:f>
              <xm:sqref>J15</xm:sqref>
            </x14:sparkline>
            <x14:sparkline>
              <xm:f>EVO_prest!C16:H16</xm:f>
              <xm:sqref>J16</xm:sqref>
            </x14:sparkline>
            <x14:sparkline>
              <xm:f>EVO_prest!C17:H17</xm:f>
              <xm:sqref>J17</xm:sqref>
            </x14:sparkline>
            <x14:sparkline>
              <xm:f>EVO_prest!C18:H18</xm:f>
              <xm:sqref>J18</xm:sqref>
            </x14:sparkline>
            <x14:sparkline>
              <xm:f>EVO_prest!C19:H19</xm:f>
              <xm:sqref>J19</xm:sqref>
            </x14:sparkline>
            <x14:sparkline>
              <xm:f>EVO_prest!C20:H20</xm:f>
              <xm:sqref>J20</xm:sqref>
            </x14:sparkline>
            <x14:sparkline>
              <xm:f>EVO_prest!C21:H21</xm:f>
              <xm:sqref>J21</xm:sqref>
            </x14:sparkline>
            <x14:sparkline>
              <xm:f>EVO_prest!C22:H22</xm:f>
              <xm:sqref>J22</xm:sqref>
            </x14:sparkline>
            <x14:sparkline>
              <xm:f>EVO_prest!C23:H23</xm:f>
              <xm:sqref>J23</xm:sqref>
            </x14:sparkline>
            <x14:sparkline>
              <xm:f>EVO_prest!C24:H24</xm:f>
              <xm:sqref>J24</xm:sqref>
            </x14:sparkline>
            <x14:sparkline>
              <xm:f>EVO_prest!C25:H25</xm:f>
              <xm:sqref>J25</xm:sqref>
            </x14:sparkline>
            <x14:sparkline>
              <xm:f>EVO_prest!C26:H26</xm:f>
              <xm:sqref>J26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5" width="11.28515625" style="261" bestFit="1" customWidth="1"/>
    <col min="6" max="6" width="7" style="261" customWidth="1"/>
    <col min="7" max="7" width="11.28515625" style="261" bestFit="1" customWidth="1"/>
    <col min="8" max="8" width="7" style="261" customWidth="1"/>
    <col min="9" max="9" width="0.42578125" style="261" customWidth="1"/>
    <col min="10" max="10" width="11.28515625" style="261" bestFit="1" customWidth="1"/>
    <col min="11" max="11" width="6.7109375" style="261" customWidth="1"/>
    <col min="12" max="12" width="11.28515625" style="261" bestFit="1" customWidth="1"/>
    <col min="13" max="13" width="6.7109375" style="261" bestFit="1" customWidth="1"/>
    <col min="14" max="14" width="11.28515625" style="261" bestFit="1" customWidth="1"/>
    <col min="15" max="15" width="6.7109375" style="261" bestFit="1" customWidth="1"/>
    <col min="16" max="16" width="0.42578125" style="261" customWidth="1"/>
    <col min="17" max="17" width="10.140625" style="261" bestFit="1" customWidth="1"/>
    <col min="18" max="18" width="6.85546875" style="261" customWidth="1"/>
    <col min="19" max="19" width="10.140625" style="261" bestFit="1" customWidth="1"/>
    <col min="20" max="20" width="6.7109375" style="261" bestFit="1" customWidth="1"/>
    <col min="21" max="21" width="10.140625" style="261" bestFit="1" customWidth="1"/>
    <col min="22" max="22" width="6.7109375" style="261" bestFit="1" customWidth="1"/>
    <col min="23" max="23" width="0.42578125" style="261" customWidth="1"/>
    <col min="24" max="24" width="10.140625" style="261" bestFit="1" customWidth="1"/>
    <col min="25" max="25" width="7" style="261" customWidth="1"/>
    <col min="26" max="26" width="10.140625" style="261" bestFit="1" customWidth="1"/>
    <col min="27" max="27" width="6.7109375" style="261" bestFit="1" customWidth="1"/>
    <col min="28" max="28" width="10.140625" style="261" bestFit="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402</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223</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33.75" customHeight="1" x14ac:dyDescent="0.2">
      <c r="A8" s="209"/>
      <c r="B8" s="1037"/>
      <c r="C8" s="211"/>
      <c r="D8" s="1041"/>
      <c r="E8" s="1042"/>
      <c r="F8" s="1042"/>
      <c r="G8" s="1042"/>
      <c r="H8" s="1042"/>
      <c r="I8" s="501"/>
      <c r="J8" s="1045" t="s">
        <v>224</v>
      </c>
      <c r="K8" s="1043"/>
      <c r="L8" s="1043"/>
      <c r="M8" s="1043"/>
      <c r="N8" s="1043"/>
      <c r="O8" s="1044"/>
      <c r="P8" s="211"/>
      <c r="Q8" s="1045" t="s">
        <v>225</v>
      </c>
      <c r="R8" s="1043"/>
      <c r="S8" s="1043"/>
      <c r="T8" s="1043"/>
      <c r="U8" s="1043"/>
      <c r="V8" s="1044"/>
      <c r="W8" s="211"/>
      <c r="X8" s="1045" t="s">
        <v>226</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221</v>
      </c>
      <c r="L9" s="1048" t="s">
        <v>27</v>
      </c>
      <c r="M9" s="1049"/>
      <c r="N9" s="1049" t="s">
        <v>26</v>
      </c>
      <c r="O9" s="1050"/>
      <c r="P9" s="211"/>
      <c r="Q9" s="1051" t="s">
        <v>12</v>
      </c>
      <c r="R9" s="1053" t="s">
        <v>221</v>
      </c>
      <c r="S9" s="1048" t="s">
        <v>27</v>
      </c>
      <c r="T9" s="1049"/>
      <c r="U9" s="1049" t="s">
        <v>26</v>
      </c>
      <c r="V9" s="1050"/>
      <c r="W9" s="211"/>
      <c r="X9" s="1051" t="s">
        <v>12</v>
      </c>
      <c r="Y9" s="1053" t="s">
        <v>221</v>
      </c>
      <c r="Z9" s="1048" t="s">
        <v>27</v>
      </c>
      <c r="AA9" s="1049"/>
      <c r="AB9" s="1049" t="s">
        <v>26</v>
      </c>
      <c r="AC9" s="1050"/>
      <c r="AD9" s="430"/>
      <c r="AE9" s="430"/>
      <c r="AF9" s="431"/>
      <c r="AG9" s="431"/>
      <c r="AH9" s="431"/>
      <c r="AI9" s="431"/>
      <c r="AJ9" s="431"/>
      <c r="AK9" s="431"/>
      <c r="AL9" s="432"/>
    </row>
    <row r="10" spans="1:53" s="219" customFormat="1" ht="36.75" customHeight="1" x14ac:dyDescent="0.2">
      <c r="A10" s="214"/>
      <c r="B10" s="1038"/>
      <c r="C10" s="216"/>
      <c r="D10" s="1047"/>
      <c r="E10" s="408" t="s">
        <v>12</v>
      </c>
      <c r="F10" s="408" t="s">
        <v>221</v>
      </c>
      <c r="G10" s="408" t="s">
        <v>12</v>
      </c>
      <c r="H10" s="218" t="s">
        <v>221</v>
      </c>
      <c r="I10" s="216"/>
      <c r="J10" s="1052"/>
      <c r="K10" s="1054"/>
      <c r="L10" s="408" t="s">
        <v>12</v>
      </c>
      <c r="M10" s="408" t="s">
        <v>222</v>
      </c>
      <c r="N10" s="408" t="s">
        <v>12</v>
      </c>
      <c r="O10" s="218" t="s">
        <v>222</v>
      </c>
      <c r="P10" s="216"/>
      <c r="Q10" s="1052"/>
      <c r="R10" s="1054"/>
      <c r="S10" s="408" t="s">
        <v>12</v>
      </c>
      <c r="T10" s="408" t="s">
        <v>222</v>
      </c>
      <c r="U10" s="408" t="s">
        <v>12</v>
      </c>
      <c r="V10" s="218" t="s">
        <v>222</v>
      </c>
      <c r="W10" s="216"/>
      <c r="X10" s="1052"/>
      <c r="Y10" s="1054"/>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8500187</v>
      </c>
      <c r="E12" s="739">
        <f>L12+S12+Z12</f>
        <v>4312592</v>
      </c>
      <c r="F12" s="748">
        <f>E12/$D12*100</f>
        <v>50.735260294861753</v>
      </c>
      <c r="G12" s="739">
        <f>N12+U12+AB12</f>
        <v>4187595</v>
      </c>
      <c r="H12" s="230">
        <f>G12/$D12*100</f>
        <v>49.264739705138247</v>
      </c>
      <c r="I12" s="226"/>
      <c r="J12" s="227">
        <f>L12+N12</f>
        <v>6973199</v>
      </c>
      <c r="K12" s="751">
        <f>J12/$D12*100</f>
        <v>82.035830505846519</v>
      </c>
      <c r="L12" s="745">
        <v>3455026</v>
      </c>
      <c r="M12" s="748">
        <v>49.547216421042911</v>
      </c>
      <c r="N12" s="745">
        <v>3518173</v>
      </c>
      <c r="O12" s="228">
        <v>50.452783578957096</v>
      </c>
      <c r="P12" s="226"/>
      <c r="Q12" s="227">
        <v>1106846</v>
      </c>
      <c r="R12" s="751">
        <v>13.021431175572962</v>
      </c>
      <c r="S12" s="745">
        <v>592822</v>
      </c>
      <c r="T12" s="748">
        <v>53.559573779911574</v>
      </c>
      <c r="U12" s="745">
        <v>514024</v>
      </c>
      <c r="V12" s="228">
        <v>46.440426220088433</v>
      </c>
      <c r="W12" s="226"/>
      <c r="X12" s="227">
        <v>420142</v>
      </c>
      <c r="Y12" s="751">
        <v>4.9427383185805214</v>
      </c>
      <c r="Z12" s="745">
        <v>264744</v>
      </c>
      <c r="AA12" s="748">
        <v>63.01298132536143</v>
      </c>
      <c r="AB12" s="745">
        <v>155398</v>
      </c>
      <c r="AC12" s="228">
        <f t="shared" ref="AC12:AC29" si="0">AB12/$X12*100</f>
        <v>36.98701867463857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1326315</v>
      </c>
      <c r="E13" s="740">
        <f t="shared" ref="E13:E29" si="2">L13+S13+Z13</f>
        <v>670839</v>
      </c>
      <c r="F13" s="577">
        <f t="shared" ref="F13:H28" si="3">E13/$D13*100</f>
        <v>50.579161059024436</v>
      </c>
      <c r="G13" s="740">
        <f t="shared" ref="G13:G29" si="4">N13+U13+AB13</f>
        <v>655476</v>
      </c>
      <c r="H13" s="237">
        <f t="shared" si="3"/>
        <v>49.420838940975557</v>
      </c>
      <c r="I13" s="226"/>
      <c r="J13" s="234">
        <f t="shared" ref="J13:J29" si="5">L13+N13</f>
        <v>1033381</v>
      </c>
      <c r="K13" s="752">
        <f t="shared" ref="K13:K29" si="6">J13/$D13*100</f>
        <v>77.913693202595155</v>
      </c>
      <c r="L13" s="746">
        <v>505920</v>
      </c>
      <c r="M13" s="749">
        <v>48.957741626757219</v>
      </c>
      <c r="N13" s="746">
        <v>527461</v>
      </c>
      <c r="O13" s="235">
        <v>51.042258373242788</v>
      </c>
      <c r="P13" s="226"/>
      <c r="Q13" s="234">
        <v>195961</v>
      </c>
      <c r="R13" s="752">
        <v>14.77484609613855</v>
      </c>
      <c r="S13" s="746">
        <v>104323</v>
      </c>
      <c r="T13" s="749">
        <v>53.236613407769916</v>
      </c>
      <c r="U13" s="746">
        <v>91638</v>
      </c>
      <c r="V13" s="235">
        <v>46.763386592230091</v>
      </c>
      <c r="W13" s="226"/>
      <c r="X13" s="234">
        <v>96973</v>
      </c>
      <c r="Y13" s="752">
        <v>7.3114607012662907</v>
      </c>
      <c r="Z13" s="746">
        <v>60596</v>
      </c>
      <c r="AA13" s="749">
        <v>62.487496519649795</v>
      </c>
      <c r="AB13" s="746">
        <v>36377</v>
      </c>
      <c r="AC13" s="235">
        <f t="shared" si="0"/>
        <v>37.512503480350205</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1004686</v>
      </c>
      <c r="E14" s="740">
        <f t="shared" si="2"/>
        <v>525552</v>
      </c>
      <c r="F14" s="577">
        <f t="shared" si="3"/>
        <v>52.310074988603404</v>
      </c>
      <c r="G14" s="740">
        <f t="shared" si="4"/>
        <v>479134</v>
      </c>
      <c r="H14" s="237">
        <f t="shared" si="3"/>
        <v>47.689925011396596</v>
      </c>
      <c r="I14" s="226"/>
      <c r="J14" s="234">
        <f t="shared" si="5"/>
        <v>731830</v>
      </c>
      <c r="K14" s="752">
        <f t="shared" si="6"/>
        <v>72.841663962670921</v>
      </c>
      <c r="L14" s="746">
        <v>367339</v>
      </c>
      <c r="M14" s="749">
        <v>50.194580708634518</v>
      </c>
      <c r="N14" s="746">
        <v>364491</v>
      </c>
      <c r="O14" s="235">
        <v>49.805419291365482</v>
      </c>
      <c r="P14" s="226"/>
      <c r="Q14" s="234">
        <v>187640</v>
      </c>
      <c r="R14" s="752">
        <v>18.676482005323056</v>
      </c>
      <c r="S14" s="746">
        <v>102668</v>
      </c>
      <c r="T14" s="749">
        <v>54.715412492005967</v>
      </c>
      <c r="U14" s="746">
        <v>84972</v>
      </c>
      <c r="V14" s="235">
        <v>45.284587507994026</v>
      </c>
      <c r="W14" s="226"/>
      <c r="X14" s="234">
        <v>85216</v>
      </c>
      <c r="Y14" s="752">
        <v>8.4818540320060194</v>
      </c>
      <c r="Z14" s="746">
        <v>55545</v>
      </c>
      <c r="AA14" s="749">
        <v>65.181421329327833</v>
      </c>
      <c r="AB14" s="746">
        <v>29671</v>
      </c>
      <c r="AC14" s="235">
        <f t="shared" si="0"/>
        <v>34.818578670672174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1176659</v>
      </c>
      <c r="E15" s="740">
        <f t="shared" si="2"/>
        <v>590963</v>
      </c>
      <c r="F15" s="577">
        <f t="shared" si="3"/>
        <v>50.2238116565632</v>
      </c>
      <c r="G15" s="740">
        <f t="shared" si="4"/>
        <v>585696</v>
      </c>
      <c r="H15" s="237">
        <f t="shared" si="3"/>
        <v>49.7761883434368</v>
      </c>
      <c r="I15" s="226"/>
      <c r="J15" s="234">
        <f t="shared" si="5"/>
        <v>984374</v>
      </c>
      <c r="K15" s="752">
        <f t="shared" si="6"/>
        <v>83.658392108503818</v>
      </c>
      <c r="L15" s="746">
        <v>484292</v>
      </c>
      <c r="M15" s="749">
        <v>49.197967439205023</v>
      </c>
      <c r="N15" s="746">
        <v>500082</v>
      </c>
      <c r="O15" s="235">
        <v>50.802032560794984</v>
      </c>
      <c r="P15" s="226"/>
      <c r="Q15" s="234">
        <v>141017</v>
      </c>
      <c r="R15" s="752">
        <v>11.984525678212634</v>
      </c>
      <c r="S15" s="746">
        <v>74671</v>
      </c>
      <c r="T15" s="749">
        <v>52.951771772197674</v>
      </c>
      <c r="U15" s="746">
        <v>66346</v>
      </c>
      <c r="V15" s="235">
        <v>47.048228227802319</v>
      </c>
      <c r="W15" s="226"/>
      <c r="X15" s="234">
        <v>51268</v>
      </c>
      <c r="Y15" s="752">
        <v>4.3570822132835429</v>
      </c>
      <c r="Z15" s="746">
        <v>32000</v>
      </c>
      <c r="AA15" s="749">
        <v>62.41710228602637</v>
      </c>
      <c r="AB15" s="746">
        <v>19268</v>
      </c>
      <c r="AC15" s="235">
        <f t="shared" si="0"/>
        <v>37.58289771397363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2177701</v>
      </c>
      <c r="E16" s="740">
        <f t="shared" si="2"/>
        <v>1102286</v>
      </c>
      <c r="F16" s="577">
        <f t="shared" si="3"/>
        <v>50.616957975406173</v>
      </c>
      <c r="G16" s="740">
        <f t="shared" si="4"/>
        <v>1075415</v>
      </c>
      <c r="H16" s="237">
        <f t="shared" si="3"/>
        <v>49.383042024593827</v>
      </c>
      <c r="I16" s="226"/>
      <c r="J16" s="234">
        <f t="shared" si="5"/>
        <v>1804834</v>
      </c>
      <c r="K16" s="752">
        <f t="shared" si="6"/>
        <v>82.877952482916612</v>
      </c>
      <c r="L16" s="746">
        <v>896471</v>
      </c>
      <c r="M16" s="749">
        <v>49.670551419133282</v>
      </c>
      <c r="N16" s="746">
        <v>908363</v>
      </c>
      <c r="O16" s="235">
        <v>50.329448580866718</v>
      </c>
      <c r="P16" s="226"/>
      <c r="Q16" s="234">
        <v>277418</v>
      </c>
      <c r="R16" s="752">
        <v>12.739030748482</v>
      </c>
      <c r="S16" s="746">
        <v>146526</v>
      </c>
      <c r="T16" s="749">
        <v>52.81776957515374</v>
      </c>
      <c r="U16" s="746">
        <v>130892</v>
      </c>
      <c r="V16" s="235">
        <v>47.18223042484626</v>
      </c>
      <c r="W16" s="226"/>
      <c r="X16" s="234">
        <v>95449</v>
      </c>
      <c r="Y16" s="752">
        <v>4.3830167686013821</v>
      </c>
      <c r="Z16" s="746">
        <v>59289</v>
      </c>
      <c r="AA16" s="749">
        <v>62.115894351957593</v>
      </c>
      <c r="AB16" s="746">
        <v>36160</v>
      </c>
      <c r="AC16" s="235">
        <f t="shared" si="0"/>
        <v>37.884105648042407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585402</v>
      </c>
      <c r="E17" s="741">
        <f t="shared" si="2"/>
        <v>301684</v>
      </c>
      <c r="F17" s="578">
        <f t="shared" si="3"/>
        <v>51.534501077891768</v>
      </c>
      <c r="G17" s="741">
        <f t="shared" si="4"/>
        <v>283718</v>
      </c>
      <c r="H17" s="237">
        <f t="shared" si="3"/>
        <v>48.465498922108225</v>
      </c>
      <c r="I17" s="226"/>
      <c r="J17" s="238">
        <f t="shared" si="5"/>
        <v>450337</v>
      </c>
      <c r="K17" s="753">
        <f t="shared" si="6"/>
        <v>76.927820540414956</v>
      </c>
      <c r="L17" s="741">
        <v>224677</v>
      </c>
      <c r="M17" s="578">
        <v>49.890859511876663</v>
      </c>
      <c r="N17" s="741">
        <v>225660</v>
      </c>
      <c r="O17" s="235">
        <v>50.109140488123337</v>
      </c>
      <c r="P17" s="226"/>
      <c r="Q17" s="238">
        <v>94037</v>
      </c>
      <c r="R17" s="753">
        <v>16.063662235523623</v>
      </c>
      <c r="S17" s="741">
        <v>50383</v>
      </c>
      <c r="T17" s="578">
        <v>53.57784701766326</v>
      </c>
      <c r="U17" s="741">
        <v>43654</v>
      </c>
      <c r="V17" s="235">
        <v>46.42215298233674</v>
      </c>
      <c r="W17" s="226"/>
      <c r="X17" s="238">
        <v>41028</v>
      </c>
      <c r="Y17" s="753">
        <v>7.0085172240614142</v>
      </c>
      <c r="Z17" s="741">
        <v>26624</v>
      </c>
      <c r="AA17" s="578">
        <v>64.892268694550054</v>
      </c>
      <c r="AB17" s="741">
        <v>14404</v>
      </c>
      <c r="AC17" s="235">
        <f t="shared" si="0"/>
        <v>35.107731305449938</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2372640</v>
      </c>
      <c r="E18" s="740">
        <f t="shared" si="2"/>
        <v>1204757</v>
      </c>
      <c r="F18" s="577">
        <f t="shared" si="3"/>
        <v>50.777066895947129</v>
      </c>
      <c r="G18" s="740">
        <f t="shared" si="4"/>
        <v>1167883</v>
      </c>
      <c r="H18" s="237">
        <f t="shared" si="3"/>
        <v>49.222933104052871</v>
      </c>
      <c r="I18" s="226"/>
      <c r="J18" s="234">
        <f t="shared" si="5"/>
        <v>1750539</v>
      </c>
      <c r="K18" s="752">
        <f t="shared" si="6"/>
        <v>73.780219502326531</v>
      </c>
      <c r="L18" s="746">
        <v>860399</v>
      </c>
      <c r="M18" s="749">
        <v>49.150518783071959</v>
      </c>
      <c r="N18" s="746">
        <v>890140</v>
      </c>
      <c r="O18" s="235">
        <v>50.849481216928041</v>
      </c>
      <c r="P18" s="226"/>
      <c r="Q18" s="234">
        <v>403248</v>
      </c>
      <c r="R18" s="752">
        <v>16.995751567873761</v>
      </c>
      <c r="S18" s="746">
        <v>207868</v>
      </c>
      <c r="T18" s="749">
        <v>51.548426774590325</v>
      </c>
      <c r="U18" s="746">
        <v>195380</v>
      </c>
      <c r="V18" s="235">
        <v>48.451573225409675</v>
      </c>
      <c r="W18" s="226"/>
      <c r="X18" s="234">
        <v>218853</v>
      </c>
      <c r="Y18" s="752">
        <v>9.2240289297997169</v>
      </c>
      <c r="Z18" s="746">
        <v>136490</v>
      </c>
      <c r="AA18" s="749">
        <v>62.366063065162457</v>
      </c>
      <c r="AB18" s="746">
        <v>82363</v>
      </c>
      <c r="AC18" s="235">
        <f t="shared" si="0"/>
        <v>37.633936934837543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2053328</v>
      </c>
      <c r="E19" s="740">
        <f t="shared" si="2"/>
        <v>1025325</v>
      </c>
      <c r="F19" s="577">
        <f t="shared" si="3"/>
        <v>49.934788791659201</v>
      </c>
      <c r="G19" s="740">
        <f t="shared" si="4"/>
        <v>1028003</v>
      </c>
      <c r="H19" s="237">
        <f t="shared" si="3"/>
        <v>50.065211208340799</v>
      </c>
      <c r="I19" s="226"/>
      <c r="J19" s="234">
        <f t="shared" si="5"/>
        <v>1657821</v>
      </c>
      <c r="K19" s="752">
        <f t="shared" si="6"/>
        <v>80.738245424014082</v>
      </c>
      <c r="L19" s="746">
        <v>806769</v>
      </c>
      <c r="M19" s="749">
        <v>48.664421550939458</v>
      </c>
      <c r="N19" s="746">
        <v>851052</v>
      </c>
      <c r="O19" s="235">
        <v>51.335578449060549</v>
      </c>
      <c r="P19" s="226"/>
      <c r="Q19" s="234">
        <v>263299</v>
      </c>
      <c r="R19" s="752">
        <v>12.823036553341696</v>
      </c>
      <c r="S19" s="746">
        <v>137473</v>
      </c>
      <c r="T19" s="749">
        <v>52.21174406283351</v>
      </c>
      <c r="U19" s="746">
        <v>125826</v>
      </c>
      <c r="V19" s="235">
        <v>47.78825593716649</v>
      </c>
      <c r="W19" s="226"/>
      <c r="X19" s="234">
        <v>132208</v>
      </c>
      <c r="Y19" s="752">
        <v>6.4387180226442142</v>
      </c>
      <c r="Z19" s="746">
        <v>81083</v>
      </c>
      <c r="AA19" s="749">
        <v>61.329874137722371</v>
      </c>
      <c r="AB19" s="746">
        <v>51125</v>
      </c>
      <c r="AC19" s="235">
        <f t="shared" si="0"/>
        <v>38.670125862277622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7792611</v>
      </c>
      <c r="E20" s="740">
        <f t="shared" si="2"/>
        <v>3958825</v>
      </c>
      <c r="F20" s="577">
        <f t="shared" si="3"/>
        <v>50.802292068730239</v>
      </c>
      <c r="G20" s="740">
        <f t="shared" si="4"/>
        <v>3833786</v>
      </c>
      <c r="H20" s="237">
        <f t="shared" si="3"/>
        <v>49.197707931269761</v>
      </c>
      <c r="I20" s="226"/>
      <c r="J20" s="234">
        <f t="shared" si="5"/>
        <v>6290816</v>
      </c>
      <c r="K20" s="752">
        <f t="shared" si="6"/>
        <v>80.727961398304117</v>
      </c>
      <c r="L20" s="746">
        <v>3102706</v>
      </c>
      <c r="M20" s="749">
        <v>49.32120093800232</v>
      </c>
      <c r="N20" s="746">
        <v>3188110</v>
      </c>
      <c r="O20" s="235">
        <v>50.67879906199768</v>
      </c>
      <c r="P20" s="226"/>
      <c r="Q20" s="234">
        <v>1048523</v>
      </c>
      <c r="R20" s="752">
        <v>13.455348919636819</v>
      </c>
      <c r="S20" s="746">
        <v>569613</v>
      </c>
      <c r="T20" s="749">
        <v>54.325274695929416</v>
      </c>
      <c r="U20" s="746">
        <v>478910</v>
      </c>
      <c r="V20" s="235">
        <v>45.674725304070584</v>
      </c>
      <c r="W20" s="226"/>
      <c r="X20" s="234">
        <v>453272</v>
      </c>
      <c r="Y20" s="752">
        <v>5.816689682059069</v>
      </c>
      <c r="Z20" s="746">
        <v>286506</v>
      </c>
      <c r="AA20" s="749">
        <v>63.208404666513708</v>
      </c>
      <c r="AB20" s="746">
        <v>166766</v>
      </c>
      <c r="AC20" s="235">
        <f t="shared" si="0"/>
        <v>36.791595333486292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5097967</v>
      </c>
      <c r="E21" s="740">
        <f t="shared" si="2"/>
        <v>2588006</v>
      </c>
      <c r="F21" s="577">
        <f t="shared" si="3"/>
        <v>50.765452189078509</v>
      </c>
      <c r="G21" s="740">
        <f t="shared" si="4"/>
        <v>2509961</v>
      </c>
      <c r="H21" s="237">
        <f t="shared" si="3"/>
        <v>49.234547810921491</v>
      </c>
      <c r="I21" s="226"/>
      <c r="J21" s="234">
        <f t="shared" si="5"/>
        <v>4079746</v>
      </c>
      <c r="K21" s="752">
        <f t="shared" si="6"/>
        <v>80.02692053518588</v>
      </c>
      <c r="L21" s="746">
        <v>2016669</v>
      </c>
      <c r="M21" s="749">
        <v>49.431239101649957</v>
      </c>
      <c r="N21" s="746">
        <v>2063077</v>
      </c>
      <c r="O21" s="235">
        <v>50.568760898350043</v>
      </c>
      <c r="P21" s="226"/>
      <c r="Q21" s="234">
        <v>729753</v>
      </c>
      <c r="R21" s="752">
        <v>14.314588540883062</v>
      </c>
      <c r="S21" s="746">
        <v>392358</v>
      </c>
      <c r="T21" s="749">
        <v>53.765863244138771</v>
      </c>
      <c r="U21" s="746">
        <v>337395</v>
      </c>
      <c r="V21" s="235">
        <v>46.234136755861229</v>
      </c>
      <c r="W21" s="226"/>
      <c r="X21" s="234">
        <v>288468</v>
      </c>
      <c r="Y21" s="752">
        <v>5.6584909239310495</v>
      </c>
      <c r="Z21" s="746">
        <v>178979</v>
      </c>
      <c r="AA21" s="749">
        <v>62.044663532870189</v>
      </c>
      <c r="AB21" s="746">
        <v>109489</v>
      </c>
      <c r="AC21" s="235">
        <f t="shared" si="0"/>
        <v>37.955336467129804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1054776</v>
      </c>
      <c r="E22" s="740">
        <f t="shared" si="2"/>
        <v>533313</v>
      </c>
      <c r="F22" s="577">
        <f t="shared" si="3"/>
        <v>50.561730642335434</v>
      </c>
      <c r="G22" s="740">
        <f t="shared" si="4"/>
        <v>521463</v>
      </c>
      <c r="H22" s="237">
        <f t="shared" si="3"/>
        <v>49.438269357664566</v>
      </c>
      <c r="I22" s="226"/>
      <c r="J22" s="234">
        <f t="shared" si="5"/>
        <v>828053</v>
      </c>
      <c r="K22" s="752">
        <f t="shared" si="6"/>
        <v>78.505104401313645</v>
      </c>
      <c r="L22" s="746">
        <v>407146</v>
      </c>
      <c r="M22" s="749">
        <v>49.169074926363407</v>
      </c>
      <c r="N22" s="746">
        <v>420907</v>
      </c>
      <c r="O22" s="235">
        <v>50.830925073636593</v>
      </c>
      <c r="P22" s="226"/>
      <c r="Q22" s="234">
        <v>152621</v>
      </c>
      <c r="R22" s="752">
        <v>14.469517698544527</v>
      </c>
      <c r="S22" s="746">
        <v>79669</v>
      </c>
      <c r="T22" s="749">
        <v>52.200549072539168</v>
      </c>
      <c r="U22" s="746">
        <v>72952</v>
      </c>
      <c r="V22" s="235">
        <v>47.799450927460832</v>
      </c>
      <c r="W22" s="226"/>
      <c r="X22" s="234">
        <v>74102</v>
      </c>
      <c r="Y22" s="752">
        <v>7.0253779001418311</v>
      </c>
      <c r="Z22" s="746">
        <v>46498</v>
      </c>
      <c r="AA22" s="749">
        <v>62.748643761301992</v>
      </c>
      <c r="AB22" s="746">
        <v>27604</v>
      </c>
      <c r="AC22" s="235">
        <f t="shared" si="0"/>
        <v>37.251356238698015</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2690464</v>
      </c>
      <c r="E23" s="740">
        <f t="shared" si="2"/>
        <v>1395756</v>
      </c>
      <c r="F23" s="577">
        <f t="shared" si="3"/>
        <v>51.877891694518119</v>
      </c>
      <c r="G23" s="740">
        <f t="shared" si="4"/>
        <v>1294708</v>
      </c>
      <c r="H23" s="237">
        <f t="shared" si="3"/>
        <v>48.122108305481881</v>
      </c>
      <c r="I23" s="226"/>
      <c r="J23" s="234">
        <f t="shared" si="5"/>
        <v>1987834</v>
      </c>
      <c r="K23" s="752">
        <f t="shared" si="6"/>
        <v>73.884430343613587</v>
      </c>
      <c r="L23" s="746">
        <v>994395</v>
      </c>
      <c r="M23" s="749">
        <v>50.024046273481595</v>
      </c>
      <c r="N23" s="746">
        <v>993439</v>
      </c>
      <c r="O23" s="235">
        <v>49.975953726518412</v>
      </c>
      <c r="P23" s="226"/>
      <c r="Q23" s="234">
        <v>464829</v>
      </c>
      <c r="R23" s="752">
        <v>17.276908369708718</v>
      </c>
      <c r="S23" s="746">
        <v>250613</v>
      </c>
      <c r="T23" s="749">
        <v>53.915095658833678</v>
      </c>
      <c r="U23" s="746">
        <v>214216</v>
      </c>
      <c r="V23" s="235">
        <v>46.084904341166322</v>
      </c>
      <c r="W23" s="226"/>
      <c r="X23" s="234">
        <v>237801</v>
      </c>
      <c r="Y23" s="752">
        <v>8.8386612866776897</v>
      </c>
      <c r="Z23" s="746">
        <v>150748</v>
      </c>
      <c r="AA23" s="749">
        <v>63.392500452058655</v>
      </c>
      <c r="AB23" s="746">
        <v>87053</v>
      </c>
      <c r="AC23" s="235">
        <f t="shared" si="0"/>
        <v>36.607499547941345</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6750336</v>
      </c>
      <c r="E24" s="740">
        <f t="shared" si="2"/>
        <v>3520182</v>
      </c>
      <c r="F24" s="577">
        <f t="shared" si="3"/>
        <v>52.148248620513115</v>
      </c>
      <c r="G24" s="740">
        <f t="shared" si="4"/>
        <v>3230154</v>
      </c>
      <c r="H24" s="237">
        <f t="shared" si="3"/>
        <v>47.851751379486892</v>
      </c>
      <c r="I24" s="226"/>
      <c r="J24" s="234">
        <f t="shared" si="5"/>
        <v>5514027</v>
      </c>
      <c r="K24" s="752">
        <f t="shared" si="6"/>
        <v>81.685222780021618</v>
      </c>
      <c r="L24" s="746">
        <v>2796320</v>
      </c>
      <c r="M24" s="749">
        <v>50.712845620813972</v>
      </c>
      <c r="N24" s="746">
        <v>2717707</v>
      </c>
      <c r="O24" s="235">
        <v>49.287154379186028</v>
      </c>
      <c r="P24" s="226"/>
      <c r="Q24" s="234">
        <v>866035</v>
      </c>
      <c r="R24" s="752">
        <v>12.829509523674082</v>
      </c>
      <c r="S24" s="746">
        <v>485204</v>
      </c>
      <c r="T24" s="749">
        <v>56.025911192965637</v>
      </c>
      <c r="U24" s="746">
        <v>380831</v>
      </c>
      <c r="V24" s="235">
        <v>43.974088807034356</v>
      </c>
      <c r="W24" s="226"/>
      <c r="X24" s="234">
        <v>370274</v>
      </c>
      <c r="Y24" s="752">
        <v>5.4852676963043026</v>
      </c>
      <c r="Z24" s="746">
        <v>238658</v>
      </c>
      <c r="AA24" s="749">
        <v>64.454431042957381</v>
      </c>
      <c r="AB24" s="746">
        <v>131616</v>
      </c>
      <c r="AC24" s="235">
        <f t="shared" si="0"/>
        <v>35.545568957042626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1531878</v>
      </c>
      <c r="E25" s="740">
        <f t="shared" si="2"/>
        <v>764470</v>
      </c>
      <c r="F25" s="577">
        <f t="shared" si="3"/>
        <v>49.904104634964405</v>
      </c>
      <c r="G25" s="740">
        <f t="shared" si="4"/>
        <v>767408</v>
      </c>
      <c r="H25" s="237">
        <f t="shared" si="3"/>
        <v>50.095895365035595</v>
      </c>
      <c r="I25" s="226"/>
      <c r="J25" s="234">
        <f t="shared" si="5"/>
        <v>1285039</v>
      </c>
      <c r="K25" s="752">
        <f t="shared" si="6"/>
        <v>83.886510544573383</v>
      </c>
      <c r="L25" s="746">
        <v>626571</v>
      </c>
      <c r="M25" s="749">
        <v>48.758909262676077</v>
      </c>
      <c r="N25" s="746">
        <v>658468</v>
      </c>
      <c r="O25" s="235">
        <v>51.241090737323923</v>
      </c>
      <c r="P25" s="226"/>
      <c r="Q25" s="234">
        <v>175195</v>
      </c>
      <c r="R25" s="752">
        <v>11.436615709606118</v>
      </c>
      <c r="S25" s="746">
        <v>93660</v>
      </c>
      <c r="T25" s="749">
        <v>53.460429806786728</v>
      </c>
      <c r="U25" s="746">
        <v>81535</v>
      </c>
      <c r="V25" s="235">
        <v>46.539570193213272</v>
      </c>
      <c r="W25" s="226"/>
      <c r="X25" s="234">
        <v>71644</v>
      </c>
      <c r="Y25" s="752">
        <v>4.6768737458204894</v>
      </c>
      <c r="Z25" s="746">
        <v>44239</v>
      </c>
      <c r="AA25" s="749">
        <v>61.748366925353139</v>
      </c>
      <c r="AB25" s="746">
        <v>27405</v>
      </c>
      <c r="AC25" s="235">
        <f t="shared" si="0"/>
        <v>38.251633074646861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664117</v>
      </c>
      <c r="E26" s="742">
        <f t="shared" si="2"/>
        <v>335497</v>
      </c>
      <c r="F26" s="579">
        <f t="shared" si="3"/>
        <v>50.517755154588727</v>
      </c>
      <c r="G26" s="742">
        <f t="shared" si="4"/>
        <v>328620</v>
      </c>
      <c r="H26" s="237">
        <f t="shared" si="3"/>
        <v>49.48224484541128</v>
      </c>
      <c r="I26" s="226"/>
      <c r="J26" s="238">
        <f t="shared" si="5"/>
        <v>529501</v>
      </c>
      <c r="K26" s="753">
        <f t="shared" si="6"/>
        <v>79.730077682095171</v>
      </c>
      <c r="L26" s="741">
        <v>260559</v>
      </c>
      <c r="M26" s="578">
        <v>49.208405649847684</v>
      </c>
      <c r="N26" s="741">
        <v>268942</v>
      </c>
      <c r="O26" s="235">
        <v>50.791594350152316</v>
      </c>
      <c r="P26" s="226"/>
      <c r="Q26" s="238">
        <v>93138</v>
      </c>
      <c r="R26" s="753">
        <v>14.024336073312382</v>
      </c>
      <c r="S26" s="741">
        <v>48824</v>
      </c>
      <c r="T26" s="578">
        <v>52.421138525628642</v>
      </c>
      <c r="U26" s="741">
        <v>44314</v>
      </c>
      <c r="V26" s="235">
        <v>47.578861474371365</v>
      </c>
      <c r="W26" s="226"/>
      <c r="X26" s="238">
        <v>41478</v>
      </c>
      <c r="Y26" s="753">
        <v>6.2455862445924435</v>
      </c>
      <c r="Z26" s="741">
        <v>26114</v>
      </c>
      <c r="AA26" s="578">
        <v>62.958676888953178</v>
      </c>
      <c r="AB26" s="741">
        <v>15364</v>
      </c>
      <c r="AC26" s="235">
        <f t="shared" si="0"/>
        <v>37.041323111046822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2208174</v>
      </c>
      <c r="E27" s="742">
        <f t="shared" si="2"/>
        <v>1134581</v>
      </c>
      <c r="F27" s="579">
        <f t="shared" si="3"/>
        <v>51.380960014926359</v>
      </c>
      <c r="G27" s="742">
        <f t="shared" si="4"/>
        <v>1073593</v>
      </c>
      <c r="H27" s="237">
        <f t="shared" si="3"/>
        <v>48.619039985073641</v>
      </c>
      <c r="I27" s="226"/>
      <c r="J27" s="238">
        <f t="shared" si="5"/>
        <v>1695657</v>
      </c>
      <c r="K27" s="753">
        <f t="shared" si="6"/>
        <v>76.790008396077482</v>
      </c>
      <c r="L27" s="741">
        <v>841099</v>
      </c>
      <c r="M27" s="578">
        <v>49.603133180826077</v>
      </c>
      <c r="N27" s="741">
        <v>854558</v>
      </c>
      <c r="O27" s="235">
        <v>50.396866819173923</v>
      </c>
      <c r="P27" s="226"/>
      <c r="Q27" s="238">
        <v>353210</v>
      </c>
      <c r="R27" s="753">
        <v>15.995569189746822</v>
      </c>
      <c r="S27" s="741">
        <v>190823</v>
      </c>
      <c r="T27" s="578">
        <v>54.025367345205396</v>
      </c>
      <c r="U27" s="741">
        <v>162387</v>
      </c>
      <c r="V27" s="235">
        <v>45.974632654794604</v>
      </c>
      <c r="W27" s="226"/>
      <c r="X27" s="238">
        <v>159307</v>
      </c>
      <c r="Y27" s="753">
        <v>7.2144224141756945</v>
      </c>
      <c r="Z27" s="741">
        <v>102659</v>
      </c>
      <c r="AA27" s="578">
        <v>64.440985016352073</v>
      </c>
      <c r="AB27" s="741">
        <v>56648</v>
      </c>
      <c r="AC27" s="235">
        <f t="shared" si="0"/>
        <v>35.559014983647927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319892</v>
      </c>
      <c r="E28" s="742">
        <f t="shared" si="2"/>
        <v>162041</v>
      </c>
      <c r="F28" s="579">
        <f t="shared" si="3"/>
        <v>50.654908531629431</v>
      </c>
      <c r="G28" s="742">
        <f t="shared" si="4"/>
        <v>157851</v>
      </c>
      <c r="H28" s="243">
        <f t="shared" si="3"/>
        <v>49.345091468370576</v>
      </c>
      <c r="I28" s="226"/>
      <c r="J28" s="238">
        <f t="shared" si="5"/>
        <v>251041</v>
      </c>
      <c r="K28" s="753">
        <f t="shared" si="6"/>
        <v>78.476798419466562</v>
      </c>
      <c r="L28" s="741">
        <v>123897</v>
      </c>
      <c r="M28" s="578">
        <v>49.353292888412646</v>
      </c>
      <c r="N28" s="741">
        <v>127144</v>
      </c>
      <c r="O28" s="242">
        <v>50.646707111587354</v>
      </c>
      <c r="P28" s="226"/>
      <c r="Q28" s="238">
        <v>46710</v>
      </c>
      <c r="R28" s="753">
        <v>14.601803108549136</v>
      </c>
      <c r="S28" s="741">
        <v>24276</v>
      </c>
      <c r="T28" s="578">
        <v>51.971740526653818</v>
      </c>
      <c r="U28" s="741">
        <v>22434</v>
      </c>
      <c r="V28" s="242">
        <v>48.028259473346182</v>
      </c>
      <c r="W28" s="226"/>
      <c r="X28" s="238">
        <v>22141</v>
      </c>
      <c r="Y28" s="753">
        <v>6.9213984719842943</v>
      </c>
      <c r="Z28" s="741">
        <v>13868</v>
      </c>
      <c r="AA28" s="578">
        <v>62.634930671604714</v>
      </c>
      <c r="AB28" s="741">
        <v>8273</v>
      </c>
      <c r="AC28" s="242">
        <f t="shared" si="0"/>
        <v>37.365069328395286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168287</v>
      </c>
      <c r="E29" s="743">
        <f t="shared" si="2"/>
        <v>83370</v>
      </c>
      <c r="F29" s="580">
        <f t="shared" ref="F29:H29" si="7">E29/$D29*100</f>
        <v>49.540368537082486</v>
      </c>
      <c r="G29" s="743">
        <f t="shared" si="4"/>
        <v>84917</v>
      </c>
      <c r="H29" s="248">
        <f t="shared" si="7"/>
        <v>50.459631462917521</v>
      </c>
      <c r="I29" s="226"/>
      <c r="J29" s="245">
        <f t="shared" si="5"/>
        <v>148381</v>
      </c>
      <c r="K29" s="754">
        <f t="shared" si="6"/>
        <v>88.171397671834427</v>
      </c>
      <c r="L29" s="747">
        <v>72450</v>
      </c>
      <c r="M29" s="750">
        <v>48.827006153078898</v>
      </c>
      <c r="N29" s="747">
        <v>75931</v>
      </c>
      <c r="O29" s="246">
        <v>51.172993846921102</v>
      </c>
      <c r="P29" s="226"/>
      <c r="Q29" s="245">
        <v>15047</v>
      </c>
      <c r="R29" s="754">
        <v>8.9412729444342105</v>
      </c>
      <c r="S29" s="747">
        <v>7767</v>
      </c>
      <c r="T29" s="750">
        <v>51.618262776633216</v>
      </c>
      <c r="U29" s="747">
        <v>7280</v>
      </c>
      <c r="V29" s="246">
        <v>48.381737223366784</v>
      </c>
      <c r="W29" s="226"/>
      <c r="X29" s="245">
        <v>4859</v>
      </c>
      <c r="Y29" s="754">
        <v>2.8873293837313638</v>
      </c>
      <c r="Z29" s="747">
        <v>3153</v>
      </c>
      <c r="AA29" s="750">
        <v>64.889895040131719</v>
      </c>
      <c r="AB29" s="747">
        <v>1706</v>
      </c>
      <c r="AC29" s="246">
        <f t="shared" si="0"/>
        <v>35.110104959868288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47475420</v>
      </c>
      <c r="E31" s="744">
        <f>L31+S31+Z31</f>
        <v>24210039</v>
      </c>
      <c r="F31" s="409">
        <f>E31/$D31*100</f>
        <v>50.994891672364353</v>
      </c>
      <c r="G31" s="744">
        <f>N31+U31+AB31</f>
        <v>23265381</v>
      </c>
      <c r="H31" s="255">
        <f>G31/$D31*100</f>
        <v>49.005108327635647</v>
      </c>
      <c r="I31" s="211"/>
      <c r="J31" s="253">
        <f>L31+N31</f>
        <v>37996410</v>
      </c>
      <c r="K31" s="755">
        <f>J31/$D31*100</f>
        <v>80.033857520375804</v>
      </c>
      <c r="L31" s="744">
        <f>SUM(L12:L29)</f>
        <v>18842705</v>
      </c>
      <c r="M31" s="409">
        <f t="shared" ref="M31:O31" si="8">L31/$J31*100</f>
        <v>49.59075081040551</v>
      </c>
      <c r="N31" s="744">
        <f>SUM(N12:N29)</f>
        <v>19153705</v>
      </c>
      <c r="O31" s="254">
        <f t="shared" si="8"/>
        <v>50.409249189594497</v>
      </c>
      <c r="P31" s="211"/>
      <c r="Q31" s="253">
        <f>SUM(Q12:Q29)</f>
        <v>6614527</v>
      </c>
      <c r="R31" s="755">
        <f>Q31/$D31*100</f>
        <v>13.932529717483277</v>
      </c>
      <c r="S31" s="744">
        <f>SUM(S12:S29)</f>
        <v>3559541</v>
      </c>
      <c r="T31" s="409">
        <f>S31/$Q31*100</f>
        <v>53.81399153711218</v>
      </c>
      <c r="U31" s="744">
        <f>SUM(U12:U29)</f>
        <v>3054986</v>
      </c>
      <c r="V31" s="254">
        <f>U31/$Q31*100</f>
        <v>46.18600846288782</v>
      </c>
      <c r="W31" s="211"/>
      <c r="X31" s="253">
        <f>SUM(X12:X29)</f>
        <v>2864483</v>
      </c>
      <c r="Y31" s="755">
        <f>X31/$D31*100</f>
        <v>6.0336127621409146</v>
      </c>
      <c r="Z31" s="744">
        <f>SUM(Z12:Z29)</f>
        <v>1807793</v>
      </c>
      <c r="AA31" s="409">
        <f>Z31/$X31*100</f>
        <v>63.110620659993444</v>
      </c>
      <c r="AB31" s="744">
        <f>SUM(AB12:AB29)</f>
        <v>1056690</v>
      </c>
      <c r="AC31" s="254">
        <f>AB31/$X31*100</f>
        <v>36.889379340006556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97" customFormat="1" ht="5.25" customHeight="1" x14ac:dyDescent="0.2">
      <c r="B32" s="257" t="s">
        <v>42</v>
      </c>
      <c r="C32" s="613"/>
      <c r="I32" s="613"/>
    </row>
    <row r="33" spans="2:15" s="297" customFormat="1" ht="5.25" customHeight="1" x14ac:dyDescent="0.2">
      <c r="B33" s="257" t="s">
        <v>50</v>
      </c>
      <c r="C33" s="993"/>
      <c r="I33" s="993"/>
    </row>
    <row r="34" spans="2:15" s="251" customFormat="1" ht="13.5" customHeight="1" x14ac:dyDescent="0.2">
      <c r="B34" s="1057" t="s">
        <v>487</v>
      </c>
      <c r="C34" s="1057"/>
      <c r="D34" s="1057"/>
      <c r="E34" s="1057"/>
      <c r="F34" s="1057"/>
      <c r="G34" s="1057"/>
      <c r="H34" s="1057"/>
      <c r="I34" s="1057"/>
      <c r="J34" s="1057"/>
      <c r="K34" s="1057"/>
      <c r="L34" s="1057"/>
      <c r="M34" s="1057"/>
      <c r="N34" s="1057"/>
      <c r="O34" s="1057"/>
    </row>
    <row r="35" spans="2:15" s="439" customFormat="1" ht="29.25" customHeight="1" x14ac:dyDescent="0.2">
      <c r="B35" s="1055"/>
      <c r="C35" s="1055"/>
      <c r="D35" s="1055"/>
      <c r="E35" s="996"/>
      <c r="F35" s="996"/>
      <c r="G35" s="996"/>
      <c r="H35" s="700"/>
      <c r="I35" s="700"/>
      <c r="J35" s="700"/>
      <c r="K35" s="700"/>
      <c r="L35" s="700"/>
      <c r="M35" s="700"/>
      <c r="N35" s="700"/>
    </row>
    <row r="36" spans="2:15" s="439" customFormat="1" ht="4.5" customHeight="1" x14ac:dyDescent="0.2">
      <c r="B36" s="1056"/>
      <c r="C36" s="1056"/>
      <c r="D36" s="1056"/>
      <c r="E36" s="995"/>
      <c r="F36" s="995"/>
      <c r="G36" s="995"/>
      <c r="H36" s="700"/>
      <c r="I36" s="700"/>
      <c r="J36" s="700"/>
      <c r="K36" s="700"/>
      <c r="L36" s="700"/>
      <c r="M36" s="700"/>
      <c r="N36" s="700"/>
    </row>
    <row r="37" spans="2:15" s="439" customFormat="1" x14ac:dyDescent="0.2"/>
    <row r="38" spans="2:15" s="439" customFormat="1" x14ac:dyDescent="0.2"/>
    <row r="39" spans="2:15" s="439" customFormat="1" x14ac:dyDescent="0.2"/>
    <row r="40" spans="2:15" s="439" customFormat="1" x14ac:dyDescent="0.2"/>
    <row r="41" spans="2:15" s="439" customFormat="1" x14ac:dyDescent="0.2"/>
    <row r="42" spans="2:15" s="439" customFormat="1" x14ac:dyDescent="0.2"/>
    <row r="43" spans="2:15" s="297" customFormat="1" x14ac:dyDescent="0.2"/>
    <row r="44" spans="2:15" s="297" customFormat="1" x14ac:dyDescent="0.2"/>
    <row r="45" spans="2:15" s="297" customFormat="1" x14ac:dyDescent="0.2"/>
    <row r="46" spans="2:15" s="297" customFormat="1" x14ac:dyDescent="0.2"/>
  </sheetData>
  <mergeCells count="30">
    <mergeCell ref="B35:D35"/>
    <mergeCell ref="B36:D36"/>
    <mergeCell ref="R9:R10"/>
    <mergeCell ref="S9:T9"/>
    <mergeCell ref="K9:K10"/>
    <mergeCell ref="L9:M9"/>
    <mergeCell ref="N9:O9"/>
    <mergeCell ref="Q9:Q10"/>
    <mergeCell ref="B34:O34"/>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Normal="100" workbookViewId="0"/>
  </sheetViews>
  <sheetFormatPr baseColWidth="10" defaultColWidth="11.42578125" defaultRowHeight="15" x14ac:dyDescent="0.2"/>
  <cols>
    <col min="1" max="1" width="0.42578125" style="1" customWidth="1"/>
    <col min="2" max="2" width="28.7109375" style="1" customWidth="1"/>
    <col min="3" max="3" width="0.28515625" style="1" customWidth="1"/>
    <col min="4" max="4" width="13.7109375" style="1" customWidth="1"/>
    <col min="5" max="5" width="9.28515625" style="1" customWidth="1"/>
    <col min="6" max="6" width="0.42578125" style="1" customWidth="1"/>
    <col min="7" max="7" width="11.28515625" style="1" customWidth="1"/>
    <col min="8" max="8" width="7.5703125" style="1" customWidth="1"/>
    <col min="9" max="9" width="0.42578125" style="1" customWidth="1"/>
    <col min="10" max="10" width="9.5703125" style="1" customWidth="1"/>
    <col min="11" max="11" width="7.5703125" style="1" customWidth="1"/>
    <col min="12" max="12" width="18.42578125" style="1" customWidth="1"/>
    <col min="13" max="13" width="15" style="1" customWidth="1"/>
    <col min="14" max="14" width="2" style="1" customWidth="1"/>
    <col min="15" max="16384" width="11.42578125" style="1"/>
  </cols>
  <sheetData>
    <row r="1" spans="2:19" x14ac:dyDescent="0.2">
      <c r="G1" s="142" t="s">
        <v>27</v>
      </c>
      <c r="H1" s="143"/>
      <c r="I1" s="143"/>
      <c r="J1" s="142" t="s">
        <v>26</v>
      </c>
    </row>
    <row r="2" spans="2:19" s="2" customFormat="1" ht="15" customHeight="1" x14ac:dyDescent="0.2">
      <c r="B2" s="11"/>
      <c r="C2" s="46"/>
      <c r="F2" s="46"/>
    </row>
    <row r="3" spans="2:19" s="44" customFormat="1" ht="52.5" customHeight="1" x14ac:dyDescent="0.2">
      <c r="B3" s="1058"/>
      <c r="C3" s="1058"/>
      <c r="D3" s="1058"/>
      <c r="E3" s="1058"/>
      <c r="F3" s="1058"/>
    </row>
    <row r="4" spans="2:19" s="7" customFormat="1" ht="23.25" customHeight="1" x14ac:dyDescent="0.2">
      <c r="B4" s="1031" t="s">
        <v>403</v>
      </c>
      <c r="C4" s="1031"/>
      <c r="D4" s="1031"/>
      <c r="E4" s="1031"/>
      <c r="F4" s="1031"/>
      <c r="G4" s="1031"/>
      <c r="H4" s="1031"/>
      <c r="I4" s="1031"/>
      <c r="J4" s="1031"/>
      <c r="K4" s="1031"/>
      <c r="L4" s="1031"/>
      <c r="M4" s="1031"/>
    </row>
    <row r="5" spans="2:19" s="7" customFormat="1" ht="15.75" customHeight="1" x14ac:dyDescent="0.2">
      <c r="B5" s="1063" t="str">
        <f>porsaad!B6</f>
        <v>Situación a 31 de agosto de 2023</v>
      </c>
      <c r="C5" s="1063"/>
      <c r="D5" s="1063"/>
      <c r="E5" s="1063"/>
      <c r="F5" s="1063"/>
      <c r="G5" s="1063"/>
      <c r="H5" s="1063"/>
      <c r="I5" s="1063"/>
      <c r="J5" s="1063"/>
      <c r="K5" s="1063"/>
      <c r="L5" s="1063"/>
      <c r="M5" s="1063"/>
      <c r="N5" s="43"/>
      <c r="O5" s="43"/>
      <c r="P5" s="43"/>
      <c r="Q5" s="43"/>
      <c r="R5" s="43"/>
      <c r="S5" s="43"/>
    </row>
    <row r="6" spans="2:19" s="7" customFormat="1" ht="10.5" customHeight="1" x14ac:dyDescent="0.2">
      <c r="B6" s="42"/>
    </row>
    <row r="7" spans="2:19" s="40" customFormat="1" ht="36.75" customHeight="1" x14ac:dyDescent="0.2">
      <c r="B7" s="1061" t="s">
        <v>15</v>
      </c>
      <c r="C7" s="23"/>
      <c r="D7" s="1059" t="s">
        <v>14</v>
      </c>
      <c r="E7" s="1060"/>
      <c r="F7" s="21"/>
      <c r="G7" s="144"/>
      <c r="H7" s="144"/>
      <c r="I7" s="144"/>
      <c r="J7" s="144"/>
      <c r="K7" s="144"/>
      <c r="L7" s="144"/>
      <c r="M7" s="144"/>
    </row>
    <row r="8" spans="2:19" s="36" customFormat="1" ht="30.75" customHeight="1" x14ac:dyDescent="0.2">
      <c r="B8" s="1062"/>
      <c r="C8" s="39"/>
      <c r="D8" s="38" t="s">
        <v>12</v>
      </c>
      <c r="E8" s="37" t="s">
        <v>13</v>
      </c>
      <c r="F8" s="21"/>
      <c r="G8" s="145"/>
      <c r="H8" s="145"/>
      <c r="I8" s="145"/>
      <c r="J8" s="145"/>
      <c r="K8" s="145"/>
      <c r="L8" s="145"/>
      <c r="M8" s="148"/>
    </row>
    <row r="9" spans="2:19" s="25" customFormat="1" ht="4.5" customHeight="1" x14ac:dyDescent="0.2">
      <c r="B9" s="26"/>
      <c r="C9" s="27"/>
      <c r="D9" s="26"/>
      <c r="E9" s="26"/>
      <c r="F9"/>
      <c r="G9" s="146"/>
      <c r="H9" s="146"/>
      <c r="I9" s="146"/>
      <c r="J9" s="146"/>
      <c r="K9" s="146"/>
      <c r="L9" s="146"/>
      <c r="M9" s="146"/>
    </row>
    <row r="10" spans="2:19" s="28" customFormat="1" ht="18" customHeight="1" x14ac:dyDescent="0.2">
      <c r="B10" s="35" t="s">
        <v>11</v>
      </c>
      <c r="C10" s="30">
        <f t="shared" ref="C10:C27" si="0">D10</f>
        <v>428922</v>
      </c>
      <c r="D10" s="137">
        <v>428922</v>
      </c>
      <c r="E10" s="185">
        <f t="shared" ref="E10:E27" si="1">D10*100/$D$29</f>
        <v>20.716616153688253</v>
      </c>
      <c r="F10" s="29"/>
      <c r="G10" s="147"/>
      <c r="H10" s="147"/>
      <c r="I10" s="147"/>
      <c r="J10" s="147"/>
      <c r="K10" s="147"/>
      <c r="L10" s="147"/>
      <c r="M10" s="146"/>
    </row>
    <row r="11" spans="2:19" s="28" customFormat="1" ht="18" customHeight="1" x14ac:dyDescent="0.2">
      <c r="B11" s="32" t="s">
        <v>10</v>
      </c>
      <c r="C11" s="30">
        <f t="shared" si="0"/>
        <v>52929</v>
      </c>
      <c r="D11" s="138">
        <v>52929</v>
      </c>
      <c r="E11" s="186">
        <f t="shared" si="1"/>
        <v>2.5564316505065383</v>
      </c>
      <c r="F11" s="29"/>
      <c r="G11" s="147"/>
      <c r="H11" s="147"/>
      <c r="I11" s="147"/>
      <c r="J11" s="147"/>
      <c r="K11" s="147"/>
      <c r="L11" s="147"/>
      <c r="M11" s="147"/>
    </row>
    <row r="12" spans="2:19" s="28" customFormat="1" ht="18" customHeight="1" x14ac:dyDescent="0.2">
      <c r="B12" s="32" t="s">
        <v>40</v>
      </c>
      <c r="C12" s="30">
        <f t="shared" si="0"/>
        <v>46391</v>
      </c>
      <c r="D12" s="138">
        <v>46391</v>
      </c>
      <c r="E12" s="186">
        <f t="shared" si="1"/>
        <v>2.2406510740548438</v>
      </c>
      <c r="F12" s="29"/>
      <c r="G12" s="147"/>
      <c r="H12" s="147"/>
      <c r="I12" s="147"/>
      <c r="J12" s="147"/>
      <c r="K12" s="147"/>
      <c r="L12" s="147"/>
      <c r="M12" s="147"/>
    </row>
    <row r="13" spans="2:19" s="28" customFormat="1" ht="18" customHeight="1" x14ac:dyDescent="0.2">
      <c r="B13" s="32" t="s">
        <v>41</v>
      </c>
      <c r="C13" s="30">
        <f t="shared" si="0"/>
        <v>42593</v>
      </c>
      <c r="D13" s="138">
        <v>42593</v>
      </c>
      <c r="E13" s="186">
        <f t="shared" si="1"/>
        <v>2.0572104761099772</v>
      </c>
      <c r="F13" s="29"/>
      <c r="G13" s="147"/>
      <c r="H13" s="147"/>
      <c r="I13" s="147"/>
      <c r="J13" s="147"/>
      <c r="K13" s="147"/>
      <c r="L13" s="147"/>
      <c r="M13" s="147"/>
    </row>
    <row r="14" spans="2:19" s="28" customFormat="1" ht="18" customHeight="1" x14ac:dyDescent="0.2">
      <c r="B14" s="32" t="s">
        <v>9</v>
      </c>
      <c r="C14" s="30">
        <f t="shared" si="0"/>
        <v>60701</v>
      </c>
      <c r="D14" s="138">
        <v>60701</v>
      </c>
      <c r="E14" s="186">
        <f t="shared" si="1"/>
        <v>2.9318135165485346</v>
      </c>
      <c r="F14" s="29"/>
      <c r="G14" s="147"/>
      <c r="H14" s="147"/>
      <c r="I14" s="147"/>
      <c r="J14" s="147"/>
      <c r="K14" s="147"/>
      <c r="L14" s="147"/>
      <c r="M14" s="149"/>
    </row>
    <row r="15" spans="2:19" s="28" customFormat="1" ht="18" customHeight="1" x14ac:dyDescent="0.2">
      <c r="B15" s="32" t="s">
        <v>8</v>
      </c>
      <c r="C15" s="30">
        <f t="shared" si="0"/>
        <v>23726</v>
      </c>
      <c r="D15" s="138">
        <v>23726</v>
      </c>
      <c r="E15" s="186">
        <f t="shared" si="1"/>
        <v>1.1459482956397842</v>
      </c>
      <c r="F15" s="29"/>
      <c r="G15" s="147"/>
      <c r="H15" s="147"/>
      <c r="I15" s="147"/>
      <c r="J15" s="147"/>
      <c r="K15" s="147"/>
      <c r="L15" s="147"/>
      <c r="M15" s="149"/>
    </row>
    <row r="16" spans="2:19" s="28" customFormat="1" ht="18" customHeight="1" x14ac:dyDescent="0.2">
      <c r="B16" s="32" t="s">
        <v>7</v>
      </c>
      <c r="C16" s="30">
        <f t="shared" si="0"/>
        <v>153863</v>
      </c>
      <c r="D16" s="138">
        <v>153863</v>
      </c>
      <c r="E16" s="186">
        <f t="shared" si="1"/>
        <v>7.4314693843051547</v>
      </c>
      <c r="F16" s="29"/>
      <c r="G16" s="147"/>
      <c r="H16" s="147"/>
      <c r="I16" s="147"/>
      <c r="J16" s="147"/>
      <c r="K16" s="147"/>
      <c r="L16" s="147"/>
      <c r="M16" s="147"/>
    </row>
    <row r="17" spans="2:13" s="28" customFormat="1" ht="18" customHeight="1" x14ac:dyDescent="0.2">
      <c r="B17" s="32" t="s">
        <v>43</v>
      </c>
      <c r="C17" s="30">
        <f t="shared" si="0"/>
        <v>95553</v>
      </c>
      <c r="D17" s="138">
        <v>95553</v>
      </c>
      <c r="E17" s="186">
        <f t="shared" si="1"/>
        <v>4.6151394037456077</v>
      </c>
      <c r="F17" s="29"/>
      <c r="G17" s="147"/>
      <c r="H17" s="147"/>
      <c r="I17" s="147"/>
      <c r="J17" s="147"/>
      <c r="K17" s="147"/>
      <c r="L17" s="147"/>
      <c r="M17" s="147"/>
    </row>
    <row r="18" spans="2:13" s="28" customFormat="1" ht="18" customHeight="1" x14ac:dyDescent="0.2">
      <c r="B18" s="32" t="s">
        <v>44</v>
      </c>
      <c r="C18" s="30">
        <f t="shared" si="0"/>
        <v>374101</v>
      </c>
      <c r="D18" s="138">
        <v>374101</v>
      </c>
      <c r="E18" s="186">
        <f t="shared" si="1"/>
        <v>18.068802299044883</v>
      </c>
      <c r="F18" s="29"/>
      <c r="G18" s="147"/>
      <c r="H18" s="147"/>
      <c r="I18" s="147"/>
      <c r="J18" s="147"/>
      <c r="K18" s="147"/>
      <c r="L18" s="147"/>
      <c r="M18" s="147"/>
    </row>
    <row r="19" spans="2:13" s="28" customFormat="1" ht="18" customHeight="1" x14ac:dyDescent="0.2">
      <c r="B19" s="32" t="s">
        <v>6</v>
      </c>
      <c r="C19" s="30">
        <f t="shared" si="0"/>
        <v>201091</v>
      </c>
      <c r="D19" s="138">
        <v>201091</v>
      </c>
      <c r="E19" s="186">
        <f t="shared" si="1"/>
        <v>9.7125469408454794</v>
      </c>
      <c r="F19" s="29"/>
      <c r="G19" s="147"/>
      <c r="H19" s="147"/>
      <c r="I19" s="147"/>
      <c r="J19" s="147"/>
      <c r="K19" s="147"/>
      <c r="L19" s="147"/>
      <c r="M19" s="147"/>
    </row>
    <row r="20" spans="2:13" s="28" customFormat="1" ht="18" customHeight="1" x14ac:dyDescent="0.2">
      <c r="B20" s="32" t="s">
        <v>5</v>
      </c>
      <c r="C20" s="30">
        <f t="shared" si="0"/>
        <v>58227</v>
      </c>
      <c r="D20" s="138">
        <v>58227</v>
      </c>
      <c r="E20" s="186">
        <f t="shared" si="1"/>
        <v>2.8123211417945591</v>
      </c>
      <c r="F20" s="29"/>
      <c r="G20" s="147"/>
      <c r="H20" s="147"/>
      <c r="I20" s="147"/>
      <c r="J20" s="147"/>
      <c r="K20" s="147"/>
      <c r="L20" s="147"/>
      <c r="M20" s="147"/>
    </row>
    <row r="21" spans="2:13" s="28" customFormat="1" ht="18" customHeight="1" x14ac:dyDescent="0.2">
      <c r="B21" s="32" t="s">
        <v>38</v>
      </c>
      <c r="C21" s="30">
        <f t="shared" si="0"/>
        <v>83438</v>
      </c>
      <c r="D21" s="138">
        <v>83438</v>
      </c>
      <c r="E21" s="186">
        <f t="shared" si="1"/>
        <v>4.0299938418440657</v>
      </c>
      <c r="F21" s="29"/>
      <c r="G21" s="147"/>
      <c r="H21" s="147"/>
      <c r="I21" s="147"/>
      <c r="J21" s="147"/>
      <c r="K21" s="147"/>
      <c r="L21" s="147"/>
      <c r="M21" s="147"/>
    </row>
    <row r="22" spans="2:13" s="28" customFormat="1" ht="18" customHeight="1" x14ac:dyDescent="0.2">
      <c r="B22" s="32" t="s">
        <v>45</v>
      </c>
      <c r="C22" s="30">
        <f t="shared" si="0"/>
        <v>234466</v>
      </c>
      <c r="D22" s="138">
        <v>234466</v>
      </c>
      <c r="E22" s="186">
        <f t="shared" si="1"/>
        <v>11.32453481773066</v>
      </c>
      <c r="F22" s="29"/>
      <c r="G22" s="147"/>
      <c r="H22" s="147"/>
      <c r="I22" s="147"/>
      <c r="J22" s="147"/>
      <c r="K22" s="147"/>
      <c r="L22" s="147"/>
      <c r="M22" s="147"/>
    </row>
    <row r="23" spans="2:13" s="33" customFormat="1" ht="18" customHeight="1" x14ac:dyDescent="0.2">
      <c r="B23" s="32" t="s">
        <v>46</v>
      </c>
      <c r="C23" s="30">
        <f t="shared" si="0"/>
        <v>60702</v>
      </c>
      <c r="D23" s="138">
        <v>60702</v>
      </c>
      <c r="E23" s="186">
        <f t="shared" si="1"/>
        <v>2.9318618158107634</v>
      </c>
      <c r="F23" s="34"/>
      <c r="G23" s="147"/>
      <c r="H23" s="147"/>
      <c r="I23" s="147"/>
      <c r="J23" s="147"/>
      <c r="K23" s="147"/>
      <c r="L23" s="147"/>
      <c r="M23" s="147"/>
    </row>
    <row r="24" spans="2:13" s="28" customFormat="1" ht="18" customHeight="1" x14ac:dyDescent="0.2">
      <c r="B24" s="32" t="s">
        <v>47</v>
      </c>
      <c r="C24" s="30">
        <f t="shared" si="0"/>
        <v>21858</v>
      </c>
      <c r="D24" s="138">
        <v>21858</v>
      </c>
      <c r="E24" s="186">
        <f t="shared" si="1"/>
        <v>1.0557252737964427</v>
      </c>
      <c r="F24" s="29"/>
      <c r="G24" s="147"/>
      <c r="H24" s="147"/>
      <c r="I24" s="147"/>
      <c r="J24" s="147"/>
      <c r="K24" s="147"/>
      <c r="L24" s="147"/>
      <c r="M24" s="147"/>
    </row>
    <row r="25" spans="2:13" s="28" customFormat="1" ht="18" customHeight="1" x14ac:dyDescent="0.2">
      <c r="B25" s="32" t="s">
        <v>48</v>
      </c>
      <c r="C25" s="30">
        <f t="shared" si="0"/>
        <v>112122</v>
      </c>
      <c r="D25" s="138">
        <v>112122</v>
      </c>
      <c r="E25" s="186">
        <f t="shared" si="1"/>
        <v>5.4154098796140886</v>
      </c>
      <c r="F25" s="29"/>
      <c r="G25" s="147"/>
      <c r="H25" s="147"/>
      <c r="I25" s="147"/>
      <c r="J25" s="147"/>
      <c r="K25" s="147"/>
      <c r="L25" s="147"/>
      <c r="M25" s="147"/>
    </row>
    <row r="26" spans="2:13" s="28" customFormat="1" ht="18" customHeight="1" x14ac:dyDescent="0.2">
      <c r="B26" s="32" t="s">
        <v>49</v>
      </c>
      <c r="C26" s="30">
        <f t="shared" si="0"/>
        <v>14580</v>
      </c>
      <c r="D26" s="138">
        <v>14580</v>
      </c>
      <c r="E26" s="187">
        <f t="shared" si="1"/>
        <v>0.70420324329545869</v>
      </c>
      <c r="F26" s="29"/>
      <c r="G26" s="147"/>
      <c r="H26" s="147"/>
      <c r="I26" s="147"/>
      <c r="J26" s="147"/>
      <c r="K26" s="147"/>
      <c r="L26" s="147"/>
      <c r="M26" s="147"/>
    </row>
    <row r="27" spans="2:13" s="28" customFormat="1" ht="18" customHeight="1" x14ac:dyDescent="0.2">
      <c r="B27" s="31" t="s">
        <v>4</v>
      </c>
      <c r="C27" s="30">
        <f t="shared" si="0"/>
        <v>5162</v>
      </c>
      <c r="D27" s="139">
        <v>5162</v>
      </c>
      <c r="E27" s="188">
        <f t="shared" si="1"/>
        <v>0.24932079162490792</v>
      </c>
      <c r="F27" s="29"/>
      <c r="G27" s="147"/>
      <c r="H27" s="147"/>
      <c r="I27" s="147"/>
      <c r="J27" s="147"/>
      <c r="K27" s="147"/>
      <c r="L27" s="147"/>
      <c r="M27" s="147"/>
    </row>
    <row r="28" spans="2:13" s="25" customFormat="1" ht="3.75" customHeight="1" x14ac:dyDescent="0.2">
      <c r="B28" s="26"/>
      <c r="C28" s="27"/>
      <c r="D28" s="26"/>
      <c r="E28" s="193"/>
      <c r="F28"/>
      <c r="G28" s="146"/>
      <c r="H28" s="146"/>
      <c r="I28" s="146"/>
      <c r="J28" s="146"/>
      <c r="K28" s="146"/>
      <c r="L28" s="146"/>
      <c r="M28" s="146"/>
    </row>
    <row r="29" spans="2:13" s="20" customFormat="1" ht="18" customHeight="1" x14ac:dyDescent="0.2">
      <c r="B29" s="24" t="s">
        <v>3</v>
      </c>
      <c r="C29" s="23"/>
      <c r="D29" s="22">
        <f>SUM(D10:D28)</f>
        <v>2070425</v>
      </c>
      <c r="E29" s="190">
        <f>D29*100/$D$29</f>
        <v>100</v>
      </c>
      <c r="F29" s="21"/>
      <c r="G29" s="135"/>
      <c r="H29" s="135"/>
      <c r="I29" s="135"/>
      <c r="J29" s="135"/>
      <c r="K29" s="135"/>
      <c r="L29" s="135"/>
      <c r="M29" s="135"/>
    </row>
    <row r="30" spans="2:13" s="19" customFormat="1" ht="23.25" customHeight="1" x14ac:dyDescent="0.2">
      <c r="B30" s="1057"/>
      <c r="C30" s="1057"/>
      <c r="D30" s="1057"/>
      <c r="E30" s="1057"/>
      <c r="F30" s="1057"/>
      <c r="G30" s="1057"/>
      <c r="H30" s="1057"/>
      <c r="I30" s="1057"/>
      <c r="J30" s="1057"/>
      <c r="K30" s="1057"/>
      <c r="L30" s="1057"/>
      <c r="M30" s="1057"/>
    </row>
    <row r="31" spans="2:13" ht="24" customHeight="1" x14ac:dyDescent="0.2">
      <c r="D31" s="18"/>
    </row>
  </sheetData>
  <mergeCells count="6">
    <mergeCell ref="B30:M30"/>
    <mergeCell ref="B3:F3"/>
    <mergeCell ref="D7:E7"/>
    <mergeCell ref="B7:B8"/>
    <mergeCell ref="B4:M4"/>
    <mergeCell ref="B5:M5"/>
  </mergeCells>
  <conditionalFormatting sqref="D10">
    <cfRule type="cellIs" dxfId="36" priority="21" stopIfTrue="1" operator="notEqual">
      <formula>#REF!+#REF!</formula>
    </cfRule>
  </conditionalFormatting>
  <conditionalFormatting sqref="D11">
    <cfRule type="cellIs" dxfId="35" priority="22" stopIfTrue="1" operator="notEqual">
      <formula>#REF!+#REF!</formula>
    </cfRule>
  </conditionalFormatting>
  <conditionalFormatting sqref="D12">
    <cfRule type="cellIs" dxfId="34" priority="23" stopIfTrue="1" operator="notEqual">
      <formula>#REF!+#REF!</formula>
    </cfRule>
  </conditionalFormatting>
  <conditionalFormatting sqref="D13">
    <cfRule type="cellIs" dxfId="33" priority="24" stopIfTrue="1" operator="notEqual">
      <formula>#REF!+#REF!</formula>
    </cfRule>
  </conditionalFormatting>
  <conditionalFormatting sqref="D14">
    <cfRule type="cellIs" dxfId="32" priority="25" stopIfTrue="1" operator="notEqual">
      <formula>#REF!+#REF!</formula>
    </cfRule>
  </conditionalFormatting>
  <conditionalFormatting sqref="D15">
    <cfRule type="cellIs" dxfId="31" priority="26" stopIfTrue="1" operator="notEqual">
      <formula>#REF!+#REF!</formula>
    </cfRule>
  </conditionalFormatting>
  <conditionalFormatting sqref="D16">
    <cfRule type="cellIs" dxfId="30" priority="27" stopIfTrue="1" operator="notEqual">
      <formula>#REF!+#REF!</formula>
    </cfRule>
  </conditionalFormatting>
  <conditionalFormatting sqref="D17">
    <cfRule type="cellIs" dxfId="29" priority="28" stopIfTrue="1" operator="notEqual">
      <formula>#REF!+#REF!</formula>
    </cfRule>
  </conditionalFormatting>
  <conditionalFormatting sqref="D18">
    <cfRule type="cellIs" dxfId="28" priority="29" stopIfTrue="1" operator="notEqual">
      <formula>#REF!+#REF!</formula>
    </cfRule>
  </conditionalFormatting>
  <conditionalFormatting sqref="D19">
    <cfRule type="cellIs" dxfId="27" priority="30" stopIfTrue="1" operator="notEqual">
      <formula>#REF!+#REF!</formula>
    </cfRule>
  </conditionalFormatting>
  <conditionalFormatting sqref="D20">
    <cfRule type="cellIs" dxfId="26" priority="31" stopIfTrue="1" operator="notEqual">
      <formula>#REF!+#REF!</formula>
    </cfRule>
  </conditionalFormatting>
  <conditionalFormatting sqref="D21">
    <cfRule type="cellIs" dxfId="25" priority="32" stopIfTrue="1" operator="notEqual">
      <formula>#REF!+#REF!</formula>
    </cfRule>
  </conditionalFormatting>
  <conditionalFormatting sqref="D22">
    <cfRule type="cellIs" dxfId="24" priority="33" stopIfTrue="1" operator="notEqual">
      <formula>#REF!+#REF!</formula>
    </cfRule>
  </conditionalFormatting>
  <conditionalFormatting sqref="D23">
    <cfRule type="cellIs" dxfId="23" priority="34" stopIfTrue="1" operator="notEqual">
      <formula>#REF!+#REF!</formula>
    </cfRule>
  </conditionalFormatting>
  <conditionalFormatting sqref="D24">
    <cfRule type="cellIs" dxfId="22" priority="35" stopIfTrue="1" operator="notEqual">
      <formula>#REF!+#REF!</formula>
    </cfRule>
  </conditionalFormatting>
  <conditionalFormatting sqref="D25">
    <cfRule type="cellIs" dxfId="21" priority="36" stopIfTrue="1" operator="notEqual">
      <formula>#REF!+#REF!</formula>
    </cfRule>
  </conditionalFormatting>
  <conditionalFormatting sqref="D26">
    <cfRule type="cellIs" dxfId="20" priority="37" stopIfTrue="1" operator="notEqual">
      <formula>#REF!+#REF!</formula>
    </cfRule>
  </conditionalFormatting>
  <conditionalFormatting sqref="D27">
    <cfRule type="cellIs" dxfId="19" priority="38" stopIfTrue="1" operator="notEqual">
      <formula>#REF!+#REF!</formula>
    </cfRule>
  </conditionalFormatting>
  <printOptions horizontalCentered="1"/>
  <pageMargins left="0" right="0" top="0.43307086614173229" bottom="0.43307086614173229" header="0" footer="0"/>
  <pageSetup paperSize="9"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4.5703125" style="261" customWidth="1"/>
    <col min="8" max="8" width="9.28515625" style="261" customWidth="1"/>
    <col min="9" max="9" width="0.42578125" style="261" customWidth="1"/>
    <col min="10" max="10" width="10.85546875" style="261" customWidth="1"/>
    <col min="11" max="11" width="8.140625" style="261" customWidth="1"/>
    <col min="12" max="12" width="11.5703125" style="261" customWidth="1"/>
    <col min="13" max="13" width="4.140625" style="261" customWidth="1"/>
    <col min="14" max="14" width="6.140625" style="261" customWidth="1"/>
    <col min="15" max="15" width="3.7109375" style="259" customWidth="1"/>
    <col min="16" max="16" width="3.140625" style="261" customWidth="1"/>
    <col min="17" max="17" width="7" style="261" customWidth="1"/>
    <col min="18" max="18" width="5.7109375" style="261" customWidth="1"/>
    <col min="19" max="20" width="11.42578125" style="261"/>
    <col min="21" max="21" width="17.140625" style="261" customWidth="1"/>
    <col min="22" max="16384" width="11.42578125" style="261"/>
  </cols>
  <sheetData>
    <row r="1" spans="1:21" s="201" customFormat="1" ht="15" customHeight="1" x14ac:dyDescent="0.2">
      <c r="B1" s="202"/>
      <c r="C1" s="203"/>
      <c r="F1" s="203"/>
      <c r="I1" s="203"/>
      <c r="O1" s="204"/>
    </row>
    <row r="2" spans="1:21" s="205" customFormat="1" ht="52.5" customHeight="1" x14ac:dyDescent="0.2">
      <c r="B2" s="1033"/>
      <c r="C2" s="1033"/>
      <c r="D2" s="1033"/>
      <c r="E2" s="1033"/>
      <c r="F2" s="1033"/>
      <c r="G2" s="1033"/>
      <c r="H2" s="1033"/>
      <c r="I2" s="1033"/>
      <c r="O2" s="207"/>
    </row>
    <row r="3" spans="1:21" s="208" customFormat="1" ht="4.5" customHeight="1" x14ac:dyDescent="0.2">
      <c r="B3" s="1034"/>
      <c r="C3" s="1034"/>
      <c r="D3" s="1034"/>
      <c r="E3" s="1034"/>
      <c r="F3" s="1034"/>
      <c r="G3" s="1034"/>
      <c r="H3" s="1034"/>
      <c r="I3" s="1034"/>
      <c r="O3" s="207"/>
    </row>
    <row r="4" spans="1:21" s="208" customFormat="1" ht="17.25" customHeight="1" x14ac:dyDescent="0.2">
      <c r="A4" s="1034" t="s">
        <v>404</v>
      </c>
      <c r="B4" s="1034"/>
      <c r="C4" s="1034"/>
      <c r="D4" s="1034"/>
      <c r="E4" s="1034"/>
      <c r="F4" s="1034"/>
      <c r="G4" s="1034"/>
      <c r="H4" s="1034"/>
      <c r="I4" s="1034"/>
      <c r="J4" s="1034"/>
      <c r="K4" s="1034"/>
      <c r="L4" s="1034"/>
      <c r="M4" s="1034"/>
      <c r="N4" s="1034"/>
      <c r="O4" s="1034"/>
      <c r="P4" s="1034"/>
      <c r="Q4" s="1034"/>
      <c r="R4" s="1034"/>
      <c r="S4" s="1034"/>
      <c r="T4" s="1034"/>
      <c r="U4" s="1034"/>
    </row>
    <row r="5" spans="1:21"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row>
    <row r="6" spans="1:21" s="208" customFormat="1" ht="6" customHeight="1" x14ac:dyDescent="0.2">
      <c r="O6" s="207"/>
    </row>
    <row r="7" spans="1:21" s="213" customFormat="1" ht="39.75" customHeight="1" x14ac:dyDescent="0.2">
      <c r="A7" s="209"/>
      <c r="B7" s="1036" t="s">
        <v>15</v>
      </c>
      <c r="C7" s="211"/>
      <c r="D7" s="1045" t="s">
        <v>115</v>
      </c>
      <c r="E7" s="1044"/>
      <c r="F7" s="211"/>
      <c r="G7" s="1045" t="s">
        <v>117</v>
      </c>
      <c r="H7" s="1044"/>
      <c r="I7" s="211"/>
      <c r="J7" s="1045" t="s">
        <v>16</v>
      </c>
      <c r="K7" s="1043"/>
      <c r="L7" s="1044"/>
      <c r="M7" s="430"/>
      <c r="N7" s="430"/>
      <c r="O7" s="431"/>
      <c r="P7" s="431"/>
      <c r="Q7" s="431"/>
      <c r="R7" s="431"/>
      <c r="S7" s="431"/>
      <c r="T7" s="431"/>
      <c r="U7" s="432"/>
    </row>
    <row r="8" spans="1:21" s="219" customFormat="1" ht="26.25" customHeight="1" x14ac:dyDescent="0.2">
      <c r="A8" s="214"/>
      <c r="B8" s="1038"/>
      <c r="C8" s="216"/>
      <c r="D8" s="217" t="s">
        <v>12</v>
      </c>
      <c r="E8" s="218" t="s">
        <v>13</v>
      </c>
      <c r="F8" s="216"/>
      <c r="G8" s="217" t="s">
        <v>12</v>
      </c>
      <c r="H8" s="218" t="s">
        <v>13</v>
      </c>
      <c r="I8" s="216"/>
      <c r="J8" s="217" t="s">
        <v>12</v>
      </c>
      <c r="K8" s="408" t="s">
        <v>119</v>
      </c>
      <c r="L8" s="218" t="s">
        <v>118</v>
      </c>
      <c r="M8" s="433"/>
      <c r="N8" s="434"/>
      <c r="O8" s="309"/>
      <c r="P8" s="309"/>
      <c r="Q8" s="309"/>
      <c r="R8" s="309"/>
      <c r="S8" s="435"/>
      <c r="T8" s="435"/>
      <c r="U8" s="435"/>
    </row>
    <row r="9" spans="1:21" s="223" customFormat="1" ht="4.5" customHeight="1" x14ac:dyDescent="0.2">
      <c r="A9" s="220"/>
      <c r="B9" s="221"/>
      <c r="C9" s="222"/>
      <c r="D9" s="221"/>
      <c r="E9" s="221"/>
      <c r="F9" s="222"/>
      <c r="G9" s="221"/>
      <c r="H9" s="221"/>
      <c r="I9" s="222"/>
      <c r="J9" s="221"/>
      <c r="K9" s="221"/>
      <c r="L9" s="221"/>
      <c r="M9" s="430"/>
      <c r="N9" s="434"/>
      <c r="O9" s="309"/>
      <c r="P9" s="309"/>
      <c r="Q9" s="309"/>
      <c r="R9" s="309"/>
      <c r="S9" s="231"/>
      <c r="T9" s="231"/>
      <c r="U9" s="231"/>
    </row>
    <row r="10" spans="1:21" s="232" customFormat="1" ht="18" customHeight="1" x14ac:dyDescent="0.15">
      <c r="A10" s="224"/>
      <c r="B10" s="225" t="s">
        <v>11</v>
      </c>
      <c r="C10" s="226"/>
      <c r="D10" s="404">
        <v>8500187</v>
      </c>
      <c r="E10" s="185">
        <v>17.904395579860061</v>
      </c>
      <c r="F10" s="226"/>
      <c r="G10" s="227">
        <v>1055830</v>
      </c>
      <c r="H10" s="228">
        <v>16.278233638280728</v>
      </c>
      <c r="I10" s="226"/>
      <c r="J10" s="229">
        <v>428922</v>
      </c>
      <c r="K10" s="576">
        <f t="shared" ref="K10:K27" si="0">J10*100/D10</f>
        <v>5.0460301638069849</v>
      </c>
      <c r="L10" s="230">
        <f>J10*100/G10</f>
        <v>40.624153509561197</v>
      </c>
      <c r="M10" s="304"/>
      <c r="N10" s="305">
        <f>_xlfn.RANK.EQ(L10,L$10:L$29,0)</f>
        <v>1</v>
      </c>
      <c r="O10" s="305">
        <v>1</v>
      </c>
      <c r="P10" s="305">
        <f>MATCH(O10,N$10:N$29,0)</f>
        <v>1</v>
      </c>
      <c r="Q10" s="306" t="str">
        <f>INDEX(B$10:B$29,P10,1)</f>
        <v>Andalucía</v>
      </c>
      <c r="R10" s="436">
        <f>INDEX(L$10:L$29,P10,1)</f>
        <v>40.624153509561197</v>
      </c>
      <c r="S10" s="231"/>
      <c r="T10" s="231"/>
      <c r="U10" s="231"/>
    </row>
    <row r="11" spans="1:21" s="232" customFormat="1" ht="18" customHeight="1" x14ac:dyDescent="0.15">
      <c r="A11" s="224"/>
      <c r="B11" s="233" t="s">
        <v>10</v>
      </c>
      <c r="C11" s="226"/>
      <c r="D11" s="405">
        <v>1326315</v>
      </c>
      <c r="E11" s="186">
        <v>2.793687765163531</v>
      </c>
      <c r="F11" s="226"/>
      <c r="G11" s="234">
        <v>194402</v>
      </c>
      <c r="H11" s="235">
        <v>2.9971881607352038</v>
      </c>
      <c r="I11" s="226"/>
      <c r="J11" s="236">
        <v>52929</v>
      </c>
      <c r="K11" s="577">
        <f t="shared" si="0"/>
        <v>3.9906809468338968</v>
      </c>
      <c r="L11" s="237">
        <f>J11*100/G11</f>
        <v>27.226571743089064</v>
      </c>
      <c r="M11" s="304"/>
      <c r="N11" s="305">
        <f t="shared" ref="N11:N26" si="1">_xlfn.RANK.EQ(L11,L$10:L$29,0)</f>
        <v>13</v>
      </c>
      <c r="O11" s="305">
        <v>2</v>
      </c>
      <c r="P11" s="305">
        <f t="shared" ref="P11:P27" si="2">MATCH(O11,N$10:N$29,0)</f>
        <v>7</v>
      </c>
      <c r="Q11" s="306" t="str">
        <f t="shared" ref="Q11:Q28" si="3">INDEX(B$10:B$29,P11,1)</f>
        <v>Castilla y León</v>
      </c>
      <c r="R11" s="436">
        <f t="shared" ref="R11:R28" si="4">INDEX(L$10:L$29,P11,1)</f>
        <v>36.549982658932073</v>
      </c>
      <c r="S11" s="231"/>
      <c r="T11" s="231"/>
      <c r="U11" s="231"/>
    </row>
    <row r="12" spans="1:21" s="232" customFormat="1" ht="18" customHeight="1" x14ac:dyDescent="0.15">
      <c r="A12" s="224"/>
      <c r="B12" s="233" t="s">
        <v>40</v>
      </c>
      <c r="C12" s="226"/>
      <c r="D12" s="405">
        <v>1004686</v>
      </c>
      <c r="E12" s="186">
        <v>2.1162235110294971</v>
      </c>
      <c r="F12" s="226"/>
      <c r="G12" s="234">
        <v>193502</v>
      </c>
      <c r="H12" s="235">
        <v>2.9833124323750959</v>
      </c>
      <c r="I12" s="226"/>
      <c r="J12" s="236">
        <v>46391</v>
      </c>
      <c r="K12" s="577">
        <f t="shared" si="0"/>
        <v>4.6174625703951282</v>
      </c>
      <c r="L12" s="237">
        <f>J12*100/G12</f>
        <v>23.974429204866098</v>
      </c>
      <c r="M12" s="304"/>
      <c r="N12" s="305">
        <f t="shared" si="1"/>
        <v>16</v>
      </c>
      <c r="O12" s="305">
        <v>3</v>
      </c>
      <c r="P12" s="305">
        <f t="shared" si="2"/>
        <v>11</v>
      </c>
      <c r="Q12" s="306" t="str">
        <f t="shared" si="3"/>
        <v>Extremadura</v>
      </c>
      <c r="R12" s="437">
        <f t="shared" si="4"/>
        <v>36.500463880043128</v>
      </c>
      <c r="S12" s="231"/>
      <c r="T12" s="231"/>
      <c r="U12" s="231"/>
    </row>
    <row r="13" spans="1:21" s="232" customFormat="1" ht="18" customHeight="1" x14ac:dyDescent="0.15">
      <c r="A13" s="224"/>
      <c r="B13" s="233" t="s">
        <v>41</v>
      </c>
      <c r="C13" s="226"/>
      <c r="D13" s="405">
        <v>1176659</v>
      </c>
      <c r="E13" s="186">
        <v>2.4784593796115968</v>
      </c>
      <c r="F13" s="226"/>
      <c r="G13" s="234">
        <v>122308</v>
      </c>
      <c r="H13" s="235">
        <v>1.8856806491867435</v>
      </c>
      <c r="I13" s="226"/>
      <c r="J13" s="236">
        <v>42593</v>
      </c>
      <c r="K13" s="577">
        <f t="shared" si="0"/>
        <v>3.6198252849806103</v>
      </c>
      <c r="L13" s="237">
        <f t="shared" ref="L13:L27" si="5">J13*100/G13</f>
        <v>34.824377800307424</v>
      </c>
      <c r="M13" s="304"/>
      <c r="N13" s="305">
        <f t="shared" si="1"/>
        <v>5</v>
      </c>
      <c r="O13" s="305">
        <v>4</v>
      </c>
      <c r="P13" s="305">
        <f t="shared" si="2"/>
        <v>9</v>
      </c>
      <c r="Q13" s="306" t="str">
        <f t="shared" si="3"/>
        <v>Cataluña</v>
      </c>
      <c r="R13" s="436">
        <f t="shared" si="4"/>
        <v>34.972254110467532</v>
      </c>
      <c r="S13" s="231"/>
      <c r="T13" s="231"/>
      <c r="U13" s="231"/>
    </row>
    <row r="14" spans="1:21" s="232" customFormat="1" ht="18" customHeight="1" x14ac:dyDescent="0.15">
      <c r="A14" s="224"/>
      <c r="B14" s="233" t="s">
        <v>9</v>
      </c>
      <c r="C14" s="226"/>
      <c r="D14" s="405">
        <v>2177701</v>
      </c>
      <c r="E14" s="186">
        <v>4.5870073397981521</v>
      </c>
      <c r="F14" s="226"/>
      <c r="G14" s="234">
        <v>246866</v>
      </c>
      <c r="H14" s="235">
        <v>3.8060506192737567</v>
      </c>
      <c r="I14" s="226"/>
      <c r="J14" s="236">
        <v>60701</v>
      </c>
      <c r="K14" s="577">
        <f t="shared" si="0"/>
        <v>2.7873890860131856</v>
      </c>
      <c r="L14" s="237">
        <f t="shared" si="5"/>
        <v>24.588643231550719</v>
      </c>
      <c r="M14" s="304"/>
      <c r="N14" s="305">
        <f t="shared" si="1"/>
        <v>15</v>
      </c>
      <c r="O14" s="305">
        <v>5</v>
      </c>
      <c r="P14" s="305">
        <f t="shared" si="2"/>
        <v>4</v>
      </c>
      <c r="Q14" s="306" t="str">
        <f t="shared" si="3"/>
        <v>Balears, Illes</v>
      </c>
      <c r="R14" s="436">
        <f t="shared" si="4"/>
        <v>34.824377800307424</v>
      </c>
      <c r="S14" s="231"/>
      <c r="T14" s="231"/>
      <c r="U14" s="231"/>
    </row>
    <row r="15" spans="1:21" s="232" customFormat="1" ht="18" customHeight="1" x14ac:dyDescent="0.15">
      <c r="A15" s="224"/>
      <c r="B15" s="233" t="s">
        <v>8</v>
      </c>
      <c r="C15" s="226"/>
      <c r="D15" s="406">
        <v>585402</v>
      </c>
      <c r="E15" s="186">
        <v>1.2330633409878207</v>
      </c>
      <c r="F15" s="226"/>
      <c r="G15" s="238">
        <v>99678</v>
      </c>
      <c r="H15" s="235">
        <v>1.5367831683098099</v>
      </c>
      <c r="I15" s="226"/>
      <c r="J15" s="238">
        <v>23726</v>
      </c>
      <c r="K15" s="578">
        <f t="shared" si="0"/>
        <v>4.0529413975353688</v>
      </c>
      <c r="L15" s="237">
        <f t="shared" si="5"/>
        <v>23.802644515339392</v>
      </c>
      <c r="M15" s="304"/>
      <c r="N15" s="305">
        <f t="shared" si="1"/>
        <v>17</v>
      </c>
      <c r="O15" s="305">
        <v>6</v>
      </c>
      <c r="P15" s="305">
        <f t="shared" si="2"/>
        <v>16</v>
      </c>
      <c r="Q15" s="306" t="str">
        <f t="shared" si="3"/>
        <v>País Vasco</v>
      </c>
      <c r="R15" s="436">
        <f t="shared" si="4"/>
        <v>33.308577132400124</v>
      </c>
      <c r="S15" s="231"/>
      <c r="T15" s="231"/>
      <c r="U15" s="231"/>
    </row>
    <row r="16" spans="1:21" s="232" customFormat="1" ht="18" customHeight="1" x14ac:dyDescent="0.15">
      <c r="A16" s="224"/>
      <c r="B16" s="233" t="s">
        <v>7</v>
      </c>
      <c r="C16" s="226"/>
      <c r="D16" s="405">
        <v>2372640</v>
      </c>
      <c r="E16" s="186">
        <v>4.9976177145984177</v>
      </c>
      <c r="F16" s="226"/>
      <c r="G16" s="234">
        <v>420966</v>
      </c>
      <c r="H16" s="235">
        <v>6.4902331831568389</v>
      </c>
      <c r="I16" s="226"/>
      <c r="J16" s="236">
        <v>153863</v>
      </c>
      <c r="K16" s="577">
        <f t="shared" si="0"/>
        <v>6.4848860341223276</v>
      </c>
      <c r="L16" s="237">
        <f t="shared" si="5"/>
        <v>36.549982658932073</v>
      </c>
      <c r="M16" s="304"/>
      <c r="N16" s="305">
        <f t="shared" si="1"/>
        <v>2</v>
      </c>
      <c r="O16" s="305">
        <v>7</v>
      </c>
      <c r="P16" s="305">
        <f t="shared" si="2"/>
        <v>8</v>
      </c>
      <c r="Q16" s="306" t="str">
        <f t="shared" si="3"/>
        <v>Castilla - La Mancha</v>
      </c>
      <c r="R16" s="436">
        <f t="shared" si="4"/>
        <v>32.956697190749651</v>
      </c>
      <c r="S16" s="231"/>
      <c r="T16" s="231"/>
      <c r="U16" s="231"/>
    </row>
    <row r="17" spans="1:21" s="232" customFormat="1" ht="18" customHeight="1" x14ac:dyDescent="0.15">
      <c r="A17" s="224"/>
      <c r="B17" s="233" t="s">
        <v>43</v>
      </c>
      <c r="C17" s="226"/>
      <c r="D17" s="405">
        <v>2053328</v>
      </c>
      <c r="E17" s="186">
        <v>4.3250338806902606</v>
      </c>
      <c r="F17" s="226"/>
      <c r="G17" s="234">
        <v>289935</v>
      </c>
      <c r="H17" s="235">
        <v>4.4700658912087397</v>
      </c>
      <c r="I17" s="226"/>
      <c r="J17" s="236">
        <v>95553</v>
      </c>
      <c r="K17" s="577">
        <f t="shared" si="0"/>
        <v>4.6535672819929399</v>
      </c>
      <c r="L17" s="237">
        <f t="shared" si="5"/>
        <v>32.956697190749651</v>
      </c>
      <c r="M17" s="304"/>
      <c r="N17" s="305">
        <f t="shared" si="1"/>
        <v>7</v>
      </c>
      <c r="O17" s="305">
        <v>8</v>
      </c>
      <c r="P17" s="305">
        <f t="shared" si="2"/>
        <v>17</v>
      </c>
      <c r="Q17" s="306" t="str">
        <f t="shared" si="3"/>
        <v>Rioja, La</v>
      </c>
      <c r="R17" s="436">
        <f t="shared" si="4"/>
        <v>32.305953778998912</v>
      </c>
      <c r="S17" s="231"/>
      <c r="T17" s="231"/>
      <c r="U17" s="231"/>
    </row>
    <row r="18" spans="1:21" s="232" customFormat="1" ht="18" customHeight="1" x14ac:dyDescent="0.15">
      <c r="A18" s="224"/>
      <c r="B18" s="233" t="s">
        <v>44</v>
      </c>
      <c r="C18" s="226"/>
      <c r="D18" s="405">
        <v>7792611</v>
      </c>
      <c r="E18" s="186">
        <v>16.413990650319683</v>
      </c>
      <c r="F18" s="226"/>
      <c r="G18" s="234">
        <v>1069708</v>
      </c>
      <c r="H18" s="235">
        <v>16.492197369593594</v>
      </c>
      <c r="I18" s="226"/>
      <c r="J18" s="236">
        <v>374101</v>
      </c>
      <c r="K18" s="577">
        <f t="shared" si="0"/>
        <v>4.8007144203656518</v>
      </c>
      <c r="L18" s="237">
        <f t="shared" si="5"/>
        <v>34.972254110467532</v>
      </c>
      <c r="M18" s="304"/>
      <c r="N18" s="305">
        <f t="shared" si="1"/>
        <v>4</v>
      </c>
      <c r="O18" s="305">
        <v>9</v>
      </c>
      <c r="P18" s="305">
        <f t="shared" si="2"/>
        <v>20</v>
      </c>
      <c r="Q18" s="306" t="str">
        <f t="shared" si="3"/>
        <v>TOTAL</v>
      </c>
      <c r="R18" s="436">
        <f t="shared" si="4"/>
        <v>31.920727655529184</v>
      </c>
      <c r="S18" s="231"/>
      <c r="T18" s="231"/>
      <c r="U18" s="231"/>
    </row>
    <row r="19" spans="1:21" s="232" customFormat="1" ht="18" customHeight="1" x14ac:dyDescent="0.15">
      <c r="A19" s="224"/>
      <c r="B19" s="233" t="s">
        <v>6</v>
      </c>
      <c r="C19" s="226"/>
      <c r="D19" s="405">
        <v>5097967</v>
      </c>
      <c r="E19" s="186">
        <v>10.738118799159649</v>
      </c>
      <c r="F19" s="226"/>
      <c r="G19" s="234">
        <v>656267</v>
      </c>
      <c r="H19" s="235">
        <v>10.11798069300321</v>
      </c>
      <c r="I19" s="226"/>
      <c r="J19" s="236">
        <v>201091</v>
      </c>
      <c r="K19" s="577">
        <f t="shared" si="0"/>
        <v>3.9445331835219806</v>
      </c>
      <c r="L19" s="237">
        <f t="shared" si="5"/>
        <v>30.641644330737336</v>
      </c>
      <c r="M19" s="304"/>
      <c r="N19" s="305">
        <f t="shared" si="1"/>
        <v>10</v>
      </c>
      <c r="O19" s="305">
        <v>10</v>
      </c>
      <c r="P19" s="305">
        <f t="shared" si="2"/>
        <v>10</v>
      </c>
      <c r="Q19" s="306" t="str">
        <f t="shared" si="3"/>
        <v>Comunitat Valenciana</v>
      </c>
      <c r="R19" s="437">
        <f t="shared" si="4"/>
        <v>30.641644330737336</v>
      </c>
      <c r="S19" s="231"/>
      <c r="T19" s="231"/>
      <c r="U19" s="231"/>
    </row>
    <row r="20" spans="1:21" s="232" customFormat="1" ht="18" customHeight="1" x14ac:dyDescent="0.15">
      <c r="A20" s="224"/>
      <c r="B20" s="233" t="s">
        <v>5</v>
      </c>
      <c r="C20" s="226"/>
      <c r="D20" s="405">
        <v>1054776</v>
      </c>
      <c r="E20" s="186">
        <v>2.221730739822839</v>
      </c>
      <c r="F20" s="226"/>
      <c r="G20" s="234">
        <v>159524</v>
      </c>
      <c r="H20" s="235">
        <v>2.4594574343531583</v>
      </c>
      <c r="I20" s="226"/>
      <c r="J20" s="236">
        <v>58227</v>
      </c>
      <c r="K20" s="577">
        <f t="shared" si="0"/>
        <v>5.5203190061207312</v>
      </c>
      <c r="L20" s="237">
        <f t="shared" si="5"/>
        <v>36.500463880043128</v>
      </c>
      <c r="M20" s="304"/>
      <c r="N20" s="305">
        <f t="shared" si="1"/>
        <v>3</v>
      </c>
      <c r="O20" s="305">
        <v>11</v>
      </c>
      <c r="P20" s="305">
        <f t="shared" si="2"/>
        <v>14</v>
      </c>
      <c r="Q20" s="306" t="str">
        <f t="shared" si="3"/>
        <v>Murcia, Región de</v>
      </c>
      <c r="R20" s="436">
        <f t="shared" si="4"/>
        <v>30.136578245781266</v>
      </c>
      <c r="S20" s="231"/>
      <c r="T20" s="231"/>
      <c r="U20" s="231"/>
    </row>
    <row r="21" spans="1:21" s="232" customFormat="1" ht="18" customHeight="1" x14ac:dyDescent="0.15">
      <c r="A21" s="224"/>
      <c r="B21" s="233" t="s">
        <v>38</v>
      </c>
      <c r="C21" s="226"/>
      <c r="D21" s="405">
        <v>2690464</v>
      </c>
      <c r="E21" s="186">
        <v>5.6670672950339354</v>
      </c>
      <c r="F21" s="226"/>
      <c r="G21" s="234">
        <v>485558</v>
      </c>
      <c r="H21" s="235">
        <v>7.4860787900858226</v>
      </c>
      <c r="I21" s="226"/>
      <c r="J21" s="236">
        <v>83438</v>
      </c>
      <c r="K21" s="577">
        <f t="shared" si="0"/>
        <v>3.101249449909012</v>
      </c>
      <c r="L21" s="237">
        <f t="shared" si="5"/>
        <v>17.183940950411692</v>
      </c>
      <c r="M21" s="304"/>
      <c r="N21" s="305">
        <f t="shared" si="1"/>
        <v>19</v>
      </c>
      <c r="O21" s="305">
        <v>12</v>
      </c>
      <c r="P21" s="305">
        <f t="shared" si="2"/>
        <v>13</v>
      </c>
      <c r="Q21" s="306" t="str">
        <f t="shared" si="3"/>
        <v>Madrid, Comunidad de</v>
      </c>
      <c r="R21" s="436">
        <f t="shared" si="4"/>
        <v>29.177788811775351</v>
      </c>
      <c r="S21" s="231"/>
      <c r="T21" s="231"/>
      <c r="U21" s="231"/>
    </row>
    <row r="22" spans="1:21" s="232" customFormat="1" ht="18" customHeight="1" x14ac:dyDescent="0.15">
      <c r="A22" s="224"/>
      <c r="B22" s="233" t="s">
        <v>45</v>
      </c>
      <c r="C22" s="226"/>
      <c r="D22" s="405">
        <v>6750336</v>
      </c>
      <c r="E22" s="186">
        <v>14.218591431102663</v>
      </c>
      <c r="F22" s="226"/>
      <c r="G22" s="234">
        <v>803577</v>
      </c>
      <c r="H22" s="235">
        <v>12.389129076033749</v>
      </c>
      <c r="I22" s="226"/>
      <c r="J22" s="236">
        <v>234466</v>
      </c>
      <c r="K22" s="577">
        <f t="shared" si="0"/>
        <v>3.4733974723628571</v>
      </c>
      <c r="L22" s="237">
        <f t="shared" si="5"/>
        <v>29.177788811775351</v>
      </c>
      <c r="M22" s="304"/>
      <c r="N22" s="305">
        <f t="shared" si="1"/>
        <v>12</v>
      </c>
      <c r="O22" s="305">
        <v>13</v>
      </c>
      <c r="P22" s="305">
        <f t="shared" si="2"/>
        <v>2</v>
      </c>
      <c r="Q22" s="306" t="str">
        <f t="shared" si="3"/>
        <v>Aragón</v>
      </c>
      <c r="R22" s="436">
        <f t="shared" si="4"/>
        <v>27.226571743089064</v>
      </c>
      <c r="S22" s="231"/>
      <c r="T22" s="231"/>
      <c r="U22" s="231"/>
    </row>
    <row r="23" spans="1:21" s="240" customFormat="1" ht="18" customHeight="1" x14ac:dyDescent="0.15">
      <c r="A23" s="239"/>
      <c r="B23" s="233" t="s">
        <v>46</v>
      </c>
      <c r="C23" s="226"/>
      <c r="D23" s="405">
        <v>1531878</v>
      </c>
      <c r="E23" s="186">
        <v>3.2266760357254345</v>
      </c>
      <c r="F23" s="226"/>
      <c r="G23" s="234">
        <v>201423</v>
      </c>
      <c r="H23" s="235">
        <v>3.1054342594200008</v>
      </c>
      <c r="I23" s="226"/>
      <c r="J23" s="236">
        <v>60702</v>
      </c>
      <c r="K23" s="577">
        <f t="shared" si="0"/>
        <v>3.9625870989726337</v>
      </c>
      <c r="L23" s="237">
        <f t="shared" si="5"/>
        <v>30.136578245781266</v>
      </c>
      <c r="M23" s="304"/>
      <c r="N23" s="305">
        <f t="shared" si="1"/>
        <v>11</v>
      </c>
      <c r="O23" s="305">
        <v>14</v>
      </c>
      <c r="P23" s="305">
        <f t="shared" si="2"/>
        <v>15</v>
      </c>
      <c r="Q23" s="306" t="str">
        <f t="shared" si="3"/>
        <v>Navarra, Comunidad Foral de</v>
      </c>
      <c r="R23" s="436">
        <f t="shared" si="4"/>
        <v>26.46791712580071</v>
      </c>
      <c r="S23" s="231"/>
      <c r="T23" s="231"/>
      <c r="U23" s="231"/>
    </row>
    <row r="24" spans="1:21" s="232" customFormat="1" ht="18" customHeight="1" x14ac:dyDescent="0.15">
      <c r="B24" s="233" t="s">
        <v>47</v>
      </c>
      <c r="C24" s="226"/>
      <c r="D24" s="406">
        <v>664117</v>
      </c>
      <c r="E24" s="186">
        <v>1.3988649284198011</v>
      </c>
      <c r="F24" s="226"/>
      <c r="G24" s="238">
        <v>82583</v>
      </c>
      <c r="H24" s="235">
        <v>1.2732214168475393</v>
      </c>
      <c r="I24" s="226"/>
      <c r="J24" s="241">
        <v>21858</v>
      </c>
      <c r="K24" s="579">
        <f t="shared" si="0"/>
        <v>3.2912875291552544</v>
      </c>
      <c r="L24" s="237">
        <f t="shared" si="5"/>
        <v>26.46791712580071</v>
      </c>
      <c r="M24" s="304"/>
      <c r="N24" s="305">
        <f t="shared" si="1"/>
        <v>14</v>
      </c>
      <c r="O24" s="305">
        <v>15</v>
      </c>
      <c r="P24" s="305">
        <f t="shared" si="2"/>
        <v>5</v>
      </c>
      <c r="Q24" s="306" t="str">
        <f t="shared" si="3"/>
        <v>Canarias</v>
      </c>
      <c r="R24" s="436">
        <f t="shared" si="4"/>
        <v>24.588643231550719</v>
      </c>
      <c r="S24" s="231"/>
      <c r="T24" s="231"/>
      <c r="U24" s="231"/>
    </row>
    <row r="25" spans="1:21" s="232" customFormat="1" ht="18" customHeight="1" x14ac:dyDescent="0.15">
      <c r="B25" s="233" t="s">
        <v>48</v>
      </c>
      <c r="C25" s="226"/>
      <c r="D25" s="406">
        <v>2208174</v>
      </c>
      <c r="E25" s="186">
        <v>4.6511942390399073</v>
      </c>
      <c r="F25" s="226"/>
      <c r="G25" s="238">
        <v>336616</v>
      </c>
      <c r="H25" s="235">
        <v>5.1897690862956214</v>
      </c>
      <c r="I25" s="226"/>
      <c r="J25" s="241">
        <v>112122</v>
      </c>
      <c r="K25" s="579">
        <f t="shared" si="0"/>
        <v>5.0775889943455539</v>
      </c>
      <c r="L25" s="237">
        <f t="shared" si="5"/>
        <v>33.308577132400124</v>
      </c>
      <c r="M25" s="304"/>
      <c r="N25" s="305">
        <f t="shared" si="1"/>
        <v>6</v>
      </c>
      <c r="O25" s="305">
        <v>16</v>
      </c>
      <c r="P25" s="305">
        <f t="shared" si="2"/>
        <v>3</v>
      </c>
      <c r="Q25" s="306" t="str">
        <f t="shared" si="3"/>
        <v>Asturias, Principado de</v>
      </c>
      <c r="R25" s="437">
        <f t="shared" si="4"/>
        <v>23.974429204866098</v>
      </c>
      <c r="S25" s="231"/>
      <c r="T25" s="231"/>
      <c r="U25" s="231"/>
    </row>
    <row r="26" spans="1:21" s="232" customFormat="1" ht="18" customHeight="1" x14ac:dyDescent="0.15">
      <c r="B26" s="233" t="s">
        <v>49</v>
      </c>
      <c r="C26" s="226"/>
      <c r="D26" s="406">
        <v>319892</v>
      </c>
      <c r="E26" s="187">
        <v>0.67380551872948147</v>
      </c>
      <c r="F26" s="226"/>
      <c r="G26" s="238">
        <v>45131</v>
      </c>
      <c r="H26" s="242">
        <v>0.69580610735558523</v>
      </c>
      <c r="I26" s="226"/>
      <c r="J26" s="241">
        <v>14580</v>
      </c>
      <c r="K26" s="579">
        <f t="shared" si="0"/>
        <v>4.557788253535568</v>
      </c>
      <c r="L26" s="243">
        <f t="shared" si="5"/>
        <v>32.305953778998912</v>
      </c>
      <c r="M26" s="304"/>
      <c r="N26" s="305">
        <f t="shared" si="1"/>
        <v>8</v>
      </c>
      <c r="O26" s="305">
        <v>17</v>
      </c>
      <c r="P26" s="305">
        <f t="shared" si="2"/>
        <v>6</v>
      </c>
      <c r="Q26" s="306" t="str">
        <f t="shared" si="3"/>
        <v>Cantabria</v>
      </c>
      <c r="R26" s="436">
        <f t="shared" si="4"/>
        <v>23.802644515339392</v>
      </c>
      <c r="S26" s="231"/>
      <c r="T26" s="231"/>
      <c r="U26" s="231"/>
    </row>
    <row r="27" spans="1:21" s="232" customFormat="1" ht="18" customHeight="1" x14ac:dyDescent="0.15">
      <c r="B27" s="244" t="s">
        <v>4</v>
      </c>
      <c r="C27" s="226"/>
      <c r="D27" s="407">
        <v>168287</v>
      </c>
      <c r="E27" s="188">
        <v>0.35447185090726951</v>
      </c>
      <c r="F27" s="226"/>
      <c r="G27" s="245">
        <v>22272</v>
      </c>
      <c r="H27" s="246">
        <v>0.34337802448480192</v>
      </c>
      <c r="I27" s="226"/>
      <c r="J27" s="247">
        <v>5162</v>
      </c>
      <c r="K27" s="580">
        <f t="shared" si="0"/>
        <v>3.0673789419265898</v>
      </c>
      <c r="L27" s="248">
        <f t="shared" si="5"/>
        <v>23.177083333333332</v>
      </c>
      <c r="M27" s="304"/>
      <c r="N27" s="305">
        <f>_xlfn.RANK.EQ(L27,L$10:L$29,0)</f>
        <v>18</v>
      </c>
      <c r="O27" s="305">
        <v>18</v>
      </c>
      <c r="P27" s="305">
        <f t="shared" si="2"/>
        <v>18</v>
      </c>
      <c r="Q27" s="306" t="str">
        <f t="shared" si="3"/>
        <v>Ceuta y Melilla</v>
      </c>
      <c r="R27" s="436">
        <f t="shared" si="4"/>
        <v>23.177083333333332</v>
      </c>
      <c r="S27" s="231"/>
      <c r="T27" s="231"/>
      <c r="U27" s="231"/>
    </row>
    <row r="28" spans="1:21" s="223" customFormat="1" ht="3.75" customHeight="1" x14ac:dyDescent="0.15">
      <c r="A28" s="220"/>
      <c r="B28" s="221"/>
      <c r="C28" s="222"/>
      <c r="D28" s="221"/>
      <c r="E28" s="249"/>
      <c r="F28" s="222"/>
      <c r="G28" s="221"/>
      <c r="H28" s="249"/>
      <c r="I28" s="222"/>
      <c r="J28" s="221"/>
      <c r="K28" s="221"/>
      <c r="L28" s="250"/>
      <c r="M28" s="304"/>
      <c r="N28" s="309"/>
      <c r="O28" s="309"/>
      <c r="P28" s="305">
        <f>MATCH(O29,N$10:N$29,0)</f>
        <v>12</v>
      </c>
      <c r="Q28" s="306" t="str">
        <f t="shared" si="3"/>
        <v>Galicia</v>
      </c>
      <c r="R28" s="436">
        <f t="shared" si="4"/>
        <v>17.183940950411692</v>
      </c>
      <c r="S28" s="231"/>
      <c r="T28" s="231"/>
      <c r="U28" s="231"/>
    </row>
    <row r="29" spans="1:21" s="251" customFormat="1" ht="18" customHeight="1" x14ac:dyDescent="0.15">
      <c r="B29" s="252" t="s">
        <v>3</v>
      </c>
      <c r="C29" s="211"/>
      <c r="D29" s="253">
        <f>SUM(D10:D27)</f>
        <v>47475420</v>
      </c>
      <c r="E29" s="254">
        <f>SUM(E10:E27)</f>
        <v>100</v>
      </c>
      <c r="F29" s="211"/>
      <c r="G29" s="253">
        <f>SUM(G10:G27)</f>
        <v>6486146</v>
      </c>
      <c r="H29" s="254">
        <f>SUM(H10:H27)</f>
        <v>99.999999999999986</v>
      </c>
      <c r="I29" s="211"/>
      <c r="J29" s="253">
        <f>SUM(J10:J27)</f>
        <v>2070425</v>
      </c>
      <c r="K29" s="409">
        <f>J29*100/D29</f>
        <v>4.3610462003285067</v>
      </c>
      <c r="L29" s="255">
        <f>J29*100/G29</f>
        <v>31.920727655529184</v>
      </c>
      <c r="M29" s="304"/>
      <c r="N29" s="305">
        <f>_xlfn.RANK.EQ(L29,L$10:L$29,0)</f>
        <v>9</v>
      </c>
      <c r="O29" s="305">
        <v>19</v>
      </c>
      <c r="P29" s="309"/>
      <c r="Q29" s="309"/>
      <c r="R29" s="438"/>
      <c r="S29" s="439"/>
      <c r="T29" s="439"/>
      <c r="U29" s="439"/>
    </row>
    <row r="30" spans="1:21" s="256" customFormat="1" ht="5.25" customHeight="1" x14ac:dyDescent="0.2">
      <c r="B30" s="257" t="s">
        <v>42</v>
      </c>
      <c r="C30" s="258"/>
      <c r="D30" s="258"/>
      <c r="E30" s="258"/>
      <c r="F30" s="258"/>
      <c r="G30" s="258"/>
      <c r="H30" s="258"/>
      <c r="I30" s="258"/>
      <c r="O30" s="259"/>
    </row>
    <row r="31" spans="1:21" s="251" customFormat="1" ht="5.25" customHeight="1" x14ac:dyDescent="0.2">
      <c r="B31" s="257" t="s">
        <v>50</v>
      </c>
      <c r="C31" s="260"/>
      <c r="D31" s="260"/>
      <c r="E31" s="260"/>
      <c r="F31" s="260"/>
      <c r="G31" s="260"/>
      <c r="H31" s="260"/>
      <c r="I31" s="260"/>
      <c r="O31" s="259"/>
    </row>
    <row r="32" spans="1:21" s="251" customFormat="1" ht="13.5" customHeight="1" x14ac:dyDescent="0.2">
      <c r="B32" s="1057" t="s">
        <v>488</v>
      </c>
      <c r="C32" s="1057"/>
      <c r="D32" s="1057"/>
      <c r="E32" s="1057"/>
      <c r="F32" s="1057"/>
      <c r="G32" s="1057"/>
      <c r="H32" s="1057"/>
      <c r="I32" s="1057"/>
      <c r="J32" s="1057"/>
      <c r="K32" s="1057"/>
      <c r="L32" s="1057"/>
      <c r="M32" s="1057"/>
      <c r="O32" s="259"/>
    </row>
    <row r="33" spans="2:19" ht="24.75" customHeight="1" x14ac:dyDescent="0.2">
      <c r="B33" s="1064" t="s">
        <v>251</v>
      </c>
      <c r="C33" s="1064"/>
      <c r="D33" s="1064"/>
      <c r="E33" s="1064"/>
      <c r="F33" s="1064"/>
      <c r="G33" s="1064"/>
      <c r="H33" s="1064"/>
      <c r="I33" s="1064"/>
      <c r="J33" s="1064"/>
      <c r="K33" s="1064"/>
      <c r="L33" s="1064"/>
      <c r="M33" s="1064"/>
      <c r="N33" s="1064"/>
      <c r="O33" s="1064"/>
      <c r="P33" s="1064"/>
      <c r="Q33" s="1064"/>
      <c r="R33" s="262"/>
      <c r="S33" s="262"/>
    </row>
    <row r="34" spans="2:19" ht="4.5" customHeight="1" x14ac:dyDescent="0.2">
      <c r="B34" s="1065"/>
      <c r="C34" s="1065"/>
      <c r="D34" s="1065"/>
      <c r="E34" s="1065"/>
      <c r="F34" s="1065"/>
      <c r="G34" s="1065"/>
      <c r="H34" s="1065"/>
      <c r="I34" s="1065"/>
      <c r="J34" s="1065"/>
      <c r="K34" s="1065"/>
      <c r="L34" s="1065"/>
      <c r="M34" s="1065"/>
      <c r="N34" s="1065"/>
      <c r="O34" s="1065"/>
      <c r="P34" s="1065"/>
      <c r="Q34" s="581"/>
      <c r="R34" s="262"/>
      <c r="S34" s="262"/>
    </row>
    <row r="37" spans="2:19" x14ac:dyDescent="0.2">
      <c r="L37" s="263"/>
      <c r="M37" s="263"/>
      <c r="N37" s="263"/>
    </row>
  </sheetData>
  <mergeCells count="11">
    <mergeCell ref="B32:M32"/>
    <mergeCell ref="B33:Q33"/>
    <mergeCell ref="B34:P34"/>
    <mergeCell ref="B2:I2"/>
    <mergeCell ref="B3:I3"/>
    <mergeCell ref="A4:U4"/>
    <mergeCell ref="B5:S5"/>
    <mergeCell ref="B7:B8"/>
    <mergeCell ref="D7:E7"/>
    <mergeCell ref="G7:H7"/>
    <mergeCell ref="J7:L7"/>
  </mergeCells>
  <printOptions horizontalCentered="1"/>
  <pageMargins left="0" right="0" top="0.43307086614173229" bottom="0.43307086614173229" header="0" footer="0"/>
  <pageSetup paperSize="9" scale="85"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2"/>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8.42578125" style="261" bestFit="1" customWidth="1"/>
    <col min="14" max="14" width="8.42578125" style="261" customWidth="1"/>
    <col min="15" max="15" width="8.42578125" style="261" bestFit="1" customWidth="1"/>
    <col min="16" max="16" width="0.42578125" style="261" customWidth="1"/>
    <col min="17" max="17" width="8.5703125" style="261" bestFit="1" customWidth="1"/>
    <col min="18" max="18" width="6.85546875" style="261" customWidth="1"/>
    <col min="19" max="19" width="8.42578125" style="261" customWidth="1"/>
    <col min="20" max="20" width="6.85546875" style="261" bestFit="1" customWidth="1"/>
    <col min="21" max="21" width="8.42578125" style="261" customWidth="1"/>
    <col min="22" max="22" width="6.85546875" style="261" bestFit="1" customWidth="1"/>
    <col min="23" max="23" width="0.42578125" style="261" customWidth="1"/>
    <col min="24" max="24" width="10.28515625" style="261" bestFit="1" customWidth="1"/>
    <col min="25" max="25" width="7" style="261" customWidth="1"/>
    <col min="26" max="26" width="8.42578125" style="261" customWidth="1"/>
    <col min="27" max="27" width="6.85546875" style="261" bestFit="1" customWidth="1"/>
    <col min="28" max="28" width="8.42578125" style="261" customWidth="1"/>
    <col min="29" max="29" width="6.855468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405</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16</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33.75" customHeight="1" x14ac:dyDescent="0.2">
      <c r="A8" s="209"/>
      <c r="B8" s="1037"/>
      <c r="C8" s="211"/>
      <c r="D8" s="1041"/>
      <c r="E8" s="1042"/>
      <c r="F8" s="1042"/>
      <c r="G8" s="1042"/>
      <c r="H8" s="1042"/>
      <c r="I8" s="501"/>
      <c r="J8" s="1045" t="s">
        <v>180</v>
      </c>
      <c r="K8" s="1043"/>
      <c r="L8" s="1043"/>
      <c r="M8" s="1043"/>
      <c r="N8" s="1043"/>
      <c r="O8" s="1044"/>
      <c r="P8" s="211"/>
      <c r="Q8" s="1045" t="s">
        <v>181</v>
      </c>
      <c r="R8" s="1043"/>
      <c r="S8" s="1043"/>
      <c r="T8" s="1043"/>
      <c r="U8" s="1043"/>
      <c r="V8" s="1044"/>
      <c r="W8" s="211"/>
      <c r="X8" s="1045" t="s">
        <v>182</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221</v>
      </c>
      <c r="L9" s="1048" t="s">
        <v>27</v>
      </c>
      <c r="M9" s="1049"/>
      <c r="N9" s="1049" t="s">
        <v>26</v>
      </c>
      <c r="O9" s="1050"/>
      <c r="P9" s="211"/>
      <c r="Q9" s="1051" t="s">
        <v>12</v>
      </c>
      <c r="R9" s="1053" t="s">
        <v>221</v>
      </c>
      <c r="S9" s="1048" t="s">
        <v>27</v>
      </c>
      <c r="T9" s="1049"/>
      <c r="U9" s="1049" t="s">
        <v>26</v>
      </c>
      <c r="V9" s="1050"/>
      <c r="W9" s="211"/>
      <c r="X9" s="1051" t="s">
        <v>12</v>
      </c>
      <c r="Y9" s="1053" t="s">
        <v>221</v>
      </c>
      <c r="Z9" s="1048" t="s">
        <v>27</v>
      </c>
      <c r="AA9" s="1049"/>
      <c r="AB9" s="1049" t="s">
        <v>26</v>
      </c>
      <c r="AC9" s="1050"/>
      <c r="AD9" s="430"/>
      <c r="AE9" s="430"/>
      <c r="AF9" s="431"/>
      <c r="AG9" s="431"/>
      <c r="AH9" s="431"/>
      <c r="AI9" s="431"/>
      <c r="AJ9" s="431"/>
      <c r="AK9" s="431"/>
      <c r="AL9" s="432"/>
    </row>
    <row r="10" spans="1:53" s="219" customFormat="1" ht="36.75" customHeight="1" x14ac:dyDescent="0.2">
      <c r="A10" s="214"/>
      <c r="B10" s="1038"/>
      <c r="C10" s="216"/>
      <c r="D10" s="1047"/>
      <c r="E10" s="408" t="s">
        <v>12</v>
      </c>
      <c r="F10" s="408" t="s">
        <v>221</v>
      </c>
      <c r="G10" s="408" t="s">
        <v>12</v>
      </c>
      <c r="H10" s="218" t="s">
        <v>221</v>
      </c>
      <c r="I10" s="216"/>
      <c r="J10" s="1052"/>
      <c r="K10" s="1054"/>
      <c r="L10" s="408" t="s">
        <v>12</v>
      </c>
      <c r="M10" s="408" t="s">
        <v>222</v>
      </c>
      <c r="N10" s="408" t="s">
        <v>12</v>
      </c>
      <c r="O10" s="218" t="s">
        <v>222</v>
      </c>
      <c r="P10" s="216"/>
      <c r="Q10" s="1052"/>
      <c r="R10" s="1054"/>
      <c r="S10" s="408" t="s">
        <v>12</v>
      </c>
      <c r="T10" s="408" t="s">
        <v>222</v>
      </c>
      <c r="U10" s="408" t="s">
        <v>12</v>
      </c>
      <c r="V10" s="218" t="s">
        <v>222</v>
      </c>
      <c r="W10" s="216"/>
      <c r="X10" s="1052"/>
      <c r="Y10" s="1054"/>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428922</v>
      </c>
      <c r="E12" s="739">
        <f>L12+S12+Z12</f>
        <v>266002</v>
      </c>
      <c r="F12" s="748">
        <f>E12/$D12*100</f>
        <v>62.016403914930919</v>
      </c>
      <c r="G12" s="739">
        <f>N12+U12+AB12</f>
        <v>162920</v>
      </c>
      <c r="H12" s="230">
        <f>G12/$D12*100</f>
        <v>37.983596085069081</v>
      </c>
      <c r="I12" s="226"/>
      <c r="J12" s="227">
        <v>120786</v>
      </c>
      <c r="K12" s="751">
        <v>28.16036482157595</v>
      </c>
      <c r="L12" s="745">
        <v>51170</v>
      </c>
      <c r="M12" s="748">
        <v>42.36418127928733</v>
      </c>
      <c r="N12" s="745">
        <v>69616</v>
      </c>
      <c r="O12" s="228">
        <v>57.635818720712663</v>
      </c>
      <c r="P12" s="226"/>
      <c r="Q12" s="227">
        <v>107920</v>
      </c>
      <c r="R12" s="751">
        <v>25.160751838329581</v>
      </c>
      <c r="S12" s="745">
        <v>71497</v>
      </c>
      <c r="T12" s="748">
        <v>66.25</v>
      </c>
      <c r="U12" s="745">
        <v>36423</v>
      </c>
      <c r="V12" s="228">
        <v>33.75</v>
      </c>
      <c r="W12" s="226"/>
      <c r="X12" s="227">
        <v>200216</v>
      </c>
      <c r="Y12" s="751">
        <v>46.678883340094465</v>
      </c>
      <c r="Z12" s="745">
        <v>143335</v>
      </c>
      <c r="AA12" s="748">
        <v>71.590182602788985</v>
      </c>
      <c r="AB12" s="745">
        <v>56881</v>
      </c>
      <c r="AC12" s="228">
        <f t="shared" ref="AC12:AC29" si="0">AB12/$X12*100</f>
        <v>28.409817397211011</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52929</v>
      </c>
      <c r="E13" s="740">
        <f t="shared" ref="E13:E29" si="2">L13+S13+Z13</f>
        <v>33926</v>
      </c>
      <c r="F13" s="577">
        <f t="shared" ref="F13:H29" si="3">E13/$D13*100</f>
        <v>64.097186797407844</v>
      </c>
      <c r="G13" s="740">
        <f t="shared" ref="G13:G29" si="4">N13+U13+AB13</f>
        <v>19003</v>
      </c>
      <c r="H13" s="237">
        <f t="shared" si="3"/>
        <v>35.902813202592156</v>
      </c>
      <c r="I13" s="226"/>
      <c r="J13" s="234">
        <v>10287</v>
      </c>
      <c r="K13" s="752">
        <v>19.435470158136372</v>
      </c>
      <c r="L13" s="746">
        <v>4425</v>
      </c>
      <c r="M13" s="749">
        <v>43.015456401283174</v>
      </c>
      <c r="N13" s="746">
        <v>5862</v>
      </c>
      <c r="O13" s="235">
        <v>56.984543598716833</v>
      </c>
      <c r="P13" s="226"/>
      <c r="Q13" s="234">
        <v>10315</v>
      </c>
      <c r="R13" s="752">
        <v>19.48837121426817</v>
      </c>
      <c r="S13" s="746">
        <v>6346</v>
      </c>
      <c r="T13" s="749">
        <v>61.522055259331076</v>
      </c>
      <c r="U13" s="746">
        <v>3969</v>
      </c>
      <c r="V13" s="235">
        <v>38.477944740668931</v>
      </c>
      <c r="W13" s="226"/>
      <c r="X13" s="234">
        <v>32327</v>
      </c>
      <c r="Y13" s="752">
        <v>61.076158627595454</v>
      </c>
      <c r="Z13" s="746">
        <v>23155</v>
      </c>
      <c r="AA13" s="749">
        <v>71.627432177436816</v>
      </c>
      <c r="AB13" s="746">
        <v>9172</v>
      </c>
      <c r="AC13" s="235">
        <f t="shared" si="0"/>
        <v>28.372567822563184</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46391</v>
      </c>
      <c r="E14" s="740">
        <f t="shared" si="2"/>
        <v>30012</v>
      </c>
      <c r="F14" s="577">
        <f t="shared" si="3"/>
        <v>64.693582807009975</v>
      </c>
      <c r="G14" s="740">
        <f t="shared" si="4"/>
        <v>16379</v>
      </c>
      <c r="H14" s="237">
        <f t="shared" si="3"/>
        <v>35.306417192990018</v>
      </c>
      <c r="I14" s="226"/>
      <c r="J14" s="234">
        <v>10197</v>
      </c>
      <c r="K14" s="752">
        <v>21.980556573473304</v>
      </c>
      <c r="L14" s="746">
        <v>4301</v>
      </c>
      <c r="M14" s="749">
        <v>42.179072276159658</v>
      </c>
      <c r="N14" s="746">
        <v>5896</v>
      </c>
      <c r="O14" s="235">
        <v>57.820927723840342</v>
      </c>
      <c r="P14" s="226"/>
      <c r="Q14" s="234">
        <v>10322</v>
      </c>
      <c r="R14" s="752">
        <v>22.250005388976309</v>
      </c>
      <c r="S14" s="746">
        <v>6280</v>
      </c>
      <c r="T14" s="749">
        <v>60.840922301879488</v>
      </c>
      <c r="U14" s="746">
        <v>4042</v>
      </c>
      <c r="V14" s="235">
        <v>39.15907769812052</v>
      </c>
      <c r="W14" s="226"/>
      <c r="X14" s="234">
        <v>25872</v>
      </c>
      <c r="Y14" s="752">
        <v>55.769438037550387</v>
      </c>
      <c r="Z14" s="746">
        <v>19431</v>
      </c>
      <c r="AA14" s="749">
        <v>75.104359925788501</v>
      </c>
      <c r="AB14" s="746">
        <v>6441</v>
      </c>
      <c r="AC14" s="235">
        <f t="shared" si="0"/>
        <v>24.895640074211503</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42593</v>
      </c>
      <c r="E15" s="740">
        <f t="shared" si="2"/>
        <v>26022</v>
      </c>
      <c r="F15" s="577">
        <f t="shared" si="3"/>
        <v>61.094546052168198</v>
      </c>
      <c r="G15" s="740">
        <f t="shared" si="4"/>
        <v>16571</v>
      </c>
      <c r="H15" s="237">
        <f t="shared" si="3"/>
        <v>38.905453947831802</v>
      </c>
      <c r="I15" s="226"/>
      <c r="J15" s="234">
        <v>12016</v>
      </c>
      <c r="K15" s="752">
        <v>28.211208414528212</v>
      </c>
      <c r="L15" s="746">
        <v>5252</v>
      </c>
      <c r="M15" s="749">
        <v>43.708388814913448</v>
      </c>
      <c r="N15" s="746">
        <v>6764</v>
      </c>
      <c r="O15" s="235">
        <v>56.291611185086552</v>
      </c>
      <c r="P15" s="226"/>
      <c r="Q15" s="234">
        <v>10095</v>
      </c>
      <c r="R15" s="752">
        <v>23.701077641866032</v>
      </c>
      <c r="S15" s="746">
        <v>6051</v>
      </c>
      <c r="T15" s="749">
        <v>59.940564635958395</v>
      </c>
      <c r="U15" s="746">
        <v>4044</v>
      </c>
      <c r="V15" s="235">
        <v>40.059435364041605</v>
      </c>
      <c r="W15" s="226"/>
      <c r="X15" s="234">
        <v>20482</v>
      </c>
      <c r="Y15" s="752">
        <v>48.087713943605756</v>
      </c>
      <c r="Z15" s="746">
        <v>14719</v>
      </c>
      <c r="AA15" s="749">
        <v>71.863099306708335</v>
      </c>
      <c r="AB15" s="746">
        <v>5763</v>
      </c>
      <c r="AC15" s="235">
        <f t="shared" si="0"/>
        <v>28.136900693291672</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60701</v>
      </c>
      <c r="E16" s="740">
        <f t="shared" si="2"/>
        <v>35859</v>
      </c>
      <c r="F16" s="577">
        <f t="shared" si="3"/>
        <v>59.074809311213983</v>
      </c>
      <c r="G16" s="740">
        <f t="shared" si="4"/>
        <v>24842</v>
      </c>
      <c r="H16" s="237">
        <f t="shared" si="3"/>
        <v>40.925190688786017</v>
      </c>
      <c r="I16" s="226"/>
      <c r="J16" s="234">
        <v>21152</v>
      </c>
      <c r="K16" s="752">
        <v>34.846213406698404</v>
      </c>
      <c r="L16" s="746">
        <v>8851</v>
      </c>
      <c r="M16" s="749">
        <v>41.844742813918309</v>
      </c>
      <c r="N16" s="746">
        <v>12301</v>
      </c>
      <c r="O16" s="235">
        <v>58.155257186081698</v>
      </c>
      <c r="P16" s="226"/>
      <c r="Q16" s="234">
        <v>14002</v>
      </c>
      <c r="R16" s="752">
        <v>23.067165285580138</v>
      </c>
      <c r="S16" s="746">
        <v>8453</v>
      </c>
      <c r="T16" s="749">
        <v>60.369947150407086</v>
      </c>
      <c r="U16" s="746">
        <v>5549</v>
      </c>
      <c r="V16" s="235">
        <v>39.630052849592914</v>
      </c>
      <c r="W16" s="226"/>
      <c r="X16" s="234">
        <v>25547</v>
      </c>
      <c r="Y16" s="752">
        <v>42.086621307721458</v>
      </c>
      <c r="Z16" s="746">
        <v>18555</v>
      </c>
      <c r="AA16" s="749">
        <v>72.630837280306878</v>
      </c>
      <c r="AB16" s="746">
        <v>6992</v>
      </c>
      <c r="AC16" s="235">
        <f t="shared" si="0"/>
        <v>27.369162719693112</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23726</v>
      </c>
      <c r="E17" s="741">
        <f t="shared" si="2"/>
        <v>14603</v>
      </c>
      <c r="F17" s="578">
        <f t="shared" si="3"/>
        <v>61.54851218073</v>
      </c>
      <c r="G17" s="741">
        <f t="shared" si="4"/>
        <v>9123</v>
      </c>
      <c r="H17" s="237">
        <f t="shared" si="3"/>
        <v>38.45148781927</v>
      </c>
      <c r="I17" s="226"/>
      <c r="J17" s="238">
        <v>6537</v>
      </c>
      <c r="K17" s="753">
        <v>27.552052600522632</v>
      </c>
      <c r="L17" s="741">
        <v>2798</v>
      </c>
      <c r="M17" s="578">
        <v>42.802508796083835</v>
      </c>
      <c r="N17" s="741">
        <v>3739</v>
      </c>
      <c r="O17" s="235">
        <v>57.197491203916172</v>
      </c>
      <c r="P17" s="226"/>
      <c r="Q17" s="238">
        <v>5112</v>
      </c>
      <c r="R17" s="753">
        <v>21.54598330944955</v>
      </c>
      <c r="S17" s="741">
        <v>2914</v>
      </c>
      <c r="T17" s="578">
        <v>57.003129890453827</v>
      </c>
      <c r="U17" s="741">
        <v>2198</v>
      </c>
      <c r="V17" s="235">
        <v>42.996870109546165</v>
      </c>
      <c r="W17" s="226"/>
      <c r="X17" s="238">
        <v>12077</v>
      </c>
      <c r="Y17" s="753">
        <v>50.901964090027818</v>
      </c>
      <c r="Z17" s="741">
        <v>8891</v>
      </c>
      <c r="AA17" s="578">
        <v>73.619276310341974</v>
      </c>
      <c r="AB17" s="741">
        <v>3186</v>
      </c>
      <c r="AC17" s="235">
        <f t="shared" si="0"/>
        <v>26.380723689658026</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153863</v>
      </c>
      <c r="E18" s="740">
        <f t="shared" si="2"/>
        <v>95757</v>
      </c>
      <c r="F18" s="577">
        <f t="shared" si="3"/>
        <v>62.23523524174103</v>
      </c>
      <c r="G18" s="740">
        <f t="shared" si="4"/>
        <v>58106</v>
      </c>
      <c r="H18" s="237">
        <f t="shared" si="3"/>
        <v>37.76476475825897</v>
      </c>
      <c r="I18" s="226"/>
      <c r="J18" s="234">
        <v>31497</v>
      </c>
      <c r="K18" s="752">
        <v>20.470808446475111</v>
      </c>
      <c r="L18" s="746">
        <v>13240</v>
      </c>
      <c r="M18" s="749">
        <v>42.035749436454267</v>
      </c>
      <c r="N18" s="746">
        <v>18257</v>
      </c>
      <c r="O18" s="235">
        <v>57.96425056354574</v>
      </c>
      <c r="P18" s="226"/>
      <c r="Q18" s="234">
        <v>28112</v>
      </c>
      <c r="R18" s="752">
        <v>18.270799347471453</v>
      </c>
      <c r="S18" s="746">
        <v>16292</v>
      </c>
      <c r="T18" s="749">
        <v>57.953898690950481</v>
      </c>
      <c r="U18" s="746">
        <v>11820</v>
      </c>
      <c r="V18" s="235">
        <v>42.046101309049519</v>
      </c>
      <c r="W18" s="226"/>
      <c r="X18" s="234">
        <v>94254</v>
      </c>
      <c r="Y18" s="752">
        <v>61.258392206053436</v>
      </c>
      <c r="Z18" s="746">
        <v>66225</v>
      </c>
      <c r="AA18" s="749">
        <v>70.262270036284932</v>
      </c>
      <c r="AB18" s="746">
        <v>28029</v>
      </c>
      <c r="AC18" s="235">
        <f t="shared" si="0"/>
        <v>29.737729963715072</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95553</v>
      </c>
      <c r="E19" s="740">
        <f t="shared" si="2"/>
        <v>59998</v>
      </c>
      <c r="F19" s="577">
        <f t="shared" si="3"/>
        <v>62.790283926198029</v>
      </c>
      <c r="G19" s="740">
        <f t="shared" si="4"/>
        <v>35555</v>
      </c>
      <c r="H19" s="237">
        <f t="shared" si="3"/>
        <v>37.209716073801971</v>
      </c>
      <c r="I19" s="226"/>
      <c r="J19" s="234">
        <v>21883</v>
      </c>
      <c r="K19" s="752">
        <v>22.90142643349764</v>
      </c>
      <c r="L19" s="746">
        <v>9336</v>
      </c>
      <c r="M19" s="749">
        <v>42.663254581181739</v>
      </c>
      <c r="N19" s="746">
        <v>12547</v>
      </c>
      <c r="O19" s="235">
        <v>57.336745418818261</v>
      </c>
      <c r="P19" s="226"/>
      <c r="Q19" s="234">
        <v>19063</v>
      </c>
      <c r="R19" s="752">
        <v>19.950184714242358</v>
      </c>
      <c r="S19" s="746">
        <v>11998</v>
      </c>
      <c r="T19" s="749">
        <v>62.938677018307722</v>
      </c>
      <c r="U19" s="746">
        <v>7065</v>
      </c>
      <c r="V19" s="235">
        <v>37.061322981692285</v>
      </c>
      <c r="W19" s="226"/>
      <c r="X19" s="234">
        <v>54607</v>
      </c>
      <c r="Y19" s="752">
        <v>57.148388852259998</v>
      </c>
      <c r="Z19" s="746">
        <v>38664</v>
      </c>
      <c r="AA19" s="749">
        <v>70.804109363268438</v>
      </c>
      <c r="AB19" s="746">
        <v>15943</v>
      </c>
      <c r="AC19" s="235">
        <f t="shared" si="0"/>
        <v>29.195890636731551</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374101</v>
      </c>
      <c r="E20" s="740">
        <f t="shared" si="2"/>
        <v>235395</v>
      </c>
      <c r="F20" s="577">
        <f t="shared" si="3"/>
        <v>62.922847038633954</v>
      </c>
      <c r="G20" s="740">
        <f t="shared" si="4"/>
        <v>138706</v>
      </c>
      <c r="H20" s="237">
        <f t="shared" si="3"/>
        <v>37.077152961366053</v>
      </c>
      <c r="I20" s="226"/>
      <c r="J20" s="234">
        <v>92883</v>
      </c>
      <c r="K20" s="752">
        <v>24.828321763374063</v>
      </c>
      <c r="L20" s="746">
        <v>40808</v>
      </c>
      <c r="M20" s="749">
        <v>43.934842759170138</v>
      </c>
      <c r="N20" s="746">
        <v>52075</v>
      </c>
      <c r="O20" s="235">
        <v>56.065157240829869</v>
      </c>
      <c r="P20" s="226"/>
      <c r="Q20" s="234">
        <v>85238</v>
      </c>
      <c r="R20" s="752">
        <v>22.784755988356086</v>
      </c>
      <c r="S20" s="746">
        <v>53241</v>
      </c>
      <c r="T20" s="749">
        <v>62.46157816936109</v>
      </c>
      <c r="U20" s="746">
        <v>31997</v>
      </c>
      <c r="V20" s="235">
        <v>37.538421830638917</v>
      </c>
      <c r="W20" s="226"/>
      <c r="X20" s="234">
        <v>195980</v>
      </c>
      <c r="Y20" s="752">
        <v>52.386922248269855</v>
      </c>
      <c r="Z20" s="746">
        <v>141346</v>
      </c>
      <c r="AA20" s="749">
        <v>72.12266557812022</v>
      </c>
      <c r="AB20" s="746">
        <v>54634</v>
      </c>
      <c r="AC20" s="235">
        <f t="shared" si="0"/>
        <v>27.877334421879784</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201091</v>
      </c>
      <c r="E21" s="740">
        <f t="shared" si="2"/>
        <v>123878</v>
      </c>
      <c r="F21" s="577">
        <f t="shared" si="3"/>
        <v>61.602955875698065</v>
      </c>
      <c r="G21" s="740">
        <f t="shared" si="4"/>
        <v>77213</v>
      </c>
      <c r="H21" s="237">
        <f t="shared" si="3"/>
        <v>38.397044124301935</v>
      </c>
      <c r="I21" s="226"/>
      <c r="J21" s="234">
        <v>54182</v>
      </c>
      <c r="K21" s="752">
        <v>26.944020368887717</v>
      </c>
      <c r="L21" s="746">
        <v>22151</v>
      </c>
      <c r="M21" s="749">
        <v>40.882580930936477</v>
      </c>
      <c r="N21" s="746">
        <v>32031</v>
      </c>
      <c r="O21" s="235">
        <v>59.117419069063523</v>
      </c>
      <c r="P21" s="226"/>
      <c r="Q21" s="234">
        <v>44386</v>
      </c>
      <c r="R21" s="752">
        <v>22.072593999731467</v>
      </c>
      <c r="S21" s="746">
        <v>27442</v>
      </c>
      <c r="T21" s="749">
        <v>61.825800928220609</v>
      </c>
      <c r="U21" s="746">
        <v>16944</v>
      </c>
      <c r="V21" s="235">
        <v>38.174199071779391</v>
      </c>
      <c r="W21" s="226"/>
      <c r="X21" s="234">
        <v>102523</v>
      </c>
      <c r="Y21" s="752">
        <v>50.98338563138082</v>
      </c>
      <c r="Z21" s="746">
        <v>74285</v>
      </c>
      <c r="AA21" s="749">
        <v>72.456912107527089</v>
      </c>
      <c r="AB21" s="746">
        <v>28238</v>
      </c>
      <c r="AC21" s="235">
        <f t="shared" si="0"/>
        <v>27.543087892472904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58227</v>
      </c>
      <c r="E22" s="740">
        <f t="shared" si="2"/>
        <v>36973</v>
      </c>
      <c r="F22" s="577">
        <f t="shared" si="3"/>
        <v>63.498033558314873</v>
      </c>
      <c r="G22" s="740">
        <f t="shared" si="4"/>
        <v>21254</v>
      </c>
      <c r="H22" s="237">
        <f t="shared" si="3"/>
        <v>36.501966441685127</v>
      </c>
      <c r="I22" s="226"/>
      <c r="J22" s="234">
        <v>13324</v>
      </c>
      <c r="K22" s="752">
        <v>22.882855032888521</v>
      </c>
      <c r="L22" s="746">
        <v>5890</v>
      </c>
      <c r="M22" s="749">
        <v>44.205944160912644</v>
      </c>
      <c r="N22" s="746">
        <v>7434</v>
      </c>
      <c r="O22" s="235">
        <v>55.794055839087363</v>
      </c>
      <c r="P22" s="226"/>
      <c r="Q22" s="234">
        <v>13068</v>
      </c>
      <c r="R22" s="752">
        <v>22.443196455252718</v>
      </c>
      <c r="S22" s="746">
        <v>8358</v>
      </c>
      <c r="T22" s="749">
        <v>63.957759412304874</v>
      </c>
      <c r="U22" s="746">
        <v>4710</v>
      </c>
      <c r="V22" s="235">
        <v>36.042240587695133</v>
      </c>
      <c r="W22" s="226"/>
      <c r="X22" s="234">
        <v>31835</v>
      </c>
      <c r="Y22" s="752">
        <v>54.673948511858761</v>
      </c>
      <c r="Z22" s="746">
        <v>22725</v>
      </c>
      <c r="AA22" s="749">
        <v>71.383697188628872</v>
      </c>
      <c r="AB22" s="746">
        <v>9110</v>
      </c>
      <c r="AC22" s="235">
        <f t="shared" si="0"/>
        <v>28.616302811371131</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83438</v>
      </c>
      <c r="E23" s="740">
        <f t="shared" si="2"/>
        <v>52253</v>
      </c>
      <c r="F23" s="577">
        <f t="shared" si="3"/>
        <v>62.624943071502194</v>
      </c>
      <c r="G23" s="740">
        <f t="shared" si="4"/>
        <v>31185</v>
      </c>
      <c r="H23" s="237">
        <f t="shared" si="3"/>
        <v>37.375056928497806</v>
      </c>
      <c r="I23" s="226"/>
      <c r="J23" s="234">
        <v>23543</v>
      </c>
      <c r="K23" s="752">
        <v>28.216160502408975</v>
      </c>
      <c r="L23" s="746">
        <v>9349</v>
      </c>
      <c r="M23" s="749">
        <v>39.710317291764007</v>
      </c>
      <c r="N23" s="746">
        <v>14194</v>
      </c>
      <c r="O23" s="235">
        <v>60.289682708235993</v>
      </c>
      <c r="P23" s="226"/>
      <c r="Q23" s="234">
        <v>15194</v>
      </c>
      <c r="R23" s="752">
        <v>18.209928330017497</v>
      </c>
      <c r="S23" s="746">
        <v>8946</v>
      </c>
      <c r="T23" s="749">
        <v>58.878504672897193</v>
      </c>
      <c r="U23" s="746">
        <v>6248</v>
      </c>
      <c r="V23" s="235">
        <v>41.121495327102799</v>
      </c>
      <c r="W23" s="226"/>
      <c r="X23" s="234">
        <v>44701</v>
      </c>
      <c r="Y23" s="752">
        <v>53.573911167573527</v>
      </c>
      <c r="Z23" s="746">
        <v>33958</v>
      </c>
      <c r="AA23" s="749">
        <v>75.966980604460758</v>
      </c>
      <c r="AB23" s="746">
        <v>10743</v>
      </c>
      <c r="AC23" s="235">
        <f t="shared" si="0"/>
        <v>24.033019395539249</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234466</v>
      </c>
      <c r="E24" s="740">
        <f t="shared" si="2"/>
        <v>155984</v>
      </c>
      <c r="F24" s="577">
        <f t="shared" si="3"/>
        <v>66.527342983630888</v>
      </c>
      <c r="G24" s="740">
        <f t="shared" si="4"/>
        <v>78482</v>
      </c>
      <c r="H24" s="237">
        <f t="shared" si="3"/>
        <v>33.472657016369112</v>
      </c>
      <c r="I24" s="226"/>
      <c r="J24" s="234">
        <v>55577</v>
      </c>
      <c r="K24" s="752">
        <v>23.703649996161491</v>
      </c>
      <c r="L24" s="746">
        <v>26431</v>
      </c>
      <c r="M24" s="749">
        <v>47.557442827068755</v>
      </c>
      <c r="N24" s="746">
        <v>29146</v>
      </c>
      <c r="O24" s="235">
        <v>52.442557172931245</v>
      </c>
      <c r="P24" s="226"/>
      <c r="Q24" s="234">
        <v>45436</v>
      </c>
      <c r="R24" s="752">
        <v>19.378502640041624</v>
      </c>
      <c r="S24" s="746">
        <v>29979</v>
      </c>
      <c r="T24" s="749">
        <v>65.9807201338146</v>
      </c>
      <c r="U24" s="746">
        <v>15457</v>
      </c>
      <c r="V24" s="235">
        <v>34.0192798661854</v>
      </c>
      <c r="W24" s="226"/>
      <c r="X24" s="234">
        <v>133453</v>
      </c>
      <c r="Y24" s="752">
        <v>56.917847363796881</v>
      </c>
      <c r="Z24" s="746">
        <v>99574</v>
      </c>
      <c r="AA24" s="749">
        <v>74.613534352918251</v>
      </c>
      <c r="AB24" s="746">
        <v>33879</v>
      </c>
      <c r="AC24" s="235">
        <f t="shared" si="0"/>
        <v>25.386465647081746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60702</v>
      </c>
      <c r="E25" s="740">
        <f t="shared" si="2"/>
        <v>34985</v>
      </c>
      <c r="F25" s="577">
        <f t="shared" si="3"/>
        <v>57.634015353695098</v>
      </c>
      <c r="G25" s="740">
        <f t="shared" si="4"/>
        <v>25717</v>
      </c>
      <c r="H25" s="237">
        <f t="shared" si="3"/>
        <v>42.365984646304902</v>
      </c>
      <c r="I25" s="226"/>
      <c r="J25" s="234">
        <v>20938</v>
      </c>
      <c r="K25" s="752">
        <v>34.493097426773417</v>
      </c>
      <c r="L25" s="746">
        <v>7988</v>
      </c>
      <c r="M25" s="749">
        <v>38.150730728818417</v>
      </c>
      <c r="N25" s="746">
        <v>12950</v>
      </c>
      <c r="O25" s="235">
        <v>61.849269271181583</v>
      </c>
      <c r="P25" s="226"/>
      <c r="Q25" s="234">
        <v>13959</v>
      </c>
      <c r="R25" s="752">
        <v>22.995947415241673</v>
      </c>
      <c r="S25" s="746">
        <v>8797</v>
      </c>
      <c r="T25" s="749">
        <v>63.020273658571533</v>
      </c>
      <c r="U25" s="746">
        <v>5162</v>
      </c>
      <c r="V25" s="235">
        <v>36.979726341428467</v>
      </c>
      <c r="W25" s="226"/>
      <c r="X25" s="234">
        <v>25805</v>
      </c>
      <c r="Y25" s="752">
        <v>42.51095515798491</v>
      </c>
      <c r="Z25" s="746">
        <v>18200</v>
      </c>
      <c r="AA25" s="749">
        <v>70.528967254408059</v>
      </c>
      <c r="AB25" s="746">
        <v>7605</v>
      </c>
      <c r="AC25" s="235">
        <f t="shared" si="0"/>
        <v>29.471032745591941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21858</v>
      </c>
      <c r="E26" s="742">
        <f t="shared" si="2"/>
        <v>13724</v>
      </c>
      <c r="F26" s="579">
        <f t="shared" si="3"/>
        <v>62.787080245219137</v>
      </c>
      <c r="G26" s="742">
        <f t="shared" si="4"/>
        <v>8134</v>
      </c>
      <c r="H26" s="237">
        <f t="shared" si="3"/>
        <v>37.212919754780863</v>
      </c>
      <c r="I26" s="226"/>
      <c r="J26" s="238">
        <v>5212</v>
      </c>
      <c r="K26" s="753">
        <v>23.844816543142102</v>
      </c>
      <c r="L26" s="741">
        <v>2275</v>
      </c>
      <c r="M26" s="578">
        <v>43.649270913277057</v>
      </c>
      <c r="N26" s="741">
        <v>2937</v>
      </c>
      <c r="O26" s="235">
        <v>56.35072908672295</v>
      </c>
      <c r="P26" s="226"/>
      <c r="Q26" s="238">
        <v>4128</v>
      </c>
      <c r="R26" s="753">
        <v>18.885533900631348</v>
      </c>
      <c r="S26" s="741">
        <v>2309</v>
      </c>
      <c r="T26" s="578">
        <v>55.935077519379853</v>
      </c>
      <c r="U26" s="741">
        <v>1819</v>
      </c>
      <c r="V26" s="235">
        <v>44.064922480620154</v>
      </c>
      <c r="W26" s="226"/>
      <c r="X26" s="238">
        <v>12518</v>
      </c>
      <c r="Y26" s="753">
        <v>57.269649556226554</v>
      </c>
      <c r="Z26" s="741">
        <v>9140</v>
      </c>
      <c r="AA26" s="578">
        <v>73.014858603610804</v>
      </c>
      <c r="AB26" s="741">
        <v>3378</v>
      </c>
      <c r="AC26" s="235">
        <f t="shared" si="0"/>
        <v>26.985141396389199</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112122</v>
      </c>
      <c r="E27" s="742">
        <f t="shared" si="2"/>
        <v>68518</v>
      </c>
      <c r="F27" s="579">
        <f t="shared" si="3"/>
        <v>61.110219225486532</v>
      </c>
      <c r="G27" s="742">
        <f t="shared" si="4"/>
        <v>43604</v>
      </c>
      <c r="H27" s="237">
        <f t="shared" si="3"/>
        <v>38.889780774513476</v>
      </c>
      <c r="I27" s="226"/>
      <c r="J27" s="238">
        <v>29593</v>
      </c>
      <c r="K27" s="753">
        <v>26.393571288417974</v>
      </c>
      <c r="L27" s="741">
        <v>12157</v>
      </c>
      <c r="M27" s="578">
        <v>41.0806609671206</v>
      </c>
      <c r="N27" s="741">
        <v>17436</v>
      </c>
      <c r="O27" s="235">
        <v>58.919339032879392</v>
      </c>
      <c r="P27" s="226"/>
      <c r="Q27" s="238">
        <v>22418</v>
      </c>
      <c r="R27" s="753">
        <v>19.994291932002639</v>
      </c>
      <c r="S27" s="741">
        <v>12834</v>
      </c>
      <c r="T27" s="578">
        <v>57.248639486127217</v>
      </c>
      <c r="U27" s="741">
        <v>9584</v>
      </c>
      <c r="V27" s="235">
        <v>42.751360513872783</v>
      </c>
      <c r="W27" s="226"/>
      <c r="X27" s="238">
        <v>60111</v>
      </c>
      <c r="Y27" s="753">
        <v>53.612136779579387</v>
      </c>
      <c r="Z27" s="741">
        <v>43527</v>
      </c>
      <c r="AA27" s="578">
        <v>72.411039576782954</v>
      </c>
      <c r="AB27" s="741">
        <v>16584</v>
      </c>
      <c r="AC27" s="235">
        <f t="shared" si="0"/>
        <v>27.588960423217046</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14580</v>
      </c>
      <c r="E28" s="742">
        <f t="shared" si="2"/>
        <v>9044</v>
      </c>
      <c r="F28" s="579">
        <f t="shared" si="3"/>
        <v>62.030178326474626</v>
      </c>
      <c r="G28" s="742">
        <f t="shared" si="4"/>
        <v>5536</v>
      </c>
      <c r="H28" s="243">
        <f t="shared" si="3"/>
        <v>37.969821673525381</v>
      </c>
      <c r="I28" s="226"/>
      <c r="J28" s="238">
        <v>3420</v>
      </c>
      <c r="K28" s="753">
        <v>23.456790123456788</v>
      </c>
      <c r="L28" s="741">
        <v>1405</v>
      </c>
      <c r="M28" s="578">
        <v>41.081871345029242</v>
      </c>
      <c r="N28" s="741">
        <v>2015</v>
      </c>
      <c r="O28" s="242">
        <v>58.918128654970758</v>
      </c>
      <c r="P28" s="226"/>
      <c r="Q28" s="238">
        <v>2718</v>
      </c>
      <c r="R28" s="753">
        <v>18.641975308641975</v>
      </c>
      <c r="S28" s="741">
        <v>1619</v>
      </c>
      <c r="T28" s="578">
        <v>59.565857247976453</v>
      </c>
      <c r="U28" s="741">
        <v>1099</v>
      </c>
      <c r="V28" s="242">
        <v>40.434142752023547</v>
      </c>
      <c r="W28" s="226"/>
      <c r="X28" s="238">
        <v>8442</v>
      </c>
      <c r="Y28" s="753">
        <v>57.901234567901241</v>
      </c>
      <c r="Z28" s="741">
        <v>6020</v>
      </c>
      <c r="AA28" s="578">
        <v>71.310116086235482</v>
      </c>
      <c r="AB28" s="741">
        <v>2422</v>
      </c>
      <c r="AC28" s="242">
        <f t="shared" si="0"/>
        <v>28.689883913764515</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5162</v>
      </c>
      <c r="E29" s="743">
        <f t="shared" si="2"/>
        <v>2865</v>
      </c>
      <c r="F29" s="580">
        <f t="shared" si="3"/>
        <v>55.501743510267346</v>
      </c>
      <c r="G29" s="743">
        <f t="shared" si="4"/>
        <v>2297</v>
      </c>
      <c r="H29" s="248">
        <f t="shared" si="3"/>
        <v>44.498256489732661</v>
      </c>
      <c r="I29" s="226"/>
      <c r="J29" s="245">
        <v>2699</v>
      </c>
      <c r="K29" s="754">
        <v>52.285935683843476</v>
      </c>
      <c r="L29" s="747">
        <v>1057</v>
      </c>
      <c r="M29" s="750">
        <v>39.162652834383103</v>
      </c>
      <c r="N29" s="747">
        <v>1642</v>
      </c>
      <c r="O29" s="246">
        <v>60.837347165616897</v>
      </c>
      <c r="P29" s="226"/>
      <c r="Q29" s="245">
        <v>978</v>
      </c>
      <c r="R29" s="754">
        <v>18.946144905075553</v>
      </c>
      <c r="S29" s="747">
        <v>670</v>
      </c>
      <c r="T29" s="750">
        <v>68.507157464212682</v>
      </c>
      <c r="U29" s="747">
        <v>308</v>
      </c>
      <c r="V29" s="246">
        <v>31.492842535787318</v>
      </c>
      <c r="W29" s="226"/>
      <c r="X29" s="245">
        <v>1485</v>
      </c>
      <c r="Y29" s="754">
        <v>28.767919411080978</v>
      </c>
      <c r="Z29" s="747">
        <v>1138</v>
      </c>
      <c r="AA29" s="750">
        <v>76.632996632996637</v>
      </c>
      <c r="AB29" s="747">
        <v>347</v>
      </c>
      <c r="AC29" s="246">
        <f t="shared" si="0"/>
        <v>23.367003367003367</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2070425</v>
      </c>
      <c r="E31" s="744">
        <f>L31+S31+Z31</f>
        <v>1295798</v>
      </c>
      <c r="F31" s="409">
        <f>E31/$D31*100</f>
        <v>62.586087397515001</v>
      </c>
      <c r="G31" s="744">
        <f>N31+U31+AB31</f>
        <v>774627</v>
      </c>
      <c r="H31" s="255">
        <f>G31/$D31*100</f>
        <v>37.413912602484992</v>
      </c>
      <c r="I31" s="211"/>
      <c r="J31" s="253">
        <f>SUM(J12:J29)</f>
        <v>535726</v>
      </c>
      <c r="K31" s="755">
        <f>J31/$D31*100</f>
        <v>25.875170556769746</v>
      </c>
      <c r="L31" s="744">
        <f>SUM(L12:L29)</f>
        <v>228884</v>
      </c>
      <c r="M31" s="409">
        <f t="shared" ref="M13:O31" si="5">L31/$J31*100</f>
        <v>42.724079100137011</v>
      </c>
      <c r="N31" s="744">
        <f>SUM(N12:N29)</f>
        <v>306842</v>
      </c>
      <c r="O31" s="254">
        <f t="shared" si="5"/>
        <v>57.275920899862989</v>
      </c>
      <c r="P31" s="211"/>
      <c r="Q31" s="253">
        <f>SUM(Q12:Q29)</f>
        <v>452464</v>
      </c>
      <c r="R31" s="755">
        <f>Q31/$D31*100</f>
        <v>21.853677385077944</v>
      </c>
      <c r="S31" s="744">
        <f>SUM(S12:S29)</f>
        <v>284026</v>
      </c>
      <c r="T31" s="409">
        <f>S31/$Q31*100</f>
        <v>62.773170904204534</v>
      </c>
      <c r="U31" s="744">
        <f>SUM(U12:U29)</f>
        <v>168438</v>
      </c>
      <c r="V31" s="254">
        <f>U31/$Q31*100</f>
        <v>37.226829095795466</v>
      </c>
      <c r="W31" s="211"/>
      <c r="X31" s="253">
        <f>SUM(X12:X29)</f>
        <v>1082235</v>
      </c>
      <c r="Y31" s="755">
        <f>X31/$D31*100</f>
        <v>52.271152058152317</v>
      </c>
      <c r="Z31" s="744">
        <f>SUM(Z12:Z29)</f>
        <v>782888</v>
      </c>
      <c r="AA31" s="409">
        <f>Z31/$X31*100</f>
        <v>72.339926171302906</v>
      </c>
      <c r="AB31" s="744">
        <f>SUM(AB12:AB29)</f>
        <v>299347</v>
      </c>
      <c r="AC31" s="254">
        <f>AB31/$X31*100</f>
        <v>27.660073828697097</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29" s="297" customFormat="1" ht="8.25" customHeight="1" x14ac:dyDescent="0.2">
      <c r="B33" s="257" t="s">
        <v>50</v>
      </c>
      <c r="C33" s="993"/>
      <c r="I33" s="993"/>
    </row>
    <row r="34" spans="2:29" s="297" customFormat="1" ht="13.5" customHeight="1" x14ac:dyDescent="0.2">
      <c r="B34" s="1068"/>
      <c r="C34" s="1068"/>
      <c r="D34" s="1068"/>
      <c r="E34" s="1068"/>
      <c r="F34" s="1068"/>
      <c r="G34" s="1068"/>
      <c r="H34" s="1068"/>
    </row>
    <row r="35" spans="2:29" s="297" customFormat="1" ht="29.25" customHeight="1" x14ac:dyDescent="0.2">
      <c r="B35" s="1066"/>
      <c r="C35" s="1066"/>
      <c r="D35" s="1066"/>
      <c r="E35" s="991"/>
      <c r="F35" s="991"/>
      <c r="G35" s="991"/>
      <c r="H35" s="614"/>
      <c r="I35" s="614"/>
      <c r="J35" s="614"/>
      <c r="K35" s="614"/>
      <c r="L35" s="614"/>
      <c r="M35" s="614"/>
      <c r="N35" s="614"/>
    </row>
    <row r="36" spans="2:29" s="297" customFormat="1" ht="4.5" customHeight="1" x14ac:dyDescent="0.2">
      <c r="B36" s="1067"/>
      <c r="C36" s="1067"/>
      <c r="D36" s="1067"/>
      <c r="E36" s="990"/>
      <c r="F36" s="990"/>
      <c r="G36" s="990"/>
      <c r="H36" s="614"/>
      <c r="I36" s="614"/>
      <c r="J36" s="614"/>
      <c r="K36" s="614"/>
      <c r="L36" s="614"/>
      <c r="M36" s="614"/>
      <c r="N36" s="614"/>
    </row>
    <row r="37" spans="2:29" s="297" customFormat="1" x14ac:dyDescent="0.2">
      <c r="B37" s="297" t="s">
        <v>42</v>
      </c>
      <c r="L37" s="1010" t="e">
        <f>GETPIVOTDATA("Cuenta número de expedientes",#REF!,"CCAA",$B37,"Sexo",L$9,"TramoEdad",L$1)</f>
        <v>#REF!</v>
      </c>
      <c r="M37" s="1011" t="e">
        <f t="shared" ref="M37:M38" si="6">L37/$J37*100</f>
        <v>#REF!</v>
      </c>
      <c r="N37" s="1010" t="e">
        <f>GETPIVOTDATA("Cuenta número de expedientes",#REF!,"CCAA",$B37,"Sexo",N$9,"TramoEdad",N$1)</f>
        <v>#REF!</v>
      </c>
      <c r="O37" s="1012" t="e">
        <f t="shared" ref="O37:O38" si="7">N37/$J37*100</f>
        <v>#REF!</v>
      </c>
      <c r="P37" s="1013"/>
      <c r="Q37" s="1010" t="e">
        <f>GETPIVOTDATA("Cuenta número de expedientes",#REF!,"CCAA",$B37,"TramoEdad",Q$1)</f>
        <v>#REF!</v>
      </c>
      <c r="R37" s="1011" t="e">
        <f t="shared" ref="R37:R38" si="8">Q37/$D37*100</f>
        <v>#REF!</v>
      </c>
      <c r="S37" s="1010" t="e">
        <f>GETPIVOTDATA("Cuenta número de expedientes",#REF!,"CCAA",$B37,"Sexo",S$9,"TramoEdad",S$1)</f>
        <v>#REF!</v>
      </c>
      <c r="T37" s="1011" t="e">
        <f t="shared" ref="T37:T38" si="9">S37/$Q37*100</f>
        <v>#REF!</v>
      </c>
      <c r="U37" s="1010" t="e">
        <f>GETPIVOTDATA("Cuenta número de expedientes",#REF!,"CCAA",$B37,"Sexo",U$9,"TramoEdad",U$1)</f>
        <v>#REF!</v>
      </c>
      <c r="V37" s="1012" t="e">
        <f t="shared" ref="V37:V38" si="10">U37/$Q37*100</f>
        <v>#REF!</v>
      </c>
      <c r="W37" s="1013"/>
      <c r="X37" s="1010" t="e">
        <f>GETPIVOTDATA("Cuenta número de expedientes",#REF!,"CCAA",$B37,"TramoEdad",X$1)</f>
        <v>#REF!</v>
      </c>
      <c r="Y37" s="1011" t="e">
        <f t="shared" ref="Y37:Y38" si="11">X37/$D37*100</f>
        <v>#REF!</v>
      </c>
      <c r="Z37" s="1010" t="e">
        <f>GETPIVOTDATA("Cuenta número de expedientes",#REF!,"CCAA",$B37,"Sexo",Z$9,"TramoEdad",Z$1)</f>
        <v>#REF!</v>
      </c>
      <c r="AA37" s="1011" t="e">
        <f t="shared" ref="AA37:AA38" si="12">Z37/$X37*100</f>
        <v>#REF!</v>
      </c>
      <c r="AB37" s="1010" t="e">
        <f>GETPIVOTDATA("Cuenta número de expedientes",#REF!,"CCAA",$B37,"Sexo",AB$9,"TramoEdad",AB$1)</f>
        <v>#REF!</v>
      </c>
      <c r="AC37" s="1012" t="e">
        <f t="shared" ref="AC37:AC38" si="13">AB37/$X37*100</f>
        <v>#REF!</v>
      </c>
    </row>
    <row r="38" spans="2:29" s="297" customFormat="1" x14ac:dyDescent="0.2">
      <c r="B38" s="297" t="s">
        <v>50</v>
      </c>
      <c r="L38" s="1010" t="e">
        <f>GETPIVOTDATA("Cuenta número de expedientes",#REF!,"CCAA",$B38,"Sexo",L$9,"TramoEdad",L$1)</f>
        <v>#REF!</v>
      </c>
      <c r="M38" s="1011" t="e">
        <f t="shared" si="6"/>
        <v>#REF!</v>
      </c>
      <c r="N38" s="1010" t="e">
        <f>GETPIVOTDATA("Cuenta número de expedientes",#REF!,"CCAA",$B38,"Sexo",N$9,"TramoEdad",N$1)</f>
        <v>#REF!</v>
      </c>
      <c r="O38" s="1012" t="e">
        <f t="shared" si="7"/>
        <v>#REF!</v>
      </c>
      <c r="P38" s="1013"/>
      <c r="Q38" s="1010" t="e">
        <f>GETPIVOTDATA("Cuenta número de expedientes",#REF!,"CCAA",$B38,"TramoEdad",Q$1)</f>
        <v>#REF!</v>
      </c>
      <c r="R38" s="1011" t="e">
        <f t="shared" si="8"/>
        <v>#REF!</v>
      </c>
      <c r="S38" s="1010" t="e">
        <f>GETPIVOTDATA("Cuenta número de expedientes",#REF!,"CCAA",$B38,"Sexo",S$9,"TramoEdad",S$1)</f>
        <v>#REF!</v>
      </c>
      <c r="T38" s="1011" t="e">
        <f t="shared" si="9"/>
        <v>#REF!</v>
      </c>
      <c r="U38" s="1010" t="e">
        <f>GETPIVOTDATA("Cuenta número de expedientes",#REF!,"CCAA",$B38,"Sexo",U$9,"TramoEdad",U$1)</f>
        <v>#REF!</v>
      </c>
      <c r="V38" s="1012" t="e">
        <f t="shared" si="10"/>
        <v>#REF!</v>
      </c>
      <c r="W38" s="1013"/>
      <c r="X38" s="1010" t="e">
        <f>GETPIVOTDATA("Cuenta número de expedientes",#REF!,"CCAA",$B38,"TramoEdad",X$1)</f>
        <v>#REF!</v>
      </c>
      <c r="Y38" s="1011" t="e">
        <f t="shared" si="11"/>
        <v>#REF!</v>
      </c>
      <c r="Z38" s="1010" t="e">
        <f>GETPIVOTDATA("Cuenta número de expedientes",#REF!,"CCAA",$B38,"Sexo",Z$9,"TramoEdad",Z$1)</f>
        <v>#REF!</v>
      </c>
      <c r="AA38" s="1011" t="e">
        <f t="shared" si="12"/>
        <v>#REF!</v>
      </c>
      <c r="AB38" s="1010" t="e">
        <f>GETPIVOTDATA("Cuenta número de expedientes",#REF!,"CCAA",$B38,"Sexo",AB$9,"TramoEdad",AB$1)</f>
        <v>#REF!</v>
      </c>
      <c r="AC38" s="1012" t="e">
        <f t="shared" si="13"/>
        <v>#REF!</v>
      </c>
    </row>
    <row r="39" spans="2:29" s="297" customFormat="1" x14ac:dyDescent="0.2"/>
    <row r="40" spans="2:29" s="297" customFormat="1" x14ac:dyDescent="0.2"/>
    <row r="41" spans="2:29" s="297" customFormat="1" x14ac:dyDescent="0.2"/>
    <row r="42" spans="2:29" s="439" customFormat="1" x14ac:dyDescent="0.2"/>
  </sheetData>
  <mergeCells count="30">
    <mergeCell ref="U9:V9"/>
    <mergeCell ref="X9:X10"/>
    <mergeCell ref="Y9:Y10"/>
    <mergeCell ref="Z9:AA9"/>
    <mergeCell ref="AB9:AC9"/>
    <mergeCell ref="B35:D35"/>
    <mergeCell ref="B36:D36"/>
    <mergeCell ref="E9:F9"/>
    <mergeCell ref="G9:H9"/>
    <mergeCell ref="L9:M9"/>
    <mergeCell ref="B34:H34"/>
    <mergeCell ref="D9:D10"/>
    <mergeCell ref="J9:J10"/>
    <mergeCell ref="K9:K1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s>
  <printOptions horizontalCentered="1"/>
  <pageMargins left="0" right="0" top="0.43307086614173229" bottom="0.43307086614173229" header="0" footer="0"/>
  <pageSetup paperSize="9" scale="70"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33"/>
      <c r="C2" s="1033"/>
    </row>
    <row r="3" spans="1:38" s="208" customFormat="1" ht="4.5" customHeight="1" x14ac:dyDescent="0.2">
      <c r="B3" s="1034"/>
      <c r="C3" s="1034"/>
    </row>
    <row r="4" spans="1:38" s="208" customFormat="1" ht="17.25" customHeight="1" x14ac:dyDescent="0.2">
      <c r="A4" s="1034" t="s">
        <v>406</v>
      </c>
      <c r="B4" s="1034"/>
      <c r="C4" s="1034"/>
      <c r="D4" s="1034"/>
      <c r="E4" s="1034"/>
      <c r="F4" s="1034"/>
      <c r="G4" s="1034"/>
      <c r="H4" s="1034"/>
      <c r="I4" s="1034"/>
      <c r="J4" s="1034"/>
      <c r="K4" s="1034"/>
      <c r="L4" s="1034"/>
      <c r="M4" s="1034"/>
      <c r="N4" s="1034"/>
    </row>
    <row r="5" spans="1:38" s="208" customFormat="1" ht="17.25" customHeight="1" x14ac:dyDescent="0.2">
      <c r="B5" s="1035" t="str">
        <f>porsaad!B6</f>
        <v>Situación a 31 de agosto de 2023</v>
      </c>
      <c r="C5" s="1035"/>
      <c r="D5" s="1035"/>
      <c r="E5" s="1035"/>
      <c r="F5" s="1035"/>
      <c r="G5" s="1035"/>
      <c r="H5" s="1035"/>
      <c r="I5" s="1035"/>
      <c r="J5" s="1035"/>
      <c r="K5" s="1035"/>
      <c r="L5" s="1035"/>
      <c r="M5" s="1035"/>
      <c r="N5" s="1035"/>
    </row>
    <row r="6" spans="1:38" s="208" customFormat="1" ht="6" customHeight="1" x14ac:dyDescent="0.2"/>
    <row r="7" spans="1:38" s="213" customFormat="1" ht="12.75" customHeight="1" x14ac:dyDescent="0.2">
      <c r="A7" s="209"/>
      <c r="B7" s="1036" t="s">
        <v>15</v>
      </c>
      <c r="C7" s="211"/>
      <c r="D7" s="1039" t="s">
        <v>32</v>
      </c>
      <c r="E7" s="1040"/>
      <c r="F7" s="568"/>
      <c r="G7" s="1043"/>
      <c r="H7" s="1043"/>
      <c r="I7" s="568"/>
      <c r="J7" s="1043"/>
      <c r="K7" s="1043"/>
      <c r="L7" s="568"/>
      <c r="M7" s="1043"/>
      <c r="N7" s="1043"/>
      <c r="O7" s="430"/>
      <c r="P7" s="430"/>
      <c r="Q7" s="431"/>
      <c r="R7" s="431"/>
      <c r="S7" s="431"/>
      <c r="T7" s="431"/>
      <c r="U7" s="431"/>
      <c r="V7" s="431"/>
      <c r="W7" s="432"/>
    </row>
    <row r="8" spans="1:38" s="213" customFormat="1" ht="33.75" customHeight="1" x14ac:dyDescent="0.2">
      <c r="A8" s="209"/>
      <c r="B8" s="1037"/>
      <c r="C8" s="211"/>
      <c r="D8" s="1041"/>
      <c r="E8" s="1042"/>
      <c r="F8" s="501"/>
      <c r="G8" s="1045" t="s">
        <v>229</v>
      </c>
      <c r="H8" s="1044"/>
      <c r="I8" s="211"/>
      <c r="J8" s="1045" t="s">
        <v>181</v>
      </c>
      <c r="K8" s="1044"/>
      <c r="L8" s="211"/>
      <c r="M8" s="1045" t="s">
        <v>182</v>
      </c>
      <c r="N8" s="1044"/>
      <c r="O8" s="430"/>
      <c r="P8" s="430"/>
      <c r="Q8" s="431"/>
      <c r="R8" s="431"/>
      <c r="S8" s="431"/>
      <c r="T8" s="431"/>
      <c r="U8" s="431"/>
      <c r="V8" s="431"/>
      <c r="W8" s="432"/>
    </row>
    <row r="9" spans="1:38" s="213" customFormat="1" ht="6" customHeight="1" x14ac:dyDescent="0.2">
      <c r="A9" s="209"/>
      <c r="B9" s="1037"/>
      <c r="C9" s="211"/>
      <c r="D9" s="1051" t="s">
        <v>12</v>
      </c>
      <c r="E9" s="1069" t="s">
        <v>228</v>
      </c>
      <c r="F9" s="211"/>
      <c r="G9" s="1051" t="s">
        <v>12</v>
      </c>
      <c r="H9" s="1072" t="s">
        <v>228</v>
      </c>
      <c r="I9" s="211"/>
      <c r="J9" s="1051" t="s">
        <v>12</v>
      </c>
      <c r="K9" s="1072" t="s">
        <v>228</v>
      </c>
      <c r="L9" s="211"/>
      <c r="M9" s="1051" t="s">
        <v>12</v>
      </c>
      <c r="N9" s="1072" t="s">
        <v>228</v>
      </c>
      <c r="O9" s="430"/>
      <c r="P9" s="430"/>
      <c r="Q9" s="431"/>
      <c r="R9" s="431"/>
      <c r="S9" s="431"/>
      <c r="T9" s="431"/>
      <c r="U9" s="431"/>
      <c r="V9" s="431"/>
      <c r="W9" s="432"/>
    </row>
    <row r="10" spans="1:38" s="219" customFormat="1" ht="27.75" customHeight="1" x14ac:dyDescent="0.2">
      <c r="A10" s="214"/>
      <c r="B10" s="1038"/>
      <c r="C10" s="216"/>
      <c r="D10" s="1052"/>
      <c r="E10" s="1070"/>
      <c r="F10" s="216"/>
      <c r="G10" s="1052"/>
      <c r="H10" s="1073"/>
      <c r="I10" s="216"/>
      <c r="J10" s="1052"/>
      <c r="K10" s="1073"/>
      <c r="L10" s="216"/>
      <c r="M10" s="1052"/>
      <c r="N10" s="1073"/>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428922</v>
      </c>
      <c r="E12" s="762">
        <f>D12/'20pobl'!D12*100</f>
        <v>5.0460301638069849</v>
      </c>
      <c r="F12" s="226"/>
      <c r="G12" s="227">
        <v>120786</v>
      </c>
      <c r="H12" s="768">
        <v>1.7321461785329804</v>
      </c>
      <c r="I12" s="226"/>
      <c r="J12" s="227">
        <v>107920</v>
      </c>
      <c r="K12" s="768">
        <v>9.7502272222151944</v>
      </c>
      <c r="L12" s="226"/>
      <c r="M12" s="227">
        <v>200216</v>
      </c>
      <c r="N12" s="768">
        <f>M12/'20pobl'!X12*100</f>
        <v>47.654364476772137</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52929</v>
      </c>
      <c r="E13" s="763">
        <f>D13/'20pobl'!D13*100</f>
        <v>3.9906809468338968</v>
      </c>
      <c r="F13" s="226"/>
      <c r="G13" s="234">
        <v>10287</v>
      </c>
      <c r="H13" s="769">
        <v>0.99547020895487726</v>
      </c>
      <c r="I13" s="226"/>
      <c r="J13" s="234">
        <v>10315</v>
      </c>
      <c r="K13" s="769">
        <v>5.2638024913120463</v>
      </c>
      <c r="L13" s="226"/>
      <c r="M13" s="234">
        <v>32327</v>
      </c>
      <c r="N13" s="769">
        <f>M13/'20pobl'!X13*100</f>
        <v>33.336083239664646</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46391</v>
      </c>
      <c r="E14" s="763">
        <f>D14/'20pobl'!D14*100</f>
        <v>4.6174625703951282</v>
      </c>
      <c r="F14" s="226"/>
      <c r="G14" s="234">
        <v>10197</v>
      </c>
      <c r="H14" s="769">
        <v>1.3933563805801894</v>
      </c>
      <c r="I14" s="226"/>
      <c r="J14" s="234">
        <v>10322</v>
      </c>
      <c r="K14" s="769">
        <v>5.5009592837348107</v>
      </c>
      <c r="L14" s="226"/>
      <c r="M14" s="234">
        <v>25872</v>
      </c>
      <c r="N14" s="769">
        <f>M14/'20pobl'!X14*100</f>
        <v>30.360495681562149</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42593</v>
      </c>
      <c r="E15" s="763">
        <f>D15/'20pobl'!D15*100</f>
        <v>3.6198252849806103</v>
      </c>
      <c r="F15" s="226"/>
      <c r="G15" s="234">
        <v>12016</v>
      </c>
      <c r="H15" s="769">
        <v>1.2206742559230537</v>
      </c>
      <c r="I15" s="226"/>
      <c r="J15" s="234">
        <v>10095</v>
      </c>
      <c r="K15" s="769">
        <v>7.1587113610415765</v>
      </c>
      <c r="L15" s="226"/>
      <c r="M15" s="234">
        <v>20482</v>
      </c>
      <c r="N15" s="769">
        <f>M15/'20pobl'!X15*100</f>
        <v>39.95084653194975</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60701</v>
      </c>
      <c r="E16" s="763">
        <f>D16/'20pobl'!D16*100</f>
        <v>2.7873890860131851</v>
      </c>
      <c r="F16" s="226"/>
      <c r="G16" s="234">
        <v>21152</v>
      </c>
      <c r="H16" s="769">
        <v>1.1719637373852665</v>
      </c>
      <c r="I16" s="226"/>
      <c r="J16" s="234">
        <v>14002</v>
      </c>
      <c r="K16" s="769">
        <v>5.0472572075351998</v>
      </c>
      <c r="L16" s="226"/>
      <c r="M16" s="234">
        <v>25547</v>
      </c>
      <c r="N16" s="769">
        <f>M16/'20pobl'!X16*100</f>
        <v>26.765078733145447</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23726</v>
      </c>
      <c r="E17" s="764">
        <f>D17/'20pobl'!D17*100</f>
        <v>4.0529413975353688</v>
      </c>
      <c r="F17" s="226"/>
      <c r="G17" s="238">
        <v>6537</v>
      </c>
      <c r="H17" s="770">
        <v>1.4515795948367556</v>
      </c>
      <c r="I17" s="226"/>
      <c r="J17" s="238">
        <v>5112</v>
      </c>
      <c r="K17" s="770">
        <v>5.4361581079787742</v>
      </c>
      <c r="L17" s="226"/>
      <c r="M17" s="238">
        <v>12077</v>
      </c>
      <c r="N17" s="770">
        <f>M17/'20pobl'!X17*100</f>
        <v>29.43599493029151</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153863</v>
      </c>
      <c r="E18" s="763">
        <f>D18/'20pobl'!D18*100</f>
        <v>6.4848860341223276</v>
      </c>
      <c r="F18" s="226"/>
      <c r="G18" s="234">
        <v>31497</v>
      </c>
      <c r="H18" s="769">
        <v>1.7992743949149377</v>
      </c>
      <c r="I18" s="226"/>
      <c r="J18" s="234">
        <v>28112</v>
      </c>
      <c r="K18" s="769">
        <v>6.9713922945681075</v>
      </c>
      <c r="L18" s="226"/>
      <c r="M18" s="234">
        <v>94254</v>
      </c>
      <c r="N18" s="769">
        <f>M18/'20pobl'!X18*100</f>
        <v>43.067264328110646</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95553</v>
      </c>
      <c r="E19" s="763">
        <f>D19/'20pobl'!D19*100</f>
        <v>4.6535672819929399</v>
      </c>
      <c r="F19" s="226"/>
      <c r="G19" s="234">
        <v>21883</v>
      </c>
      <c r="H19" s="769">
        <v>1.3199856920620501</v>
      </c>
      <c r="I19" s="226"/>
      <c r="J19" s="234">
        <v>19063</v>
      </c>
      <c r="K19" s="769">
        <v>7.2400578809642262</v>
      </c>
      <c r="L19" s="226"/>
      <c r="M19" s="234">
        <v>54607</v>
      </c>
      <c r="N19" s="769">
        <f>M19/'20pobl'!X19*100</f>
        <v>41.30385453225221</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374101</v>
      </c>
      <c r="E20" s="763">
        <f>D20/'20pobl'!D20*100</f>
        <v>4.8007144203656518</v>
      </c>
      <c r="F20" s="226"/>
      <c r="G20" s="234">
        <v>92883</v>
      </c>
      <c r="H20" s="769">
        <v>1.4764857214072069</v>
      </c>
      <c r="I20" s="226"/>
      <c r="J20" s="234">
        <v>85238</v>
      </c>
      <c r="K20" s="769">
        <v>8.1293400335519586</v>
      </c>
      <c r="L20" s="226"/>
      <c r="M20" s="234">
        <v>195980</v>
      </c>
      <c r="N20" s="769">
        <f>M20/'20pobl'!X20*100</f>
        <v>43.236732028450909</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201091</v>
      </c>
      <c r="E21" s="763">
        <f>D21/'20pobl'!D21*100</f>
        <v>3.9445331835219801</v>
      </c>
      <c r="F21" s="226"/>
      <c r="G21" s="234">
        <v>54182</v>
      </c>
      <c r="H21" s="769">
        <v>1.328072875125069</v>
      </c>
      <c r="I21" s="226"/>
      <c r="J21" s="234">
        <v>44386</v>
      </c>
      <c r="K21" s="769">
        <v>6.082331967117641</v>
      </c>
      <c r="L21" s="226"/>
      <c r="M21" s="234">
        <v>102523</v>
      </c>
      <c r="N21" s="769">
        <f>M21/'20pobl'!X21*100</f>
        <v>35.540510559230135</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58227</v>
      </c>
      <c r="E22" s="763">
        <f>D22/'20pobl'!D22*100</f>
        <v>5.5203190061207312</v>
      </c>
      <c r="F22" s="226"/>
      <c r="G22" s="234">
        <v>13324</v>
      </c>
      <c r="H22" s="769">
        <v>1.6090757475668829</v>
      </c>
      <c r="I22" s="226"/>
      <c r="J22" s="234">
        <v>13068</v>
      </c>
      <c r="K22" s="769">
        <v>8.5623865654136733</v>
      </c>
      <c r="L22" s="226"/>
      <c r="M22" s="234">
        <v>31835</v>
      </c>
      <c r="N22" s="769">
        <f>M22/'20pobl'!X22*100</f>
        <v>42.961053682761595</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83438</v>
      </c>
      <c r="E23" s="763">
        <f>D23/'20pobl'!D23*100</f>
        <v>3.101249449909012</v>
      </c>
      <c r="F23" s="226"/>
      <c r="G23" s="234">
        <v>23543</v>
      </c>
      <c r="H23" s="769">
        <v>1.1843544279854354</v>
      </c>
      <c r="I23" s="226"/>
      <c r="J23" s="234">
        <v>15194</v>
      </c>
      <c r="K23" s="769">
        <v>3.268728930423876</v>
      </c>
      <c r="L23" s="226"/>
      <c r="M23" s="234">
        <v>44701</v>
      </c>
      <c r="N23" s="769">
        <f>M23/'20pobl'!X23*100</f>
        <v>18.797650136038115</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234466</v>
      </c>
      <c r="E24" s="763">
        <f>D24/'20pobl'!D24*100</f>
        <v>3.4733974723628576</v>
      </c>
      <c r="F24" s="226"/>
      <c r="G24" s="234">
        <v>55577</v>
      </c>
      <c r="H24" s="769">
        <v>1.0079203456929027</v>
      </c>
      <c r="I24" s="226"/>
      <c r="J24" s="234">
        <v>45436</v>
      </c>
      <c r="K24" s="769">
        <v>5.2464392316707755</v>
      </c>
      <c r="L24" s="226"/>
      <c r="M24" s="234">
        <v>133453</v>
      </c>
      <c r="N24" s="769">
        <f>M24/'20pobl'!X24*100</f>
        <v>36.04168804722989</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60702</v>
      </c>
      <c r="E25" s="763">
        <f>D25/'20pobl'!D25*100</f>
        <v>3.9625870989726337</v>
      </c>
      <c r="F25" s="226"/>
      <c r="G25" s="234">
        <v>20938</v>
      </c>
      <c r="H25" s="769">
        <v>1.6293668908103176</v>
      </c>
      <c r="I25" s="226"/>
      <c r="J25" s="234">
        <v>13959</v>
      </c>
      <c r="K25" s="769">
        <v>7.9676931419275663</v>
      </c>
      <c r="L25" s="226"/>
      <c r="M25" s="234">
        <v>25805</v>
      </c>
      <c r="N25" s="769">
        <f>M25/'20pobl'!X25*100</f>
        <v>36.018368600301493</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21858</v>
      </c>
      <c r="E26" s="765">
        <f>D26/'20pobl'!D26*100</f>
        <v>3.2912875291552539</v>
      </c>
      <c r="F26" s="226"/>
      <c r="G26" s="238">
        <v>5212</v>
      </c>
      <c r="H26" s="770">
        <v>0.98432297578285965</v>
      </c>
      <c r="I26" s="226"/>
      <c r="J26" s="238">
        <v>4128</v>
      </c>
      <c r="K26" s="770">
        <v>4.43213296398892</v>
      </c>
      <c r="L26" s="226"/>
      <c r="M26" s="238">
        <v>12518</v>
      </c>
      <c r="N26" s="770">
        <f>M26/'20pobl'!X26*100</f>
        <v>30.179854380635518</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112122</v>
      </c>
      <c r="E27" s="765">
        <f>D27/'20pobl'!D27*100</f>
        <v>5.0775889943455539</v>
      </c>
      <c r="F27" s="226"/>
      <c r="G27" s="238">
        <v>29593</v>
      </c>
      <c r="H27" s="770">
        <v>1.7452232379543742</v>
      </c>
      <c r="I27" s="226"/>
      <c r="J27" s="238">
        <v>22418</v>
      </c>
      <c r="K27" s="770">
        <v>6.3469324198069135</v>
      </c>
      <c r="L27" s="226"/>
      <c r="M27" s="238">
        <v>60111</v>
      </c>
      <c r="N27" s="770">
        <f>M27/'20pobl'!X27*100</f>
        <v>37.732805212576977</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14580</v>
      </c>
      <c r="E28" s="765">
        <f>D28/'20pobl'!D28*100</f>
        <v>4.557788253535568</v>
      </c>
      <c r="F28" s="226"/>
      <c r="G28" s="238">
        <v>3420</v>
      </c>
      <c r="H28" s="770">
        <v>1.3623272692508395</v>
      </c>
      <c r="I28" s="226"/>
      <c r="J28" s="238">
        <v>2718</v>
      </c>
      <c r="K28" s="770">
        <v>5.8188824662813099</v>
      </c>
      <c r="L28" s="226"/>
      <c r="M28" s="238">
        <v>8442</v>
      </c>
      <c r="N28" s="770">
        <f>M28/'20pobl'!X28*100</f>
        <v>38.128359152703126</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5162</v>
      </c>
      <c r="E29" s="766">
        <f>D29/'20pobl'!D29*100</f>
        <v>3.0673789419265898</v>
      </c>
      <c r="F29" s="226"/>
      <c r="G29" s="245">
        <v>2699</v>
      </c>
      <c r="H29" s="771">
        <v>1.8189660401264314</v>
      </c>
      <c r="I29" s="226"/>
      <c r="J29" s="245">
        <v>978</v>
      </c>
      <c r="K29" s="771">
        <v>6.4996344786336149</v>
      </c>
      <c r="L29" s="226"/>
      <c r="M29" s="245">
        <v>1485</v>
      </c>
      <c r="N29" s="771">
        <f>M29/'20pobl'!X29*100</f>
        <v>30.561844000823214</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2070425</v>
      </c>
      <c r="E31" s="767">
        <f>D31/'20pobl'!D31*100</f>
        <v>4.3610462003285067</v>
      </c>
      <c r="F31" s="211"/>
      <c r="G31" s="253">
        <f>SUM(G12:G29)</f>
        <v>535726</v>
      </c>
      <c r="H31" s="254">
        <f>G31/'20pobl'!J31*100</f>
        <v>1.409938465239216</v>
      </c>
      <c r="I31" s="211"/>
      <c r="J31" s="253">
        <f>SUM(J12:J29)</f>
        <v>452464</v>
      </c>
      <c r="K31" s="254">
        <f>J31/'20pobl'!Q31*100</f>
        <v>6.8404588869317493</v>
      </c>
      <c r="L31" s="211"/>
      <c r="M31" s="253">
        <f>SUM(M12:M29)</f>
        <v>1082235</v>
      </c>
      <c r="N31" s="254">
        <f>M31/'20pobl'!X31*100</f>
        <v>37.781163302417923</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57" t="str">
        <f>'20pobl'!B34:H34</f>
        <v>(1) Cifras definitivas INE de la Estadística del Padrón continuo referidas al 01/01/2022. Datos definitivos (publicado 24/1/2023)</v>
      </c>
      <c r="C34" s="1071"/>
      <c r="D34" s="1071"/>
      <c r="E34" s="1071"/>
      <c r="F34" s="1071"/>
      <c r="G34" s="1071"/>
      <c r="H34" s="1071"/>
      <c r="I34" s="1071"/>
      <c r="J34" s="1071"/>
      <c r="K34" s="1071"/>
      <c r="L34" s="1071"/>
      <c r="M34" s="1071"/>
      <c r="N34" s="1071"/>
    </row>
    <row r="35" spans="2:14" ht="29.25" customHeight="1" x14ac:dyDescent="0.2">
      <c r="B35" s="1064"/>
      <c r="C35" s="1064"/>
      <c r="D35" s="1064"/>
      <c r="E35" s="737"/>
      <c r="F35" s="262"/>
      <c r="G35" s="262"/>
      <c r="H35" s="262"/>
    </row>
    <row r="36" spans="2:14" ht="4.5" customHeight="1" x14ac:dyDescent="0.2">
      <c r="B36" s="1065"/>
      <c r="C36" s="1065"/>
      <c r="D36" s="1065"/>
      <c r="E36" s="738"/>
      <c r="F36" s="262"/>
      <c r="G36" s="262"/>
      <c r="H36" s="262"/>
    </row>
  </sheetData>
  <mergeCells count="23">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 ref="B35:D35"/>
    <mergeCell ref="B36:D36"/>
    <mergeCell ref="E9:E10"/>
    <mergeCell ref="B34:N34"/>
    <mergeCell ref="K9:K10"/>
    <mergeCell ref="M9:M10"/>
    <mergeCell ref="N9:N10"/>
  </mergeCells>
  <printOptions horizontalCentered="1"/>
  <pageMargins left="0" right="0" top="0.43307086614173229" bottom="0.43307086614173229" header="0" footer="0"/>
  <pageSetup paperSize="9" scale="95"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4" t="s">
        <v>143</v>
      </c>
      <c r="T1" s="714"/>
      <c r="U1" s="714"/>
      <c r="V1" s="714" t="s">
        <v>19</v>
      </c>
      <c r="W1" s="714"/>
      <c r="X1" s="714"/>
      <c r="Y1" s="714" t="s">
        <v>18</v>
      </c>
    </row>
    <row r="2" spans="1:50" s="205" customFormat="1" ht="52.5" customHeight="1" x14ac:dyDescent="0.2">
      <c r="B2" s="1033"/>
      <c r="C2" s="1033"/>
      <c r="D2" s="1033"/>
      <c r="E2" s="1033"/>
      <c r="F2" s="1033"/>
      <c r="G2" s="1033"/>
      <c r="H2" s="1033"/>
      <c r="I2" s="1033"/>
      <c r="O2" s="207"/>
    </row>
    <row r="3" spans="1:50" s="208" customFormat="1" ht="4.5" customHeight="1" x14ac:dyDescent="0.2">
      <c r="B3" s="1034"/>
      <c r="C3" s="1034"/>
      <c r="D3" s="1034"/>
      <c r="E3" s="1034"/>
      <c r="F3" s="1034"/>
      <c r="G3" s="1034"/>
      <c r="H3" s="1034"/>
      <c r="I3" s="1034"/>
      <c r="O3" s="207"/>
    </row>
    <row r="4" spans="1:50" s="208" customFormat="1" ht="17.25" customHeight="1" x14ac:dyDescent="0.2">
      <c r="A4" s="1034" t="s">
        <v>201</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row>
    <row r="5" spans="1:50"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row>
    <row r="6" spans="1:50" s="208" customFormat="1" ht="6" customHeight="1" x14ac:dyDescent="0.2">
      <c r="O6" s="207"/>
    </row>
    <row r="7" spans="1:50" s="213" customFormat="1" ht="12.75" customHeight="1" x14ac:dyDescent="0.2">
      <c r="A7" s="209"/>
      <c r="B7" s="1036" t="s">
        <v>15</v>
      </c>
      <c r="C7" s="211"/>
      <c r="D7" s="1045" t="s">
        <v>115</v>
      </c>
      <c r="E7" s="1043"/>
      <c r="F7" s="568"/>
      <c r="G7" s="1043"/>
      <c r="H7" s="1043"/>
      <c r="I7" s="568"/>
      <c r="J7" s="1043"/>
      <c r="K7" s="1043"/>
      <c r="L7" s="568"/>
      <c r="M7" s="1043"/>
      <c r="N7" s="1044"/>
      <c r="O7" s="211"/>
      <c r="P7" s="1045" t="s">
        <v>16</v>
      </c>
      <c r="Q7" s="1043"/>
      <c r="R7" s="568"/>
      <c r="S7" s="1043"/>
      <c r="T7" s="1043"/>
      <c r="U7" s="568"/>
      <c r="V7" s="1043"/>
      <c r="W7" s="1043"/>
      <c r="X7" s="568"/>
      <c r="Y7" s="1043"/>
      <c r="Z7" s="1044"/>
      <c r="AA7" s="430"/>
      <c r="AB7" s="430"/>
      <c r="AC7" s="431"/>
      <c r="AD7" s="431"/>
      <c r="AE7" s="431"/>
      <c r="AF7" s="431"/>
      <c r="AG7" s="431"/>
      <c r="AH7" s="431"/>
      <c r="AI7" s="432"/>
    </row>
    <row r="8" spans="1:50" s="213" customFormat="1" ht="33.75" customHeight="1" x14ac:dyDescent="0.2">
      <c r="A8" s="209"/>
      <c r="B8" s="1037"/>
      <c r="C8" s="211"/>
      <c r="D8" s="1074"/>
      <c r="E8" s="1075"/>
      <c r="F8" s="211"/>
      <c r="G8" s="1045" t="s">
        <v>177</v>
      </c>
      <c r="H8" s="1044"/>
      <c r="I8" s="211"/>
      <c r="J8" s="1045" t="s">
        <v>183</v>
      </c>
      <c r="K8" s="1044"/>
      <c r="L8" s="211"/>
      <c r="M8" s="1045" t="s">
        <v>178</v>
      </c>
      <c r="N8" s="1044"/>
      <c r="O8" s="211"/>
      <c r="P8" s="1074"/>
      <c r="Q8" s="1076"/>
      <c r="R8" s="501"/>
      <c r="S8" s="1045" t="s">
        <v>180</v>
      </c>
      <c r="T8" s="1044"/>
      <c r="U8" s="211"/>
      <c r="V8" s="1045" t="s">
        <v>181</v>
      </c>
      <c r="W8" s="1044"/>
      <c r="X8" s="211"/>
      <c r="Y8" s="1045" t="s">
        <v>182</v>
      </c>
      <c r="Z8" s="1044"/>
      <c r="AA8" s="430"/>
      <c r="AB8" s="430"/>
      <c r="AC8" s="431"/>
      <c r="AD8" s="431"/>
      <c r="AE8" s="431"/>
      <c r="AF8" s="431"/>
      <c r="AG8" s="431"/>
      <c r="AH8" s="431"/>
      <c r="AI8" s="432"/>
    </row>
    <row r="9" spans="1:50" s="219" customFormat="1" ht="36.75" customHeight="1" x14ac:dyDescent="0.2">
      <c r="A9" s="214"/>
      <c r="B9" s="1038"/>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v>8384408</v>
      </c>
      <c r="E11" s="185">
        <f t="shared" ref="E11:E28" si="0">D11*100/$D$30</f>
        <v>17.944934163017855</v>
      </c>
      <c r="F11" s="226"/>
      <c r="G11" s="227">
        <v>6973463</v>
      </c>
      <c r="H11" s="569">
        <f>G11*100/$G$30</f>
        <v>18.441080349722064</v>
      </c>
      <c r="I11" s="226"/>
      <c r="J11" s="227">
        <v>999769</v>
      </c>
      <c r="K11" s="569">
        <f>J11*100/$J$30</f>
        <v>16.561910466829101</v>
      </c>
      <c r="L11" s="226"/>
      <c r="M11" s="227">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v>1308728</v>
      </c>
      <c r="E12" s="186">
        <f t="shared" si="0"/>
        <v>2.801037091384154</v>
      </c>
      <c r="F12" s="226"/>
      <c r="G12" s="234">
        <v>1025808</v>
      </c>
      <c r="H12" s="570">
        <f t="shared" ref="H12:H28" si="2">G12*100/$G$30</f>
        <v>2.7127135759360437</v>
      </c>
      <c r="I12" s="226"/>
      <c r="J12" s="234">
        <v>180311</v>
      </c>
      <c r="K12" s="570">
        <f t="shared" ref="K12:K28" si="3">J12*100/$J$30</f>
        <v>2.9869846316343294</v>
      </c>
      <c r="L12" s="226"/>
      <c r="M12" s="234">
        <v>102609</v>
      </c>
      <c r="N12" s="570">
        <f t="shared" si="1"/>
        <v>3.5732406554545468</v>
      </c>
      <c r="O12" s="226"/>
      <c r="P12" s="236" t="e">
        <f t="shared" ref="P12:P28" si="4">S12+V12+Y12</f>
        <v>#REF!</v>
      </c>
      <c r="Q12" s="237" t="e">
        <f t="shared" ref="Q12:Q28" si="5">P12*100/D12</f>
        <v>#REF!</v>
      </c>
      <c r="R12" s="226"/>
      <c r="S12" s="234" t="e">
        <f>GETPIVOTDATA("Cuenta número de expedientes",#REF!,"CCAA",$B12,"TramoEdad",S$1)</f>
        <v>#REF!</v>
      </c>
      <c r="T12" s="235" t="e">
        <f t="shared" ref="T12:T28" si="6">S12*100/G12</f>
        <v>#REF!</v>
      </c>
      <c r="U12" s="226"/>
      <c r="V12" s="234" t="e">
        <f>GETPIVOTDATA("Cuenta número de expedientes",#REF!,"CCAA",$B12,"TramoEdad",V$1)</f>
        <v>#REF!</v>
      </c>
      <c r="W12" s="235" t="e">
        <f t="shared" ref="W12:W28" si="7">V12*100/J12</f>
        <v>#REF!</v>
      </c>
      <c r="X12" s="226"/>
      <c r="Y12" s="234" t="e">
        <f>GETPIVOTDATA("Cuenta número de expedientes",#REF!,"CCAA",$B12,"TramoEdad",Y$1)</f>
        <v>#REF!</v>
      </c>
      <c r="Z12" s="235" t="e">
        <f t="shared" ref="Z12:Z28" si="8">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v>1028244</v>
      </c>
      <c r="E13" s="186">
        <f t="shared" si="0"/>
        <v>2.2007243544825266</v>
      </c>
      <c r="F13" s="226"/>
      <c r="G13" s="234">
        <v>768630</v>
      </c>
      <c r="H13" s="570">
        <f t="shared" si="2"/>
        <v>2.0326153002040548</v>
      </c>
      <c r="I13" s="226"/>
      <c r="J13" s="234">
        <v>168505</v>
      </c>
      <c r="K13" s="570">
        <f t="shared" si="3"/>
        <v>2.7914095388165041</v>
      </c>
      <c r="L13" s="226"/>
      <c r="M13" s="234">
        <v>91109</v>
      </c>
      <c r="N13" s="570">
        <f t="shared" si="1"/>
        <v>3.1727663545869107</v>
      </c>
      <c r="O13" s="226"/>
      <c r="P13" s="236" t="e">
        <f t="shared" si="4"/>
        <v>#REF!</v>
      </c>
      <c r="Q13" s="237" t="e">
        <f t="shared" si="5"/>
        <v>#REF!</v>
      </c>
      <c r="R13" s="226"/>
      <c r="S13" s="234" t="e">
        <f>GETPIVOTDATA("Cuenta número de expedientes",#REF!,"CCAA",$B13,"TramoEdad",S$1)</f>
        <v>#REF!</v>
      </c>
      <c r="T13" s="235" t="e">
        <f t="shared" si="6"/>
        <v>#REF!</v>
      </c>
      <c r="U13" s="226"/>
      <c r="V13" s="234" t="e">
        <f>GETPIVOTDATA("Cuenta número de expedientes",#REF!,"CCAA",$B13,"TramoEdad",V$1)</f>
        <v>#REF!</v>
      </c>
      <c r="W13" s="235" t="e">
        <f t="shared" si="7"/>
        <v>#REF!</v>
      </c>
      <c r="X13" s="226"/>
      <c r="Y13" s="234" t="e">
        <f>GETPIVOTDATA("Cuenta número de expedientes",#REF!,"CCAA",$B13,"TramoEdad",Y$1)</f>
        <v>#REF!</v>
      </c>
      <c r="Z13" s="235" t="e">
        <f t="shared" si="8"/>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v>1128908</v>
      </c>
      <c r="E14" s="186">
        <f t="shared" si="0"/>
        <v>2.4161729410238815</v>
      </c>
      <c r="F14" s="226"/>
      <c r="G14" s="234">
        <v>954069</v>
      </c>
      <c r="H14" s="570">
        <f t="shared" si="2"/>
        <v>2.5230022856906213</v>
      </c>
      <c r="I14" s="226"/>
      <c r="J14" s="234">
        <v>125636</v>
      </c>
      <c r="K14" s="570">
        <f t="shared" si="3"/>
        <v>2.0812529528426476</v>
      </c>
      <c r="L14" s="226"/>
      <c r="M14" s="234">
        <v>49203</v>
      </c>
      <c r="N14" s="570">
        <f t="shared" si="1"/>
        <v>1.7134380022252442</v>
      </c>
      <c r="O14" s="226"/>
      <c r="P14" s="236" t="e">
        <f t="shared" si="4"/>
        <v>#REF!</v>
      </c>
      <c r="Q14" s="237" t="e">
        <f t="shared" si="5"/>
        <v>#REF!</v>
      </c>
      <c r="R14" s="226"/>
      <c r="S14" s="234" t="e">
        <f>GETPIVOTDATA("Cuenta número de expedientes",#REF!,"CCAA",$B14,"TramoEdad",S$1)</f>
        <v>#REF!</v>
      </c>
      <c r="T14" s="235" t="e">
        <f t="shared" si="6"/>
        <v>#REF!</v>
      </c>
      <c r="U14" s="226"/>
      <c r="V14" s="234" t="e">
        <f>GETPIVOTDATA("Cuenta número de expedientes",#REF!,"CCAA",$B14,"TramoEdad",V$1)</f>
        <v>#REF!</v>
      </c>
      <c r="W14" s="235" t="e">
        <f t="shared" si="7"/>
        <v>#REF!</v>
      </c>
      <c r="X14" s="226"/>
      <c r="Y14" s="234" t="e">
        <f>GETPIVOTDATA("Cuenta número de expedientes",#REF!,"CCAA",$B14,"TramoEdad",Y$1)</f>
        <v>#REF!</v>
      </c>
      <c r="Z14" s="235" t="e">
        <f t="shared" si="8"/>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v>2127685</v>
      </c>
      <c r="E15" s="186">
        <f t="shared" si="0"/>
        <v>4.5538298284912475</v>
      </c>
      <c r="F15" s="226"/>
      <c r="G15" s="234">
        <v>1796155</v>
      </c>
      <c r="H15" s="570">
        <f t="shared" si="2"/>
        <v>4.7498694229187182</v>
      </c>
      <c r="I15" s="226"/>
      <c r="J15" s="234">
        <v>243113</v>
      </c>
      <c r="K15" s="570">
        <f t="shared" si="3"/>
        <v>4.0273460562612193</v>
      </c>
      <c r="L15" s="226"/>
      <c r="M15" s="234">
        <v>88417</v>
      </c>
      <c r="N15" s="570">
        <f t="shared" si="1"/>
        <v>3.0790205443316343</v>
      </c>
      <c r="O15" s="226"/>
      <c r="P15" s="236" t="e">
        <f t="shared" si="4"/>
        <v>#REF!</v>
      </c>
      <c r="Q15" s="237" t="e">
        <f t="shared" si="5"/>
        <v>#REF!</v>
      </c>
      <c r="R15" s="226"/>
      <c r="S15" s="234" t="e">
        <f>GETPIVOTDATA("Cuenta número de expedientes",#REF!,"CCAA",$B15,"TramoEdad",S$1)</f>
        <v>#REF!</v>
      </c>
      <c r="T15" s="235" t="e">
        <f t="shared" si="6"/>
        <v>#REF!</v>
      </c>
      <c r="U15" s="226"/>
      <c r="V15" s="234" t="e">
        <f>GETPIVOTDATA("Cuenta número de expedientes",#REF!,"CCAA",$B15,"TramoEdad",V$1)</f>
        <v>#REF!</v>
      </c>
      <c r="W15" s="235" t="e">
        <f t="shared" si="7"/>
        <v>#REF!</v>
      </c>
      <c r="X15" s="226"/>
      <c r="Y15" s="234" t="e">
        <f>GETPIVOTDATA("Cuenta número de expedientes",#REF!,"CCAA",$B15,"TramoEdad",Y$1)</f>
        <v>#REF!</v>
      </c>
      <c r="Z15" s="235" t="e">
        <f t="shared" si="8"/>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v>580229</v>
      </c>
      <c r="E16" s="186">
        <f t="shared" si="0"/>
        <v>1.2418492998520214</v>
      </c>
      <c r="F16" s="226"/>
      <c r="G16" s="238">
        <v>455643</v>
      </c>
      <c r="H16" s="570">
        <f t="shared" si="2"/>
        <v>1.2049320651430158</v>
      </c>
      <c r="I16" s="226"/>
      <c r="J16" s="238">
        <v>82278</v>
      </c>
      <c r="K16" s="570">
        <f t="shared" si="3"/>
        <v>1.3629957214014083</v>
      </c>
      <c r="L16" s="226"/>
      <c r="M16" s="238">
        <v>42308</v>
      </c>
      <c r="N16" s="570">
        <f t="shared" si="1"/>
        <v>1.4733275409659092</v>
      </c>
      <c r="O16" s="226"/>
      <c r="P16" s="238" t="e">
        <f t="shared" si="4"/>
        <v>#REF!</v>
      </c>
      <c r="Q16" s="237" t="e">
        <f t="shared" si="5"/>
        <v>#REF!</v>
      </c>
      <c r="R16" s="226"/>
      <c r="S16" s="238" t="e">
        <f>GETPIVOTDATA("Cuenta número de expedientes",#REF!,"CCAA",$B16,"TramoEdad",S$1)</f>
        <v>#REF!</v>
      </c>
      <c r="T16" s="235" t="e">
        <f t="shared" si="6"/>
        <v>#REF!</v>
      </c>
      <c r="U16" s="226"/>
      <c r="V16" s="238" t="e">
        <f>GETPIVOTDATA("Cuenta número de expedientes",#REF!,"CCAA",$B16,"TramoEdad",V$1)</f>
        <v>#REF!</v>
      </c>
      <c r="W16" s="235" t="e">
        <f t="shared" si="7"/>
        <v>#REF!</v>
      </c>
      <c r="X16" s="226"/>
      <c r="Y16" s="238" t="e">
        <f>GETPIVOTDATA("Cuenta número de expedientes",#REF!,"CCAA",$B16,"TramoEdad",Y$1)</f>
        <v>#REF!</v>
      </c>
      <c r="Z16" s="235" t="e">
        <f t="shared" si="8"/>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v>2409164</v>
      </c>
      <c r="E17" s="186">
        <f t="shared" si="0"/>
        <v>5.1562721384637706</v>
      </c>
      <c r="F17" s="226"/>
      <c r="G17" s="234">
        <v>1805325</v>
      </c>
      <c r="H17" s="570">
        <f t="shared" si="2"/>
        <v>4.7741191689641118</v>
      </c>
      <c r="I17" s="226"/>
      <c r="J17" s="234">
        <v>372394</v>
      </c>
      <c r="K17" s="570">
        <f t="shared" si="3"/>
        <v>6.1689811210233119</v>
      </c>
      <c r="L17" s="226"/>
      <c r="M17" s="234">
        <v>231445</v>
      </c>
      <c r="N17" s="570">
        <f t="shared" si="1"/>
        <v>8.0598064838530501</v>
      </c>
      <c r="O17" s="226"/>
      <c r="P17" s="236" t="e">
        <f t="shared" si="4"/>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v>2026807</v>
      </c>
      <c r="E18" s="186">
        <f t="shared" si="0"/>
        <v>4.3379232232190672</v>
      </c>
      <c r="F18" s="226"/>
      <c r="G18" s="234">
        <v>1644219</v>
      </c>
      <c r="H18" s="570">
        <f t="shared" si="2"/>
        <v>4.3480799556174112</v>
      </c>
      <c r="I18" s="226"/>
      <c r="J18" s="234">
        <v>241609</v>
      </c>
      <c r="K18" s="570">
        <f t="shared" si="3"/>
        <v>4.0024311875844436</v>
      </c>
      <c r="L18" s="226"/>
      <c r="M18" s="234">
        <v>140979</v>
      </c>
      <c r="N18" s="570">
        <f t="shared" si="1"/>
        <v>4.9094318662624774</v>
      </c>
      <c r="O18" s="226"/>
      <c r="P18" s="236" t="e">
        <f t="shared" si="4"/>
        <v>#REF!</v>
      </c>
      <c r="Q18" s="237" t="e">
        <f t="shared" si="5"/>
        <v>#REF!</v>
      </c>
      <c r="R18" s="226"/>
      <c r="S18" s="234" t="e">
        <f>GETPIVOTDATA("Cuenta número de expedientes",#REF!,"CCAA",$B18,"TramoEdad",S$1)</f>
        <v>#REF!</v>
      </c>
      <c r="T18" s="235" t="e">
        <f t="shared" si="6"/>
        <v>#REF!</v>
      </c>
      <c r="U18" s="226"/>
      <c r="V18" s="234" t="e">
        <f>GETPIVOTDATA("Cuenta número de expedientes",#REF!,"CCAA",$B18,"TramoEdad",V$1)</f>
        <v>#REF!</v>
      </c>
      <c r="W18" s="235" t="e">
        <f t="shared" si="7"/>
        <v>#REF!</v>
      </c>
      <c r="X18" s="226"/>
      <c r="Y18" s="234" t="e">
        <f>GETPIVOTDATA("Cuenta número de expedientes",#REF!,"CCAA",$B18,"TramoEdad",Y$1)</f>
        <v>#REF!</v>
      </c>
      <c r="Z18" s="235" t="e">
        <f t="shared" si="8"/>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v>7600065</v>
      </c>
      <c r="E19" s="186">
        <f t="shared" si="0"/>
        <v>16.266224885484615</v>
      </c>
      <c r="F19" s="226"/>
      <c r="G19" s="234">
        <v>6178644</v>
      </c>
      <c r="H19" s="570">
        <f t="shared" si="2"/>
        <v>16.339209149934277</v>
      </c>
      <c r="I19" s="226"/>
      <c r="J19" s="234">
        <v>960955</v>
      </c>
      <c r="K19" s="570">
        <f t="shared" si="3"/>
        <v>15.918927945007054</v>
      </c>
      <c r="L19" s="226"/>
      <c r="M19" s="234">
        <v>460466</v>
      </c>
      <c r="N19" s="570">
        <f t="shared" si="1"/>
        <v>16.035199949853652</v>
      </c>
      <c r="O19" s="226"/>
      <c r="P19" s="236" t="e">
        <f t="shared" si="4"/>
        <v>#REF!</v>
      </c>
      <c r="Q19" s="237" t="e">
        <f t="shared" si="5"/>
        <v>#REF!</v>
      </c>
      <c r="R19" s="226"/>
      <c r="S19" s="234" t="e">
        <f>GETPIVOTDATA("Cuenta número de expedientes",#REF!,"CCAA",$B19,"TramoEdad",S$1)</f>
        <v>#REF!</v>
      </c>
      <c r="T19" s="235" t="e">
        <f t="shared" si="6"/>
        <v>#REF!</v>
      </c>
      <c r="U19" s="226"/>
      <c r="V19" s="234" t="e">
        <f>GETPIVOTDATA("Cuenta número de expedientes",#REF!,"CCAA",$B19,"TramoEdad",V$1)</f>
        <v>#REF!</v>
      </c>
      <c r="W19" s="235" t="e">
        <f t="shared" si="7"/>
        <v>#REF!</v>
      </c>
      <c r="X19" s="226"/>
      <c r="Y19" s="234" t="e">
        <f>GETPIVOTDATA("Cuenta número de expedientes",#REF!,"CCAA",$B19,"TramoEdad",Y$1)</f>
        <v>#REF!</v>
      </c>
      <c r="Z19" s="235" t="e">
        <f t="shared" si="8"/>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v>4963703</v>
      </c>
      <c r="E20" s="186">
        <f t="shared" si="0"/>
        <v>10.623686674094845</v>
      </c>
      <c r="F20" s="226"/>
      <c r="G20" s="234">
        <v>4017065</v>
      </c>
      <c r="H20" s="570">
        <f t="shared" si="2"/>
        <v>10.622988669339216</v>
      </c>
      <c r="I20" s="226"/>
      <c r="J20" s="234">
        <v>669229</v>
      </c>
      <c r="K20" s="570">
        <f t="shared" si="3"/>
        <v>11.086271708570251</v>
      </c>
      <c r="L20" s="226"/>
      <c r="M20" s="234">
        <v>277409</v>
      </c>
      <c r="N20" s="570">
        <f t="shared" si="1"/>
        <v>9.660450028642618</v>
      </c>
      <c r="O20" s="226"/>
      <c r="P20" s="236" t="e">
        <f t="shared" si="4"/>
        <v>#REF!</v>
      </c>
      <c r="Q20" s="237" t="e">
        <f t="shared" si="5"/>
        <v>#REF!</v>
      </c>
      <c r="R20" s="226"/>
      <c r="S20" s="234" t="e">
        <f>GETPIVOTDATA("Cuenta número de expedientes",#REF!,"CCAA",$B20,"TramoEdad",S$1)</f>
        <v>#REF!</v>
      </c>
      <c r="T20" s="235" t="e">
        <f t="shared" si="6"/>
        <v>#REF!</v>
      </c>
      <c r="U20" s="226"/>
      <c r="V20" s="234" t="e">
        <f>GETPIVOTDATA("Cuenta número de expedientes",#REF!,"CCAA",$B20,"TramoEdad",V$1)</f>
        <v>#REF!</v>
      </c>
      <c r="W20" s="235" t="e">
        <f t="shared" si="7"/>
        <v>#REF!</v>
      </c>
      <c r="X20" s="226"/>
      <c r="Y20" s="234" t="e">
        <f>GETPIVOTDATA("Cuenta número de expedientes",#REF!,"CCAA",$B20,"TramoEdad",Y$1)</f>
        <v>#REF!</v>
      </c>
      <c r="Z20" s="235" t="e">
        <f t="shared" si="8"/>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v>1072863</v>
      </c>
      <c r="E21" s="186">
        <f t="shared" si="0"/>
        <v>2.2962212598597094</v>
      </c>
      <c r="F21" s="226"/>
      <c r="G21" s="234">
        <v>853665</v>
      </c>
      <c r="H21" s="570">
        <f t="shared" si="2"/>
        <v>2.2574873999826894</v>
      </c>
      <c r="I21" s="226"/>
      <c r="J21" s="234">
        <v>141083</v>
      </c>
      <c r="K21" s="570">
        <f t="shared" si="3"/>
        <v>2.3371438946313097</v>
      </c>
      <c r="L21" s="226"/>
      <c r="M21" s="234">
        <v>78115</v>
      </c>
      <c r="N21" s="570">
        <f t="shared" si="1"/>
        <v>2.720265218458731</v>
      </c>
      <c r="O21" s="226"/>
      <c r="P21" s="236" t="e">
        <f t="shared" si="4"/>
        <v>#REF!</v>
      </c>
      <c r="Q21" s="237" t="e">
        <f t="shared" si="5"/>
        <v>#REF!</v>
      </c>
      <c r="R21" s="226"/>
      <c r="S21" s="234" t="e">
        <f>GETPIVOTDATA("Cuenta número de expedientes",#REF!,"CCAA",$B21,"TramoEdad",S$1)</f>
        <v>#REF!</v>
      </c>
      <c r="T21" s="235" t="e">
        <f t="shared" si="6"/>
        <v>#REF!</v>
      </c>
      <c r="U21" s="226"/>
      <c r="V21" s="234" t="e">
        <f>GETPIVOTDATA("Cuenta número de expedientes",#REF!,"CCAA",$B21,"TramoEdad",V$1)</f>
        <v>#REF!</v>
      </c>
      <c r="W21" s="235" t="e">
        <f t="shared" si="7"/>
        <v>#REF!</v>
      </c>
      <c r="X21" s="226"/>
      <c r="Y21" s="234" t="e">
        <f>GETPIVOTDATA("Cuenta número de expedientes",#REF!,"CCAA",$B21,"TramoEdad",Y$1)</f>
        <v>#REF!</v>
      </c>
      <c r="Z21" s="235" t="e">
        <f t="shared" si="8"/>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v>2701743</v>
      </c>
      <c r="E22" s="186">
        <f t="shared" si="0"/>
        <v>5.7824714947548292</v>
      </c>
      <c r="F22" s="226"/>
      <c r="G22" s="234">
        <v>2028813</v>
      </c>
      <c r="H22" s="570">
        <f t="shared" si="2"/>
        <v>5.365125411515149</v>
      </c>
      <c r="I22" s="226"/>
      <c r="J22" s="234">
        <v>434138</v>
      </c>
      <c r="K22" s="570">
        <f t="shared" si="3"/>
        <v>7.1918159957432684</v>
      </c>
      <c r="L22" s="226"/>
      <c r="M22" s="234">
        <v>238792</v>
      </c>
      <c r="N22" s="570">
        <f t="shared" si="1"/>
        <v>8.3156573263290952</v>
      </c>
      <c r="O22" s="226"/>
      <c r="P22" s="236" t="e">
        <f t="shared" si="4"/>
        <v>#REF!</v>
      </c>
      <c r="Q22" s="237" t="e">
        <f t="shared" si="5"/>
        <v>#REF!</v>
      </c>
      <c r="R22" s="226"/>
      <c r="S22" s="234" t="e">
        <f>GETPIVOTDATA("Cuenta número de expedientes",#REF!,"CCAA",$B22,"TramoEdad",S$1)</f>
        <v>#REF!</v>
      </c>
      <c r="T22" s="235" t="e">
        <f t="shared" si="6"/>
        <v>#REF!</v>
      </c>
      <c r="U22" s="226"/>
      <c r="V22" s="234" t="e">
        <f>GETPIVOTDATA("Cuenta número de expedientes",#REF!,"CCAA",$B22,"TramoEdad",V$1)</f>
        <v>#REF!</v>
      </c>
      <c r="W22" s="235" t="e">
        <f t="shared" si="7"/>
        <v>#REF!</v>
      </c>
      <c r="X22" s="226"/>
      <c r="Y22" s="234" t="e">
        <f>GETPIVOTDATA("Cuenta número de expedientes",#REF!,"CCAA",$B22,"TramoEdad",Y$1)</f>
        <v>#REF!</v>
      </c>
      <c r="Z22" s="235" t="e">
        <f t="shared" si="8"/>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v>6578079</v>
      </c>
      <c r="E23" s="186">
        <f t="shared" si="0"/>
        <v>14.078894368467079</v>
      </c>
      <c r="F23" s="226"/>
      <c r="G23" s="234">
        <v>5423824</v>
      </c>
      <c r="H23" s="570">
        <f t="shared" si="2"/>
        <v>14.343113914385279</v>
      </c>
      <c r="I23" s="226"/>
      <c r="J23" s="234">
        <v>793640</v>
      </c>
      <c r="K23" s="570">
        <f t="shared" si="3"/>
        <v>13.147231633401562</v>
      </c>
      <c r="L23" s="226"/>
      <c r="M23" s="234">
        <v>360615</v>
      </c>
      <c r="N23" s="570">
        <f t="shared" si="1"/>
        <v>12.55800347890284</v>
      </c>
      <c r="O23" s="226"/>
      <c r="P23" s="236" t="e">
        <f t="shared" si="4"/>
        <v>#REF!</v>
      </c>
      <c r="Q23" s="237" t="e">
        <f t="shared" si="5"/>
        <v>#REF!</v>
      </c>
      <c r="R23" s="226"/>
      <c r="S23" s="234" t="e">
        <f>GETPIVOTDATA("Cuenta número de expedientes",#REF!,"CCAA",$B23,"TramoEdad",S$1)</f>
        <v>#REF!</v>
      </c>
      <c r="T23" s="235" t="e">
        <f t="shared" si="6"/>
        <v>#REF!</v>
      </c>
      <c r="U23" s="226"/>
      <c r="V23" s="234" t="e">
        <f>GETPIVOTDATA("Cuenta número de expedientes",#REF!,"CCAA",$B23,"TramoEdad",V$1)</f>
        <v>#REF!</v>
      </c>
      <c r="W23" s="235" t="e">
        <f t="shared" si="7"/>
        <v>#REF!</v>
      </c>
      <c r="X23" s="226"/>
      <c r="Y23" s="234" t="e">
        <f>GETPIVOTDATA("Cuenta número de expedientes",#REF!,"CCAA",$B23,"TramoEdad",Y$1)</f>
        <v>#REF!</v>
      </c>
      <c r="Z23" s="235" t="e">
        <f t="shared" si="8"/>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v>1478509</v>
      </c>
      <c r="E24" s="186">
        <f t="shared" si="0"/>
        <v>3.1644150266100319</v>
      </c>
      <c r="F24" s="226"/>
      <c r="G24" s="234">
        <v>1249999</v>
      </c>
      <c r="H24" s="570">
        <f t="shared" si="2"/>
        <v>3.3055788775350536</v>
      </c>
      <c r="I24" s="226"/>
      <c r="J24" s="234">
        <v>159024</v>
      </c>
      <c r="K24" s="570">
        <f t="shared" si="3"/>
        <v>2.6343497848773372</v>
      </c>
      <c r="L24" s="226"/>
      <c r="M24" s="234">
        <v>69486</v>
      </c>
      <c r="N24" s="570">
        <f t="shared" si="1"/>
        <v>2.4197701973990067</v>
      </c>
      <c r="O24" s="226"/>
      <c r="P24" s="236" t="e">
        <f t="shared" si="4"/>
        <v>#REF!</v>
      </c>
      <c r="Q24" s="237" t="e">
        <f t="shared" si="5"/>
        <v>#REF!</v>
      </c>
      <c r="R24" s="226"/>
      <c r="S24" s="234" t="e">
        <f>GETPIVOTDATA("Cuenta número de expedientes",#REF!,"CCAA",$B24,"TramoEdad",S$1)</f>
        <v>#REF!</v>
      </c>
      <c r="T24" s="235" t="e">
        <f t="shared" si="6"/>
        <v>#REF!</v>
      </c>
      <c r="U24" s="226"/>
      <c r="V24" s="234" t="e">
        <f>GETPIVOTDATA("Cuenta número de expedientes",#REF!,"CCAA",$B24,"TramoEdad",V$1)</f>
        <v>#REF!</v>
      </c>
      <c r="W24" s="235" t="e">
        <f t="shared" si="7"/>
        <v>#REF!</v>
      </c>
      <c r="X24" s="226"/>
      <c r="Y24" s="234" t="e">
        <f>GETPIVOTDATA("Cuenta número de expedientes",#REF!,"CCAA",$B24,"TramoEdad",Y$1)</f>
        <v>#REF!</v>
      </c>
      <c r="Z24" s="235" t="e">
        <f t="shared" si="8"/>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v>647554</v>
      </c>
      <c r="E25" s="186">
        <f t="shared" si="0"/>
        <v>1.385943276734489</v>
      </c>
      <c r="F25" s="226"/>
      <c r="G25" s="238">
        <v>521118</v>
      </c>
      <c r="H25" s="570">
        <f t="shared" si="2"/>
        <v>1.3780784252653899</v>
      </c>
      <c r="I25" s="226"/>
      <c r="J25" s="238">
        <v>84596</v>
      </c>
      <c r="K25" s="570">
        <f t="shared" si="3"/>
        <v>1.4013951001200022</v>
      </c>
      <c r="L25" s="226"/>
      <c r="M25" s="238">
        <v>41840</v>
      </c>
      <c r="N25" s="570">
        <f t="shared" si="1"/>
        <v>1.4570299781132088</v>
      </c>
      <c r="O25" s="226"/>
      <c r="P25" s="241" t="e">
        <f t="shared" si="4"/>
        <v>#REF!</v>
      </c>
      <c r="Q25" s="237" t="e">
        <f t="shared" si="5"/>
        <v>#REF!</v>
      </c>
      <c r="R25" s="226"/>
      <c r="S25" s="238" t="e">
        <f>GETPIVOTDATA("Cuenta número de expedientes",#REF!,"CCAA",$B25,"TramoEdad",S$1)</f>
        <v>#REF!</v>
      </c>
      <c r="T25" s="235" t="e">
        <f t="shared" si="6"/>
        <v>#REF!</v>
      </c>
      <c r="U25" s="226"/>
      <c r="V25" s="238" t="e">
        <f>GETPIVOTDATA("Cuenta número de expedientes",#REF!,"CCAA",$B25,"TramoEdad",V$1)</f>
        <v>#REF!</v>
      </c>
      <c r="W25" s="235" t="e">
        <f t="shared" si="7"/>
        <v>#REF!</v>
      </c>
      <c r="X25" s="226"/>
      <c r="Y25" s="238" t="e">
        <f>GETPIVOTDATA("Cuenta número de expedientes",#REF!,"CCAA",$B25,"TramoEdad",Y$1)</f>
        <v>#REF!</v>
      </c>
      <c r="Z25" s="235" t="e">
        <f t="shared" si="8"/>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v>2199088</v>
      </c>
      <c r="E26" s="186">
        <f t="shared" si="0"/>
        <v>4.7066518445527237</v>
      </c>
      <c r="F26" s="226"/>
      <c r="G26" s="238">
        <v>1714987</v>
      </c>
      <c r="H26" s="570">
        <f t="shared" si="2"/>
        <v>4.5352234701365433</v>
      </c>
      <c r="I26" s="226"/>
      <c r="J26" s="238">
        <v>324460</v>
      </c>
      <c r="K26" s="570">
        <f t="shared" si="3"/>
        <v>5.3749190763740122</v>
      </c>
      <c r="L26" s="226"/>
      <c r="M26" s="238">
        <v>159641</v>
      </c>
      <c r="N26" s="570">
        <f t="shared" si="1"/>
        <v>5.5593145969400277</v>
      </c>
      <c r="O26" s="226"/>
      <c r="P26" s="241" t="e">
        <f t="shared" si="4"/>
        <v>#REF!</v>
      </c>
      <c r="Q26" s="237" t="e">
        <f t="shared" si="5"/>
        <v>#REF!</v>
      </c>
      <c r="R26" s="226"/>
      <c r="S26" s="238" t="e">
        <f>GETPIVOTDATA("Cuenta número de expedientes",#REF!,"CCAA",$B26,"TramoEdad",S$1)</f>
        <v>#REF!</v>
      </c>
      <c r="T26" s="235" t="e">
        <f t="shared" si="6"/>
        <v>#REF!</v>
      </c>
      <c r="U26" s="226"/>
      <c r="V26" s="238" t="e">
        <f>GETPIVOTDATA("Cuenta número de expedientes",#REF!,"CCAA",$B26,"TramoEdad",V$1)</f>
        <v>#REF!</v>
      </c>
      <c r="W26" s="235" t="e">
        <f t="shared" si="7"/>
        <v>#REF!</v>
      </c>
      <c r="X26" s="226"/>
      <c r="Y26" s="238" t="e">
        <f>GETPIVOTDATA("Cuenta número de expedientes",#REF!,"CCAA",$B26,"TramoEdad",Y$1)</f>
        <v>#REF!</v>
      </c>
      <c r="Z26" s="235" t="e">
        <f t="shared" si="8"/>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v>315675</v>
      </c>
      <c r="E27" s="187">
        <f t="shared" si="0"/>
        <v>0.67563113482915682</v>
      </c>
      <c r="F27" s="226"/>
      <c r="G27" s="238">
        <v>250290</v>
      </c>
      <c r="H27" s="571">
        <f t="shared" si="2"/>
        <v>0.66188319931315831</v>
      </c>
      <c r="I27" s="226"/>
      <c r="J27" s="238">
        <v>42318</v>
      </c>
      <c r="K27" s="571">
        <f t="shared" si="3"/>
        <v>0.70102886480304327</v>
      </c>
      <c r="L27" s="226"/>
      <c r="M27" s="238">
        <v>23067</v>
      </c>
      <c r="N27" s="571">
        <f t="shared" si="1"/>
        <v>0.80328179983597969</v>
      </c>
      <c r="O27" s="226"/>
      <c r="P27" s="241" t="e">
        <f t="shared" si="4"/>
        <v>#REF!</v>
      </c>
      <c r="Q27" s="243" t="e">
        <f t="shared" si="5"/>
        <v>#REF!</v>
      </c>
      <c r="R27" s="226"/>
      <c r="S27" s="238" t="e">
        <f>GETPIVOTDATA("Cuenta número de expedientes",#REF!,"CCAA",$B27,"TramoEdad",S$1)</f>
        <v>#REF!</v>
      </c>
      <c r="T27" s="242" t="e">
        <f t="shared" si="6"/>
        <v>#REF!</v>
      </c>
      <c r="U27" s="226"/>
      <c r="V27" s="238" t="e">
        <f>GETPIVOTDATA("Cuenta número de expedientes",#REF!,"CCAA",$B27,"TramoEdad",V$1)</f>
        <v>#REF!</v>
      </c>
      <c r="W27" s="242" t="e">
        <f t="shared" si="7"/>
        <v>#REF!</v>
      </c>
      <c r="X27" s="226"/>
      <c r="Y27" s="238" t="e">
        <f>GETPIVOTDATA("Cuenta número de expedientes",#REF!,"CCAA",$B27,"TramoEdad",Y$1)</f>
        <v>#REF!</v>
      </c>
      <c r="Z27" s="242" t="e">
        <f t="shared" si="8"/>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v>171528</v>
      </c>
      <c r="E28" s="188">
        <f t="shared" si="0"/>
        <v>0.36711699467799358</v>
      </c>
      <c r="F28" s="226"/>
      <c r="G28" s="245">
        <v>153112</v>
      </c>
      <c r="H28" s="572">
        <f t="shared" si="2"/>
        <v>0.40489935839720442</v>
      </c>
      <c r="I28" s="226"/>
      <c r="J28" s="245">
        <v>13498</v>
      </c>
      <c r="K28" s="572">
        <f t="shared" si="3"/>
        <v>0.22360432007919748</v>
      </c>
      <c r="L28" s="226"/>
      <c r="M28" s="245">
        <v>4918</v>
      </c>
      <c r="N28" s="572">
        <f t="shared" si="1"/>
        <v>0.17126370536235089</v>
      </c>
      <c r="O28" s="226"/>
      <c r="P28" s="247" t="e">
        <f t="shared" si="4"/>
        <v>#REF!</v>
      </c>
      <c r="Q28" s="248" t="e">
        <f t="shared" si="5"/>
        <v>#REF!</v>
      </c>
      <c r="R28" s="226"/>
      <c r="S28" s="245" t="e">
        <f>GETPIVOTDATA("Cuenta número de expedientes",#REF!,"CCAA","Ceuta","TramoEdad",S$1)+GETPIVOTDATA("Cuenta número de expedientes",#REF!,"CCAA","Melilla","TramoEdad",S$1)</f>
        <v>#REF!</v>
      </c>
      <c r="T28" s="246" t="e">
        <f t="shared" si="6"/>
        <v>#REF!</v>
      </c>
      <c r="U28" s="226"/>
      <c r="V28" s="245" t="e">
        <f>GETPIVOTDATA("Cuenta número de expedientes",#REF!,"CCAA","Ceuta","TramoEdad",V$1)+GETPIVOTDATA("Cuenta número de expedientes",#REF!,"CCAA","Melilla","TramoEdad",V$1)</f>
        <v>#REF!</v>
      </c>
      <c r="W28" s="246" t="e">
        <f t="shared" si="7"/>
        <v>#REF!</v>
      </c>
      <c r="X28" s="226"/>
      <c r="Y28" s="245" t="e">
        <f>GETPIVOTDATA("Cuenta número de expedientes",#REF!,"CCAA","Ceuta","TramoEdad",Y$1)+GETPIVOTDATA("Cuenta número de expedientes",#REF!,"CCAA","Melilla","TramoEdad",Y$1)</f>
        <v>#REF!</v>
      </c>
      <c r="Z28" s="246" t="e">
        <f t="shared" si="8"/>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S30+V30+Y30</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57" t="s">
        <v>227</v>
      </c>
      <c r="C33" s="1057"/>
      <c r="D33" s="1057"/>
      <c r="E33" s="1057"/>
      <c r="F33" s="1057"/>
      <c r="G33" s="1057"/>
      <c r="H33" s="1057"/>
      <c r="I33" s="1057"/>
      <c r="J33" s="1057"/>
      <c r="K33" s="1057"/>
      <c r="L33" s="1057"/>
      <c r="M33" s="1057"/>
      <c r="O33" s="259"/>
    </row>
    <row r="34" spans="2:19" ht="29.25" customHeight="1" x14ac:dyDescent="0.2">
      <c r="B34" s="1064"/>
      <c r="C34" s="1064"/>
      <c r="D34" s="1064"/>
      <c r="E34" s="1064"/>
      <c r="F34" s="1064"/>
      <c r="G34" s="1064"/>
      <c r="H34" s="1064"/>
      <c r="I34" s="1064"/>
      <c r="J34" s="1064"/>
      <c r="K34" s="1064"/>
      <c r="L34" s="1064"/>
      <c r="M34" s="1064"/>
      <c r="N34" s="1064"/>
      <c r="O34" s="1064"/>
      <c r="P34" s="1064"/>
      <c r="Q34" s="262"/>
      <c r="R34" s="262"/>
      <c r="S34" s="262"/>
    </row>
    <row r="35" spans="2:19" ht="4.5" customHeight="1" x14ac:dyDescent="0.2">
      <c r="B35" s="1065"/>
      <c r="C35" s="1065"/>
      <c r="D35" s="1065"/>
      <c r="E35" s="1065"/>
      <c r="F35" s="1065"/>
      <c r="G35" s="1065"/>
      <c r="H35" s="1065"/>
      <c r="I35" s="1065"/>
      <c r="J35" s="1065"/>
      <c r="K35" s="1065"/>
      <c r="L35" s="1065"/>
      <c r="M35" s="1065"/>
      <c r="N35" s="1065"/>
      <c r="O35" s="1065"/>
      <c r="P35" s="1065"/>
      <c r="Q35" s="262"/>
      <c r="R35" s="262"/>
      <c r="S35" s="262"/>
    </row>
    <row r="38" spans="2:19" x14ac:dyDescent="0.2">
      <c r="L38" s="263"/>
      <c r="M38" s="263"/>
      <c r="N38" s="263"/>
    </row>
  </sheetData>
  <mergeCells count="22">
    <mergeCell ref="V7:W7"/>
    <mergeCell ref="Y7:Z7"/>
    <mergeCell ref="S8:T8"/>
    <mergeCell ref="V8:W8"/>
    <mergeCell ref="Y8:Z8"/>
    <mergeCell ref="S7:T7"/>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zoomScaleNormal="100" workbookViewId="0">
      <selection activeCell="AB41" sqref="AB41"/>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28515625" style="261" bestFit="1" customWidth="1"/>
    <col min="17" max="17" width="8.5703125" style="261" customWidth="1"/>
    <col min="18" max="18" width="0.42578125" style="261" customWidth="1"/>
    <col min="19" max="19" width="8.5703125" style="261" bestFit="1" customWidth="1"/>
    <col min="20" max="20" width="8" style="261" bestFit="1" customWidth="1"/>
    <col min="21" max="21" width="0.42578125" style="261" customWidth="1"/>
    <col min="22" max="22" width="8.5703125" style="261" bestFit="1" customWidth="1"/>
    <col min="23" max="23" width="7.85546875" style="261" bestFit="1" customWidth="1"/>
    <col min="24" max="24" width="0.42578125" style="261" customWidth="1"/>
    <col min="25" max="25" width="10.140625" style="261" bestFit="1" customWidth="1"/>
    <col min="26" max="26" width="7.85546875" style="297" bestFit="1" customWidth="1"/>
    <col min="27" max="27" width="11.42578125" style="297"/>
    <col min="28" max="30" width="2.5703125" style="297" bestFit="1" customWidth="1"/>
    <col min="31" max="31" width="13" style="297" bestFit="1" customWidth="1"/>
    <col min="32" max="32" width="3.5703125" style="297" bestFit="1" customWidth="1"/>
    <col min="33" max="33" width="3.85546875" style="297" customWidth="1"/>
    <col min="34" max="36" width="2.5703125" style="297" bestFit="1" customWidth="1"/>
    <col min="37" max="37" width="8.42578125" style="297" bestFit="1" customWidth="1"/>
    <col min="38" max="38" width="3.5703125" style="297" bestFit="1" customWidth="1"/>
    <col min="39" max="39" width="3.5703125" style="297" customWidth="1"/>
    <col min="40" max="42" width="2.5703125" style="297" bestFit="1" customWidth="1"/>
    <col min="43" max="43" width="8.42578125" style="297" bestFit="1" customWidth="1"/>
    <col min="44" max="44" width="4.28515625" style="297" bestFit="1" customWidth="1"/>
    <col min="45" max="45" width="3.28515625" style="297" customWidth="1"/>
    <col min="46" max="46" width="4.42578125" style="297" bestFit="1" customWidth="1"/>
    <col min="47" max="47" width="2.5703125" style="297" bestFit="1" customWidth="1"/>
    <col min="48" max="48" width="4.42578125" style="297" bestFit="1" customWidth="1"/>
    <col min="49" max="49" width="8.42578125" style="297" bestFit="1" customWidth="1"/>
    <col min="50" max="50" width="4.42578125" style="297" bestFit="1" customWidth="1"/>
    <col min="51" max="16384" width="11.42578125" style="261"/>
  </cols>
  <sheetData>
    <row r="1" spans="1:50" s="201" customFormat="1" ht="15" customHeight="1" x14ac:dyDescent="0.2">
      <c r="B1" s="202"/>
      <c r="C1" s="203"/>
      <c r="F1" s="203"/>
      <c r="I1" s="203"/>
      <c r="O1" s="204"/>
      <c r="R1" s="203"/>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52.5" customHeight="1" x14ac:dyDescent="0.2">
      <c r="B2" s="1033"/>
      <c r="C2" s="1033"/>
      <c r="D2" s="1033"/>
      <c r="E2" s="1033"/>
      <c r="F2" s="1033"/>
      <c r="G2" s="1033"/>
      <c r="H2" s="1033"/>
      <c r="I2" s="1033"/>
      <c r="O2" s="20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34"/>
      <c r="C3" s="1034"/>
      <c r="D3" s="1034"/>
      <c r="E3" s="1034"/>
      <c r="F3" s="1034"/>
      <c r="G3" s="1034"/>
      <c r="H3" s="1034"/>
      <c r="I3" s="1034"/>
      <c r="O3" s="20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17.25" customHeight="1" x14ac:dyDescent="0.2">
      <c r="A4" s="1034" t="s">
        <v>407</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208" customFormat="1" ht="6" customHeight="1" x14ac:dyDescent="0.2">
      <c r="O6" s="207"/>
      <c r="Z6" s="617"/>
      <c r="AA6" s="617"/>
      <c r="AB6" s="617"/>
      <c r="AC6" s="617"/>
      <c r="AD6" s="617"/>
      <c r="AE6" s="617"/>
      <c r="AF6" s="617"/>
      <c r="AG6" s="617"/>
      <c r="AH6" s="617"/>
      <c r="AI6" s="617"/>
      <c r="AJ6" s="617"/>
      <c r="AK6" s="617"/>
      <c r="AL6" s="617"/>
      <c r="AM6" s="617"/>
      <c r="AN6" s="617"/>
      <c r="AO6" s="617"/>
      <c r="AP6" s="617"/>
      <c r="AQ6" s="617"/>
      <c r="AR6" s="617"/>
      <c r="AS6" s="617"/>
      <c r="AT6" s="617"/>
      <c r="AU6" s="617"/>
      <c r="AV6" s="617"/>
      <c r="AW6" s="617"/>
      <c r="AX6" s="617"/>
    </row>
    <row r="7" spans="1:50" s="596" customFormat="1" ht="12.75" customHeight="1" x14ac:dyDescent="0.2">
      <c r="A7" s="702"/>
      <c r="B7" s="1077" t="s">
        <v>15</v>
      </c>
      <c r="C7" s="582"/>
      <c r="D7" s="1078" t="s">
        <v>191</v>
      </c>
      <c r="E7" s="1078"/>
      <c r="F7" s="582"/>
      <c r="G7" s="1078"/>
      <c r="H7" s="1078"/>
      <c r="I7" s="582"/>
      <c r="J7" s="1078"/>
      <c r="K7" s="1078"/>
      <c r="L7" s="582"/>
      <c r="M7" s="1078"/>
      <c r="N7" s="1078"/>
      <c r="O7" s="582"/>
      <c r="P7" s="1078" t="s">
        <v>16</v>
      </c>
      <c r="Q7" s="1078"/>
      <c r="R7" s="582"/>
      <c r="S7" s="1078"/>
      <c r="T7" s="1078"/>
      <c r="U7" s="582"/>
      <c r="V7" s="1078"/>
      <c r="W7" s="1078"/>
      <c r="X7" s="582"/>
      <c r="Y7" s="1078"/>
      <c r="Z7" s="1078"/>
      <c r="AA7" s="672"/>
      <c r="AB7" s="672"/>
      <c r="AI7" s="597"/>
    </row>
    <row r="8" spans="1:50" s="596" customFormat="1" ht="33.75" customHeight="1" x14ac:dyDescent="0.2">
      <c r="A8" s="702"/>
      <c r="B8" s="1077"/>
      <c r="C8" s="582"/>
      <c r="D8" s="1078"/>
      <c r="E8" s="1078"/>
      <c r="F8" s="582"/>
      <c r="G8" s="1078" t="s">
        <v>177</v>
      </c>
      <c r="H8" s="1078"/>
      <c r="I8" s="582"/>
      <c r="J8" s="1078" t="s">
        <v>183</v>
      </c>
      <c r="K8" s="1078"/>
      <c r="L8" s="582"/>
      <c r="M8" s="1078" t="s">
        <v>178</v>
      </c>
      <c r="N8" s="1078"/>
      <c r="O8" s="582"/>
      <c r="P8" s="1078"/>
      <c r="Q8" s="1078"/>
      <c r="R8" s="582"/>
      <c r="S8" s="1078" t="s">
        <v>180</v>
      </c>
      <c r="T8" s="1078"/>
      <c r="U8" s="582"/>
      <c r="V8" s="1078" t="s">
        <v>181</v>
      </c>
      <c r="W8" s="1078"/>
      <c r="X8" s="582"/>
      <c r="Y8" s="1078" t="s">
        <v>182</v>
      </c>
      <c r="Z8" s="1078"/>
      <c r="AA8" s="672"/>
      <c r="AB8" s="672"/>
      <c r="AI8" s="597"/>
    </row>
    <row r="9" spans="1:50" s="600" customFormat="1" ht="36.75" customHeight="1" x14ac:dyDescent="0.2">
      <c r="A9" s="703"/>
      <c r="B9" s="1077"/>
      <c r="C9" s="598"/>
      <c r="D9" s="599" t="s">
        <v>12</v>
      </c>
      <c r="E9" s="599" t="s">
        <v>13</v>
      </c>
      <c r="F9" s="598"/>
      <c r="G9" s="599" t="s">
        <v>12</v>
      </c>
      <c r="H9" s="583" t="s">
        <v>13</v>
      </c>
      <c r="I9" s="598"/>
      <c r="J9" s="599" t="s">
        <v>12</v>
      </c>
      <c r="K9" s="583" t="s">
        <v>13</v>
      </c>
      <c r="L9" s="598"/>
      <c r="M9" s="599" t="s">
        <v>12</v>
      </c>
      <c r="N9" s="583" t="s">
        <v>13</v>
      </c>
      <c r="O9" s="598"/>
      <c r="P9" s="599" t="s">
        <v>12</v>
      </c>
      <c r="Q9" s="599" t="s">
        <v>119</v>
      </c>
      <c r="R9" s="598"/>
      <c r="S9" s="599" t="s">
        <v>12</v>
      </c>
      <c r="T9" s="583" t="s">
        <v>119</v>
      </c>
      <c r="U9" s="598"/>
      <c r="V9" s="599" t="s">
        <v>12</v>
      </c>
      <c r="W9" s="583" t="s">
        <v>13</v>
      </c>
      <c r="X9" s="598"/>
      <c r="Y9" s="599" t="s">
        <v>12</v>
      </c>
      <c r="Z9" s="583" t="s">
        <v>13</v>
      </c>
      <c r="AA9" s="583"/>
      <c r="AB9" s="584"/>
      <c r="AC9" s="585"/>
      <c r="AD9" s="585"/>
      <c r="AE9" s="585"/>
      <c r="AF9" s="585"/>
    </row>
    <row r="10" spans="1:50" s="587" customFormat="1" ht="4.5" customHeight="1" x14ac:dyDescent="0.2">
      <c r="A10" s="616"/>
      <c r="B10" s="672"/>
      <c r="C10" s="586"/>
      <c r="D10" s="672"/>
      <c r="E10" s="672"/>
      <c r="F10" s="586"/>
      <c r="G10" s="672"/>
      <c r="H10" s="672"/>
      <c r="I10" s="586"/>
      <c r="J10" s="672"/>
      <c r="K10" s="672"/>
      <c r="L10" s="586"/>
      <c r="M10" s="672"/>
      <c r="N10" s="672"/>
      <c r="O10" s="586"/>
      <c r="P10" s="672"/>
      <c r="Q10" s="672"/>
      <c r="R10" s="586"/>
      <c r="S10" s="672"/>
      <c r="T10" s="672"/>
      <c r="U10" s="586"/>
      <c r="V10" s="672"/>
      <c r="W10" s="672"/>
      <c r="X10" s="586"/>
      <c r="Y10" s="672"/>
      <c r="Z10" s="672"/>
      <c r="AA10" s="672"/>
      <c r="AB10" s="584"/>
      <c r="AC10" s="585"/>
      <c r="AD10" s="585"/>
      <c r="AE10" s="585"/>
      <c r="AF10" s="585"/>
    </row>
    <row r="11" spans="1:50" s="587" customFormat="1" ht="18" customHeight="1" x14ac:dyDescent="0.15">
      <c r="A11" s="616"/>
      <c r="B11" s="601" t="s">
        <v>11</v>
      </c>
      <c r="C11" s="602"/>
      <c r="D11" s="603">
        <f>G11+J11+M11</f>
        <v>8500187</v>
      </c>
      <c r="E11" s="604">
        <f t="shared" ref="E11:E28" si="0">D11*100/$D$30</f>
        <v>17.904395579860061</v>
      </c>
      <c r="F11" s="602"/>
      <c r="G11" s="605">
        <f>'20pobl'!J12</f>
        <v>6973199</v>
      </c>
      <c r="H11" s="606">
        <f>G11*100/$G$30</f>
        <v>18.352257489589149</v>
      </c>
      <c r="I11" s="602"/>
      <c r="J11" s="605">
        <f>'20pobl'!Q12</f>
        <v>1106846</v>
      </c>
      <c r="K11" s="606">
        <f>J11*100/$J$30</f>
        <v>16.733562354496399</v>
      </c>
      <c r="L11" s="602"/>
      <c r="M11" s="605">
        <f>'20pobl'!X12</f>
        <v>420142</v>
      </c>
      <c r="N11" s="606">
        <f t="shared" ref="N11:N28" si="1">M11*100/$M$30</f>
        <v>14.66728900119149</v>
      </c>
      <c r="O11" s="602"/>
      <c r="P11" s="607">
        <f>S11+V11+Y11</f>
        <v>428922</v>
      </c>
      <c r="Q11" s="608">
        <f>P11*100/D11</f>
        <v>5.0460301638069849</v>
      </c>
      <c r="R11" s="602"/>
      <c r="S11" s="605">
        <f>'23solcasaad'!J12</f>
        <v>120786</v>
      </c>
      <c r="T11" s="609">
        <f>S11*100/G11</f>
        <v>1.7321461785329804</v>
      </c>
      <c r="U11" s="602"/>
      <c r="V11" s="605">
        <f>'23solcasaad'!Q12</f>
        <v>107920</v>
      </c>
      <c r="W11" s="609">
        <f>V11*100/J11</f>
        <v>9.7502272222151944</v>
      </c>
      <c r="X11" s="602"/>
      <c r="Y11" s="605">
        <f>'23solcasaad'!X12</f>
        <v>200216</v>
      </c>
      <c r="Z11" s="609">
        <f>Y11*100/M11</f>
        <v>47.654364476772137</v>
      </c>
      <c r="AA11" s="588"/>
      <c r="AB11" s="589">
        <f>_xlfn.RANK.EQ(Q11,Q$11:Q$30,0)</f>
        <v>4</v>
      </c>
      <c r="AC11" s="589">
        <v>1</v>
      </c>
      <c r="AD11" s="589">
        <f>MATCH(AC11,AB$11:AB$30,0)</f>
        <v>7</v>
      </c>
      <c r="AE11" s="590" t="str">
        <f t="shared" ref="AE11:AE29" si="2">INDEX(B$11:B$30,AD11,1)</f>
        <v>Castilla y León</v>
      </c>
      <c r="AF11" s="591">
        <f t="shared" ref="AF11:AF29" si="3">INDEX(Q$11:Q$30,AD11,1)</f>
        <v>6.4848860341223276</v>
      </c>
      <c r="AH11" s="589">
        <f>_xlfn.RANK.EQ(T11,T$11:T$30,0)</f>
        <v>4</v>
      </c>
      <c r="AI11" s="589">
        <v>1</v>
      </c>
      <c r="AJ11" s="589">
        <f>MATCH(AI11,AH$11:AH$30,0)</f>
        <v>18</v>
      </c>
      <c r="AK11" s="590" t="str">
        <f>INDEX(B$11:B$30,AJ11,1)</f>
        <v>Ceuta y Melilla</v>
      </c>
      <c r="AL11" s="591">
        <f>INDEX(T$11:T$30,AJ11,1)</f>
        <v>1.8189660401264314</v>
      </c>
      <c r="AN11" s="589">
        <f>_xlfn.RANK.EQ(W11,W$11:W$30,0)</f>
        <v>1</v>
      </c>
      <c r="AO11" s="589">
        <v>1</v>
      </c>
      <c r="AP11" s="589">
        <f>MATCH(AO11,AN$11:AN$30,0)</f>
        <v>1</v>
      </c>
      <c r="AQ11" s="590" t="str">
        <f>INDEX(B$11:B$30,AP11,1)</f>
        <v>Andalucía</v>
      </c>
      <c r="AR11" s="591">
        <f>INDEX(W$11:W$30,AP11,1)</f>
        <v>9.7502272222151944</v>
      </c>
      <c r="AT11" s="589">
        <f>_xlfn.RANK.EQ(Z11,Z$11:Z$30,0)</f>
        <v>1</v>
      </c>
      <c r="AU11" s="589">
        <v>1</v>
      </c>
      <c r="AV11" s="589">
        <f>MATCH(AU11,AT$11:AT$30,0)</f>
        <v>1</v>
      </c>
      <c r="AW11" s="590" t="str">
        <f>INDEX(B$11:B$30,AV11,1)</f>
        <v>Andalucía</v>
      </c>
      <c r="AX11" s="591">
        <f>INDEX(Z$11:Z$30,AV11,1)</f>
        <v>47.654364476772137</v>
      </c>
    </row>
    <row r="12" spans="1:50" s="587" customFormat="1" ht="18" customHeight="1" x14ac:dyDescent="0.15">
      <c r="A12" s="616"/>
      <c r="B12" s="601" t="s">
        <v>10</v>
      </c>
      <c r="C12" s="602"/>
      <c r="D12" s="603">
        <f t="shared" ref="D12:D28" si="4">G12+J12+M12</f>
        <v>1326315</v>
      </c>
      <c r="E12" s="604">
        <f t="shared" si="0"/>
        <v>2.793687765163531</v>
      </c>
      <c r="F12" s="602"/>
      <c r="G12" s="605">
        <f>'20pobl'!J13</f>
        <v>1033381</v>
      </c>
      <c r="H12" s="606">
        <f t="shared" ref="H12:H28" si="5">G12*100/$G$30</f>
        <v>2.7196806224588062</v>
      </c>
      <c r="I12" s="602"/>
      <c r="J12" s="605">
        <f>'20pobl'!Q13</f>
        <v>195961</v>
      </c>
      <c r="K12" s="606">
        <f t="shared" ref="K12:K28" si="6">J12*100/$J$30</f>
        <v>2.9625852309620928</v>
      </c>
      <c r="L12" s="602"/>
      <c r="M12" s="605">
        <f>'20pobl'!X13</f>
        <v>96973</v>
      </c>
      <c r="N12" s="606">
        <f t="shared" si="1"/>
        <v>3.3853578464246428</v>
      </c>
      <c r="O12" s="602"/>
      <c r="P12" s="607">
        <f t="shared" ref="P12:P28" si="7">S12+V12+Y12</f>
        <v>52929</v>
      </c>
      <c r="Q12" s="608">
        <f t="shared" ref="Q12:Q28" si="8">P12*100/D12</f>
        <v>3.9906809468338968</v>
      </c>
      <c r="R12" s="602"/>
      <c r="S12" s="605">
        <f>'23solcasaad'!J13</f>
        <v>10287</v>
      </c>
      <c r="T12" s="609">
        <f t="shared" ref="T12:T28" si="9">S12*100/G12</f>
        <v>0.99547020895487726</v>
      </c>
      <c r="U12" s="602"/>
      <c r="V12" s="605">
        <f>'23solcasaad'!Q13</f>
        <v>10315</v>
      </c>
      <c r="W12" s="609">
        <f t="shared" ref="W12:W28" si="10">V12*100/J12</f>
        <v>5.2638024913120471</v>
      </c>
      <c r="X12" s="602"/>
      <c r="Y12" s="605">
        <f>'23solcasaad'!X13</f>
        <v>32327</v>
      </c>
      <c r="Z12" s="609">
        <f t="shared" ref="Z12:Z28" si="11">Y12*100/M12</f>
        <v>33.336083239664646</v>
      </c>
      <c r="AA12" s="588"/>
      <c r="AB12" s="589">
        <f t="shared" ref="AB12:AB28" si="12">_xlfn.RANK.EQ(Q12,Q$11:Q$30,0)</f>
        <v>11</v>
      </c>
      <c r="AC12" s="589">
        <v>2</v>
      </c>
      <c r="AD12" s="589">
        <f t="shared" ref="AD12:AD28" si="13">MATCH(AC12,AB$11:AB$30,0)</f>
        <v>11</v>
      </c>
      <c r="AE12" s="590" t="str">
        <f t="shared" si="2"/>
        <v>Extremadura</v>
      </c>
      <c r="AF12" s="591">
        <f t="shared" si="3"/>
        <v>5.5203190061207312</v>
      </c>
      <c r="AH12" s="589">
        <f t="shared" ref="AH12:AH30" si="14">_xlfn.RANK.EQ(T12,T$11:T$30,0)</f>
        <v>18</v>
      </c>
      <c r="AI12" s="589">
        <v>2</v>
      </c>
      <c r="AJ12" s="589">
        <f t="shared" ref="AJ12:AJ28" si="15">MATCH(AI12,AH$11:AH$30,0)</f>
        <v>7</v>
      </c>
      <c r="AK12" s="590" t="str">
        <f t="shared" ref="AK12:AK29" si="16">INDEX(B$11:B$30,AJ12,1)</f>
        <v>Castilla y León</v>
      </c>
      <c r="AL12" s="591">
        <f t="shared" ref="AL12:AL29" si="17">INDEX(T$11:T$30,AJ12,1)</f>
        <v>1.7992743949149377</v>
      </c>
      <c r="AN12" s="589">
        <f t="shared" ref="AN12:AN30" si="18">_xlfn.RANK.EQ(W12,W$11:W$30,0)</f>
        <v>15</v>
      </c>
      <c r="AO12" s="589">
        <v>2</v>
      </c>
      <c r="AP12" s="589">
        <f t="shared" ref="AP12:AP28" si="19">MATCH(AO12,AN$11:AN$30,0)</f>
        <v>11</v>
      </c>
      <c r="AQ12" s="590" t="str">
        <f t="shared" ref="AQ12:AQ29" si="20">INDEX(B$11:B$30,AP12,1)</f>
        <v>Extremadura</v>
      </c>
      <c r="AR12" s="591">
        <f t="shared" ref="AR12:AR28" si="21">INDEX(W$11:W$30,AP12,1)</f>
        <v>8.5623865654136715</v>
      </c>
      <c r="AT12" s="589">
        <f t="shared" ref="AT12:AT30" si="22">_xlfn.RANK.EQ(Z12,Z$11:Z$30,0)</f>
        <v>13</v>
      </c>
      <c r="AU12" s="589">
        <v>2</v>
      </c>
      <c r="AV12" s="589">
        <f t="shared" ref="AV12:AV28" si="23">MATCH(AU12,AT$11:AT$30,0)</f>
        <v>9</v>
      </c>
      <c r="AW12" s="590" t="str">
        <f t="shared" ref="AW12:AW29" si="24">INDEX(B$11:B$30,AV12,1)</f>
        <v>Cataluña</v>
      </c>
      <c r="AX12" s="591">
        <f t="shared" ref="AX12:AX29" si="25">INDEX(Z$11:Z$30,AV12,1)</f>
        <v>43.236732028450909</v>
      </c>
    </row>
    <row r="13" spans="1:50" s="587" customFormat="1" ht="18" customHeight="1" x14ac:dyDescent="0.15">
      <c r="A13" s="616"/>
      <c r="B13" s="601" t="s">
        <v>40</v>
      </c>
      <c r="C13" s="602"/>
      <c r="D13" s="603">
        <f t="shared" si="4"/>
        <v>1004686</v>
      </c>
      <c r="E13" s="604">
        <f t="shared" si="0"/>
        <v>2.1162235110294971</v>
      </c>
      <c r="F13" s="602"/>
      <c r="G13" s="605">
        <f>'20pobl'!J14</f>
        <v>731830</v>
      </c>
      <c r="H13" s="606">
        <f t="shared" si="5"/>
        <v>1.9260503821282062</v>
      </c>
      <c r="I13" s="602"/>
      <c r="J13" s="605">
        <f>'20pobl'!Q14</f>
        <v>187640</v>
      </c>
      <c r="K13" s="606">
        <f t="shared" si="6"/>
        <v>2.8367863643159974</v>
      </c>
      <c r="L13" s="602"/>
      <c r="M13" s="605">
        <f>'20pobl'!X14</f>
        <v>85216</v>
      </c>
      <c r="N13" s="606">
        <f t="shared" si="1"/>
        <v>2.974917288739364</v>
      </c>
      <c r="O13" s="602"/>
      <c r="P13" s="607">
        <f t="shared" si="7"/>
        <v>46391</v>
      </c>
      <c r="Q13" s="608">
        <f t="shared" si="8"/>
        <v>4.6174625703951282</v>
      </c>
      <c r="R13" s="602"/>
      <c r="S13" s="605">
        <f>'23solcasaad'!J14</f>
        <v>10197</v>
      </c>
      <c r="T13" s="609">
        <f t="shared" si="9"/>
        <v>1.3933563805801894</v>
      </c>
      <c r="U13" s="602"/>
      <c r="V13" s="605">
        <f>'23solcasaad'!Q14</f>
        <v>10322</v>
      </c>
      <c r="W13" s="609">
        <f t="shared" si="10"/>
        <v>5.5009592837348116</v>
      </c>
      <c r="X13" s="602"/>
      <c r="Y13" s="605">
        <f>'23solcasaad'!X14</f>
        <v>25872</v>
      </c>
      <c r="Z13" s="609">
        <f t="shared" si="11"/>
        <v>30.360495681562149</v>
      </c>
      <c r="AA13" s="588"/>
      <c r="AB13" s="589">
        <f t="shared" si="12"/>
        <v>7</v>
      </c>
      <c r="AC13" s="589">
        <v>3</v>
      </c>
      <c r="AD13" s="589">
        <f t="shared" si="13"/>
        <v>16</v>
      </c>
      <c r="AE13" s="590" t="str">
        <f t="shared" si="2"/>
        <v>País Vasco</v>
      </c>
      <c r="AF13" s="592">
        <f t="shared" si="3"/>
        <v>5.0775889943455539</v>
      </c>
      <c r="AH13" s="589">
        <f t="shared" si="14"/>
        <v>10</v>
      </c>
      <c r="AI13" s="589">
        <v>3</v>
      </c>
      <c r="AJ13" s="589">
        <f t="shared" si="15"/>
        <v>16</v>
      </c>
      <c r="AK13" s="590" t="str">
        <f t="shared" si="16"/>
        <v>País Vasco</v>
      </c>
      <c r="AL13" s="591">
        <f t="shared" si="17"/>
        <v>1.745223237954374</v>
      </c>
      <c r="AN13" s="589">
        <f t="shared" si="18"/>
        <v>13</v>
      </c>
      <c r="AO13" s="589">
        <v>3</v>
      </c>
      <c r="AP13" s="589">
        <f t="shared" si="19"/>
        <v>9</v>
      </c>
      <c r="AQ13" s="590" t="str">
        <f t="shared" si="20"/>
        <v>Cataluña</v>
      </c>
      <c r="AR13" s="591">
        <f t="shared" si="21"/>
        <v>8.1293400335519586</v>
      </c>
      <c r="AT13" s="589">
        <f t="shared" si="22"/>
        <v>15</v>
      </c>
      <c r="AU13" s="589">
        <v>3</v>
      </c>
      <c r="AV13" s="589">
        <f t="shared" si="23"/>
        <v>7</v>
      </c>
      <c r="AW13" s="590" t="str">
        <f t="shared" si="24"/>
        <v>Castilla y León</v>
      </c>
      <c r="AX13" s="591">
        <f t="shared" si="25"/>
        <v>43.067264328110653</v>
      </c>
    </row>
    <row r="14" spans="1:50" s="587" customFormat="1" ht="18" customHeight="1" x14ac:dyDescent="0.15">
      <c r="A14" s="616"/>
      <c r="B14" s="601" t="s">
        <v>41</v>
      </c>
      <c r="C14" s="602"/>
      <c r="D14" s="603">
        <f t="shared" si="4"/>
        <v>1176659</v>
      </c>
      <c r="E14" s="604">
        <f t="shared" si="0"/>
        <v>2.4784593796115968</v>
      </c>
      <c r="F14" s="602"/>
      <c r="G14" s="605">
        <f>'20pobl'!J15</f>
        <v>984374</v>
      </c>
      <c r="H14" s="606">
        <f t="shared" si="5"/>
        <v>2.5907026479606889</v>
      </c>
      <c r="I14" s="602"/>
      <c r="J14" s="605">
        <f>'20pobl'!Q15</f>
        <v>141017</v>
      </c>
      <c r="K14" s="606">
        <f t="shared" si="6"/>
        <v>2.1319287078274836</v>
      </c>
      <c r="L14" s="602"/>
      <c r="M14" s="605">
        <f>'20pobl'!X15</f>
        <v>51268</v>
      </c>
      <c r="N14" s="606">
        <f t="shared" si="1"/>
        <v>1.789781960653982</v>
      </c>
      <c r="O14" s="602"/>
      <c r="P14" s="607">
        <f t="shared" si="7"/>
        <v>42593</v>
      </c>
      <c r="Q14" s="608">
        <f t="shared" si="8"/>
        <v>3.6198252849806103</v>
      </c>
      <c r="R14" s="602"/>
      <c r="S14" s="605">
        <f>'23solcasaad'!J15</f>
        <v>12016</v>
      </c>
      <c r="T14" s="609">
        <f t="shared" si="9"/>
        <v>1.2206742559230537</v>
      </c>
      <c r="U14" s="602"/>
      <c r="V14" s="605">
        <f>'23solcasaad'!Q15</f>
        <v>10095</v>
      </c>
      <c r="W14" s="609">
        <f t="shared" si="10"/>
        <v>7.1587113610415765</v>
      </c>
      <c r="X14" s="602"/>
      <c r="Y14" s="605">
        <f>'23solcasaad'!X15</f>
        <v>20482</v>
      </c>
      <c r="Z14" s="609">
        <f t="shared" si="11"/>
        <v>39.950846531949757</v>
      </c>
      <c r="AA14" s="588"/>
      <c r="AB14" s="589">
        <f t="shared" si="12"/>
        <v>14</v>
      </c>
      <c r="AC14" s="589">
        <v>4</v>
      </c>
      <c r="AD14" s="589">
        <f t="shared" si="13"/>
        <v>1</v>
      </c>
      <c r="AE14" s="590" t="str">
        <f t="shared" si="2"/>
        <v>Andalucía</v>
      </c>
      <c r="AF14" s="591">
        <f t="shared" si="3"/>
        <v>5.0460301638069849</v>
      </c>
      <c r="AH14" s="589">
        <f t="shared" si="14"/>
        <v>14</v>
      </c>
      <c r="AI14" s="589">
        <v>4</v>
      </c>
      <c r="AJ14" s="589">
        <f t="shared" si="15"/>
        <v>1</v>
      </c>
      <c r="AK14" s="590" t="str">
        <f t="shared" si="16"/>
        <v>Andalucía</v>
      </c>
      <c r="AL14" s="591">
        <f t="shared" si="17"/>
        <v>1.7321461785329804</v>
      </c>
      <c r="AN14" s="589">
        <f t="shared" si="18"/>
        <v>6</v>
      </c>
      <c r="AO14" s="589">
        <v>4</v>
      </c>
      <c r="AP14" s="589">
        <f t="shared" si="19"/>
        <v>14</v>
      </c>
      <c r="AQ14" s="590" t="str">
        <f t="shared" si="20"/>
        <v>Murcia, Región de</v>
      </c>
      <c r="AR14" s="591">
        <f t="shared" si="21"/>
        <v>7.9676931419275663</v>
      </c>
      <c r="AT14" s="589">
        <f t="shared" si="22"/>
        <v>6</v>
      </c>
      <c r="AU14" s="589">
        <v>4</v>
      </c>
      <c r="AV14" s="589">
        <f t="shared" si="23"/>
        <v>11</v>
      </c>
      <c r="AW14" s="590" t="str">
        <f t="shared" si="24"/>
        <v>Extremadura</v>
      </c>
      <c r="AX14" s="591">
        <f t="shared" si="25"/>
        <v>42.961053682761602</v>
      </c>
    </row>
    <row r="15" spans="1:50" s="587" customFormat="1" ht="18" customHeight="1" x14ac:dyDescent="0.15">
      <c r="A15" s="616"/>
      <c r="B15" s="601" t="s">
        <v>9</v>
      </c>
      <c r="C15" s="602"/>
      <c r="D15" s="603">
        <f t="shared" si="4"/>
        <v>2177701</v>
      </c>
      <c r="E15" s="604">
        <f t="shared" si="0"/>
        <v>4.5870073397981521</v>
      </c>
      <c r="F15" s="602"/>
      <c r="G15" s="605">
        <f>'20pobl'!J16</f>
        <v>1804834</v>
      </c>
      <c r="H15" s="606">
        <f t="shared" si="5"/>
        <v>4.7500119090198254</v>
      </c>
      <c r="I15" s="602"/>
      <c r="J15" s="605">
        <f>'20pobl'!Q16</f>
        <v>277418</v>
      </c>
      <c r="K15" s="606">
        <f t="shared" si="6"/>
        <v>4.1940716244714098</v>
      </c>
      <c r="L15" s="602"/>
      <c r="M15" s="605">
        <f>'20pobl'!X16</f>
        <v>95449</v>
      </c>
      <c r="N15" s="606">
        <f t="shared" si="1"/>
        <v>3.3321545284087914</v>
      </c>
      <c r="O15" s="602"/>
      <c r="P15" s="607">
        <f t="shared" si="7"/>
        <v>60701</v>
      </c>
      <c r="Q15" s="608">
        <f t="shared" si="8"/>
        <v>2.7873890860131856</v>
      </c>
      <c r="R15" s="602"/>
      <c r="S15" s="605">
        <f>'23solcasaad'!J16</f>
        <v>21152</v>
      </c>
      <c r="T15" s="609">
        <f t="shared" si="9"/>
        <v>1.1719637373852665</v>
      </c>
      <c r="U15" s="602"/>
      <c r="V15" s="605">
        <f>'23solcasaad'!Q16</f>
        <v>14002</v>
      </c>
      <c r="W15" s="609">
        <f t="shared" si="10"/>
        <v>5.0472572075351998</v>
      </c>
      <c r="X15" s="602"/>
      <c r="Y15" s="605">
        <f>'23solcasaad'!X16</f>
        <v>25547</v>
      </c>
      <c r="Z15" s="609">
        <f t="shared" si="11"/>
        <v>26.765078733145451</v>
      </c>
      <c r="AA15" s="588"/>
      <c r="AB15" s="589">
        <f t="shared" si="12"/>
        <v>19</v>
      </c>
      <c r="AC15" s="589">
        <v>5</v>
      </c>
      <c r="AD15" s="589">
        <f t="shared" si="13"/>
        <v>9</v>
      </c>
      <c r="AE15" s="590" t="str">
        <f t="shared" si="2"/>
        <v>Cataluña</v>
      </c>
      <c r="AF15" s="591">
        <f t="shared" si="3"/>
        <v>4.8007144203656518</v>
      </c>
      <c r="AH15" s="589">
        <f t="shared" si="14"/>
        <v>16</v>
      </c>
      <c r="AI15" s="589">
        <v>5</v>
      </c>
      <c r="AJ15" s="589">
        <f t="shared" si="15"/>
        <v>14</v>
      </c>
      <c r="AK15" s="590" t="str">
        <f t="shared" si="16"/>
        <v>Murcia, Región de</v>
      </c>
      <c r="AL15" s="591">
        <f t="shared" si="17"/>
        <v>1.6293668908103178</v>
      </c>
      <c r="AN15" s="589">
        <f t="shared" si="18"/>
        <v>17</v>
      </c>
      <c r="AO15" s="589">
        <v>5</v>
      </c>
      <c r="AP15" s="589">
        <f t="shared" si="19"/>
        <v>8</v>
      </c>
      <c r="AQ15" s="590" t="str">
        <f t="shared" si="20"/>
        <v>Castilla - La Mancha</v>
      </c>
      <c r="AR15" s="591">
        <f t="shared" si="21"/>
        <v>7.2400578809642271</v>
      </c>
      <c r="AT15" s="589">
        <f t="shared" si="22"/>
        <v>18</v>
      </c>
      <c r="AU15" s="589">
        <v>5</v>
      </c>
      <c r="AV15" s="589">
        <f t="shared" si="23"/>
        <v>8</v>
      </c>
      <c r="AW15" s="590" t="str">
        <f t="shared" si="24"/>
        <v>Castilla - La Mancha</v>
      </c>
      <c r="AX15" s="591">
        <f t="shared" si="25"/>
        <v>41.30385453225221</v>
      </c>
    </row>
    <row r="16" spans="1:50" s="587" customFormat="1" ht="18" customHeight="1" x14ac:dyDescent="0.15">
      <c r="A16" s="616"/>
      <c r="B16" s="601" t="s">
        <v>8</v>
      </c>
      <c r="C16" s="602"/>
      <c r="D16" s="610">
        <f t="shared" si="4"/>
        <v>585402</v>
      </c>
      <c r="E16" s="604">
        <f t="shared" si="0"/>
        <v>1.2330633409878207</v>
      </c>
      <c r="F16" s="602"/>
      <c r="G16" s="611">
        <f>'20pobl'!J17</f>
        <v>450337</v>
      </c>
      <c r="H16" s="606">
        <f t="shared" si="5"/>
        <v>1.1852093395139172</v>
      </c>
      <c r="I16" s="602"/>
      <c r="J16" s="611">
        <f>'20pobl'!Q17</f>
        <v>94037</v>
      </c>
      <c r="K16" s="606">
        <f t="shared" si="6"/>
        <v>1.4216738400190974</v>
      </c>
      <c r="L16" s="602"/>
      <c r="M16" s="611">
        <f>'20pobl'!X17</f>
        <v>41028</v>
      </c>
      <c r="N16" s="606">
        <f t="shared" si="1"/>
        <v>1.4323003487889439</v>
      </c>
      <c r="O16" s="602"/>
      <c r="P16" s="611">
        <f t="shared" si="7"/>
        <v>23726</v>
      </c>
      <c r="Q16" s="608">
        <f t="shared" si="8"/>
        <v>4.0529413975353688</v>
      </c>
      <c r="R16" s="602"/>
      <c r="S16" s="611">
        <f>'23solcasaad'!J17</f>
        <v>6537</v>
      </c>
      <c r="T16" s="609">
        <f t="shared" si="9"/>
        <v>1.4515795948367556</v>
      </c>
      <c r="U16" s="602"/>
      <c r="V16" s="611">
        <f>'23solcasaad'!Q17</f>
        <v>5112</v>
      </c>
      <c r="W16" s="609">
        <f t="shared" si="10"/>
        <v>5.4361581079787742</v>
      </c>
      <c r="X16" s="602"/>
      <c r="Y16" s="611">
        <f>'23solcasaad'!X17</f>
        <v>12077</v>
      </c>
      <c r="Z16" s="609">
        <f t="shared" si="11"/>
        <v>29.435994930291507</v>
      </c>
      <c r="AA16" s="588"/>
      <c r="AB16" s="589">
        <f t="shared" si="12"/>
        <v>10</v>
      </c>
      <c r="AC16" s="589">
        <v>6</v>
      </c>
      <c r="AD16" s="589">
        <f t="shared" si="13"/>
        <v>8</v>
      </c>
      <c r="AE16" s="590" t="str">
        <f t="shared" si="2"/>
        <v>Castilla - La Mancha</v>
      </c>
      <c r="AF16" s="591">
        <f t="shared" si="3"/>
        <v>4.6535672819929399</v>
      </c>
      <c r="AH16" s="589">
        <f t="shared" si="14"/>
        <v>8</v>
      </c>
      <c r="AI16" s="589">
        <v>6</v>
      </c>
      <c r="AJ16" s="589">
        <f t="shared" si="15"/>
        <v>11</v>
      </c>
      <c r="AK16" s="590" t="str">
        <f t="shared" si="16"/>
        <v>Extremadura</v>
      </c>
      <c r="AL16" s="591">
        <f t="shared" si="17"/>
        <v>1.6090757475668829</v>
      </c>
      <c r="AN16" s="589">
        <f t="shared" si="18"/>
        <v>14</v>
      </c>
      <c r="AO16" s="589">
        <v>6</v>
      </c>
      <c r="AP16" s="589">
        <f t="shared" si="19"/>
        <v>4</v>
      </c>
      <c r="AQ16" s="590" t="str">
        <f t="shared" si="20"/>
        <v>Balears, Illes</v>
      </c>
      <c r="AR16" s="591">
        <f t="shared" si="21"/>
        <v>7.1587113610415765</v>
      </c>
      <c r="AT16" s="589">
        <f t="shared" si="22"/>
        <v>17</v>
      </c>
      <c r="AU16" s="589">
        <v>6</v>
      </c>
      <c r="AV16" s="589">
        <f t="shared" si="23"/>
        <v>4</v>
      </c>
      <c r="AW16" s="590" t="str">
        <f t="shared" si="24"/>
        <v>Balears, Illes</v>
      </c>
      <c r="AX16" s="591">
        <f t="shared" si="25"/>
        <v>39.950846531949757</v>
      </c>
    </row>
    <row r="17" spans="1:50" s="587" customFormat="1" ht="18" customHeight="1" x14ac:dyDescent="0.15">
      <c r="A17" s="616"/>
      <c r="B17" s="601" t="s">
        <v>7</v>
      </c>
      <c r="C17" s="602"/>
      <c r="D17" s="603">
        <f t="shared" si="4"/>
        <v>2372640</v>
      </c>
      <c r="E17" s="604">
        <f t="shared" si="0"/>
        <v>4.9976177145984177</v>
      </c>
      <c r="F17" s="602"/>
      <c r="G17" s="605">
        <f>'20pobl'!J18</f>
        <v>1750539</v>
      </c>
      <c r="H17" s="606">
        <f t="shared" si="5"/>
        <v>4.60711683024791</v>
      </c>
      <c r="I17" s="602"/>
      <c r="J17" s="605">
        <f>'20pobl'!Q18</f>
        <v>403248</v>
      </c>
      <c r="K17" s="606">
        <f t="shared" si="6"/>
        <v>6.0963996367389539</v>
      </c>
      <c r="L17" s="602"/>
      <c r="M17" s="605">
        <f>'20pobl'!X18</f>
        <v>218853</v>
      </c>
      <c r="N17" s="606">
        <f t="shared" si="1"/>
        <v>7.6402268751464053</v>
      </c>
      <c r="O17" s="602"/>
      <c r="P17" s="607">
        <f t="shared" si="7"/>
        <v>153863</v>
      </c>
      <c r="Q17" s="608">
        <f>P17*100/D17</f>
        <v>6.4848860341223276</v>
      </c>
      <c r="R17" s="602"/>
      <c r="S17" s="605">
        <f>'23solcasaad'!J18</f>
        <v>31497</v>
      </c>
      <c r="T17" s="609">
        <f>S17*100/G17</f>
        <v>1.7992743949149377</v>
      </c>
      <c r="U17" s="602"/>
      <c r="V17" s="605">
        <f>'23solcasaad'!Q18</f>
        <v>28112</v>
      </c>
      <c r="W17" s="609">
        <f>V17*100/J17</f>
        <v>6.9713922945681066</v>
      </c>
      <c r="X17" s="602"/>
      <c r="Y17" s="605">
        <f>'23solcasaad'!X18</f>
        <v>94254</v>
      </c>
      <c r="Z17" s="609">
        <f>Y17*100/M17</f>
        <v>43.067264328110653</v>
      </c>
      <c r="AA17" s="588"/>
      <c r="AB17" s="589">
        <f t="shared" si="12"/>
        <v>1</v>
      </c>
      <c r="AC17" s="589">
        <v>7</v>
      </c>
      <c r="AD17" s="589">
        <f t="shared" si="13"/>
        <v>3</v>
      </c>
      <c r="AE17" s="590" t="str">
        <f t="shared" si="2"/>
        <v>Asturias, Principado de</v>
      </c>
      <c r="AF17" s="591">
        <f t="shared" si="3"/>
        <v>4.6174625703951282</v>
      </c>
      <c r="AH17" s="589">
        <f t="shared" si="14"/>
        <v>2</v>
      </c>
      <c r="AI17" s="589">
        <v>7</v>
      </c>
      <c r="AJ17" s="589">
        <f t="shared" si="15"/>
        <v>9</v>
      </c>
      <c r="AK17" s="590" t="str">
        <f t="shared" si="16"/>
        <v>Cataluña</v>
      </c>
      <c r="AL17" s="591">
        <f t="shared" si="17"/>
        <v>1.4764857214072069</v>
      </c>
      <c r="AN17" s="589">
        <f t="shared" si="18"/>
        <v>7</v>
      </c>
      <c r="AO17" s="589">
        <v>7</v>
      </c>
      <c r="AP17" s="589">
        <f t="shared" si="19"/>
        <v>7</v>
      </c>
      <c r="AQ17" s="590" t="str">
        <f t="shared" si="20"/>
        <v>Castilla y León</v>
      </c>
      <c r="AR17" s="591">
        <f t="shared" si="21"/>
        <v>6.9713922945681066</v>
      </c>
      <c r="AT17" s="589">
        <f t="shared" si="22"/>
        <v>3</v>
      </c>
      <c r="AU17" s="589">
        <v>7</v>
      </c>
      <c r="AV17" s="589">
        <f t="shared" si="23"/>
        <v>17</v>
      </c>
      <c r="AW17" s="590" t="str">
        <f t="shared" si="24"/>
        <v>Rioja, La</v>
      </c>
      <c r="AX17" s="591">
        <f t="shared" si="25"/>
        <v>38.128359152703133</v>
      </c>
    </row>
    <row r="18" spans="1:50" s="587" customFormat="1" ht="18" customHeight="1" x14ac:dyDescent="0.15">
      <c r="A18" s="616"/>
      <c r="B18" s="601" t="s">
        <v>43</v>
      </c>
      <c r="C18" s="602"/>
      <c r="D18" s="603">
        <f t="shared" si="4"/>
        <v>2053328</v>
      </c>
      <c r="E18" s="604">
        <f t="shared" si="0"/>
        <v>4.3250338806902606</v>
      </c>
      <c r="F18" s="602"/>
      <c r="G18" s="605">
        <f>'20pobl'!J19</f>
        <v>1657821</v>
      </c>
      <c r="H18" s="606">
        <f t="shared" si="5"/>
        <v>4.3630990401461611</v>
      </c>
      <c r="I18" s="602"/>
      <c r="J18" s="605">
        <f>'20pobl'!Q19</f>
        <v>263299</v>
      </c>
      <c r="K18" s="606">
        <f t="shared" si="6"/>
        <v>3.9806172081541131</v>
      </c>
      <c r="L18" s="602"/>
      <c r="M18" s="605">
        <f>'20pobl'!X19</f>
        <v>132208</v>
      </c>
      <c r="N18" s="606">
        <f t="shared" si="1"/>
        <v>4.6154227481887657</v>
      </c>
      <c r="O18" s="602"/>
      <c r="P18" s="607">
        <f t="shared" si="7"/>
        <v>95553</v>
      </c>
      <c r="Q18" s="608">
        <f t="shared" si="8"/>
        <v>4.6535672819929399</v>
      </c>
      <c r="R18" s="602"/>
      <c r="S18" s="605">
        <f>'23solcasaad'!J19</f>
        <v>21883</v>
      </c>
      <c r="T18" s="609">
        <f t="shared" si="9"/>
        <v>1.3199856920620501</v>
      </c>
      <c r="U18" s="602"/>
      <c r="V18" s="605">
        <f>'23solcasaad'!Q19</f>
        <v>19063</v>
      </c>
      <c r="W18" s="609">
        <f t="shared" si="10"/>
        <v>7.2400578809642271</v>
      </c>
      <c r="X18" s="602"/>
      <c r="Y18" s="605">
        <f>'23solcasaad'!X19</f>
        <v>54607</v>
      </c>
      <c r="Z18" s="609">
        <f t="shared" si="11"/>
        <v>41.30385453225221</v>
      </c>
      <c r="AA18" s="588"/>
      <c r="AB18" s="589">
        <f t="shared" si="12"/>
        <v>6</v>
      </c>
      <c r="AC18" s="589">
        <v>8</v>
      </c>
      <c r="AD18" s="589">
        <f t="shared" si="13"/>
        <v>17</v>
      </c>
      <c r="AE18" s="590" t="str">
        <f t="shared" si="2"/>
        <v>Rioja, La</v>
      </c>
      <c r="AF18" s="591">
        <f t="shared" si="3"/>
        <v>4.557788253535568</v>
      </c>
      <c r="AH18" s="589">
        <f t="shared" si="14"/>
        <v>13</v>
      </c>
      <c r="AI18" s="589">
        <v>8</v>
      </c>
      <c r="AJ18" s="589">
        <f t="shared" si="15"/>
        <v>6</v>
      </c>
      <c r="AK18" s="590" t="str">
        <f t="shared" si="16"/>
        <v>Cantabria</v>
      </c>
      <c r="AL18" s="591">
        <f t="shared" si="17"/>
        <v>1.4515795948367556</v>
      </c>
      <c r="AN18" s="589">
        <f t="shared" si="18"/>
        <v>5</v>
      </c>
      <c r="AO18" s="589">
        <v>8</v>
      </c>
      <c r="AP18" s="589">
        <f t="shared" si="19"/>
        <v>20</v>
      </c>
      <c r="AQ18" s="590" t="str">
        <f t="shared" si="20"/>
        <v>TOTAL</v>
      </c>
      <c r="AR18" s="591">
        <f t="shared" si="21"/>
        <v>6.8404588869317493</v>
      </c>
      <c r="AT18" s="589">
        <f t="shared" si="22"/>
        <v>5</v>
      </c>
      <c r="AU18" s="589">
        <v>8</v>
      </c>
      <c r="AV18" s="589">
        <f t="shared" si="23"/>
        <v>20</v>
      </c>
      <c r="AW18" s="590" t="str">
        <f t="shared" si="24"/>
        <v>TOTAL</v>
      </c>
      <c r="AX18" s="591">
        <f t="shared" si="25"/>
        <v>37.781163302417923</v>
      </c>
    </row>
    <row r="19" spans="1:50" s="587" customFormat="1" ht="18" customHeight="1" x14ac:dyDescent="0.15">
      <c r="A19" s="616"/>
      <c r="B19" s="601" t="s">
        <v>44</v>
      </c>
      <c r="C19" s="602"/>
      <c r="D19" s="603">
        <f t="shared" si="4"/>
        <v>7792611</v>
      </c>
      <c r="E19" s="604">
        <f t="shared" si="0"/>
        <v>16.413990650319683</v>
      </c>
      <c r="F19" s="602"/>
      <c r="G19" s="605">
        <f>'20pobl'!J20</f>
        <v>6290816</v>
      </c>
      <c r="H19" s="606">
        <f t="shared" si="5"/>
        <v>16.556343086096817</v>
      </c>
      <c r="I19" s="602"/>
      <c r="J19" s="605">
        <f>'20pobl'!Q20</f>
        <v>1048523</v>
      </c>
      <c r="K19" s="606">
        <f t="shared" si="6"/>
        <v>15.851821301810395</v>
      </c>
      <c r="L19" s="602"/>
      <c r="M19" s="605">
        <f>'20pobl'!X20</f>
        <v>453272</v>
      </c>
      <c r="N19" s="606">
        <f t="shared" si="1"/>
        <v>15.823867692704059</v>
      </c>
      <c r="O19" s="602"/>
      <c r="P19" s="607">
        <f t="shared" si="7"/>
        <v>374101</v>
      </c>
      <c r="Q19" s="608">
        <f t="shared" si="8"/>
        <v>4.8007144203656518</v>
      </c>
      <c r="R19" s="602"/>
      <c r="S19" s="605">
        <f>'23solcasaad'!J20</f>
        <v>92883</v>
      </c>
      <c r="T19" s="609">
        <f t="shared" si="9"/>
        <v>1.4764857214072069</v>
      </c>
      <c r="U19" s="602"/>
      <c r="V19" s="605">
        <f>'23solcasaad'!Q20</f>
        <v>85238</v>
      </c>
      <c r="W19" s="609">
        <f t="shared" si="10"/>
        <v>8.1293400335519586</v>
      </c>
      <c r="X19" s="602"/>
      <c r="Y19" s="605">
        <f>'23solcasaad'!X20</f>
        <v>195980</v>
      </c>
      <c r="Z19" s="609">
        <f t="shared" si="11"/>
        <v>43.236732028450909</v>
      </c>
      <c r="AA19" s="588"/>
      <c r="AB19" s="589">
        <f t="shared" si="12"/>
        <v>5</v>
      </c>
      <c r="AC19" s="589">
        <v>9</v>
      </c>
      <c r="AD19" s="589">
        <f t="shared" si="13"/>
        <v>20</v>
      </c>
      <c r="AE19" s="590" t="str">
        <f t="shared" si="2"/>
        <v>TOTAL</v>
      </c>
      <c r="AF19" s="591">
        <f t="shared" si="3"/>
        <v>4.3610462003285067</v>
      </c>
      <c r="AH19" s="589">
        <f t="shared" si="14"/>
        <v>7</v>
      </c>
      <c r="AI19" s="589">
        <v>9</v>
      </c>
      <c r="AJ19" s="589">
        <f t="shared" si="15"/>
        <v>20</v>
      </c>
      <c r="AK19" s="590" t="str">
        <f t="shared" si="16"/>
        <v>TOTAL</v>
      </c>
      <c r="AL19" s="591">
        <f t="shared" si="17"/>
        <v>1.409938465239216</v>
      </c>
      <c r="AN19" s="589">
        <f t="shared" si="18"/>
        <v>3</v>
      </c>
      <c r="AO19" s="589">
        <v>9</v>
      </c>
      <c r="AP19" s="589">
        <f t="shared" si="19"/>
        <v>18</v>
      </c>
      <c r="AQ19" s="590" t="str">
        <f t="shared" si="20"/>
        <v>Ceuta y Melilla</v>
      </c>
      <c r="AR19" s="591">
        <f t="shared" si="21"/>
        <v>6.4996344786336149</v>
      </c>
      <c r="AT19" s="589">
        <f t="shared" si="22"/>
        <v>2</v>
      </c>
      <c r="AU19" s="589">
        <v>9</v>
      </c>
      <c r="AV19" s="589">
        <f t="shared" si="23"/>
        <v>16</v>
      </c>
      <c r="AW19" s="590" t="str">
        <f t="shared" si="24"/>
        <v>País Vasco</v>
      </c>
      <c r="AX19" s="591">
        <f t="shared" si="25"/>
        <v>37.732805212576977</v>
      </c>
    </row>
    <row r="20" spans="1:50" s="587" customFormat="1" ht="18" customHeight="1" x14ac:dyDescent="0.15">
      <c r="A20" s="616"/>
      <c r="B20" s="601" t="s">
        <v>6</v>
      </c>
      <c r="C20" s="602"/>
      <c r="D20" s="603">
        <f t="shared" si="4"/>
        <v>5097967</v>
      </c>
      <c r="E20" s="604">
        <f t="shared" si="0"/>
        <v>10.738118799159649</v>
      </c>
      <c r="F20" s="602"/>
      <c r="G20" s="605">
        <f>'20pobl'!J21</f>
        <v>4079746</v>
      </c>
      <c r="H20" s="606">
        <f t="shared" si="5"/>
        <v>10.737188065925176</v>
      </c>
      <c r="I20" s="602"/>
      <c r="J20" s="605">
        <f>'20pobl'!Q21</f>
        <v>729753</v>
      </c>
      <c r="K20" s="606">
        <f t="shared" si="6"/>
        <v>11.032580258573288</v>
      </c>
      <c r="L20" s="602"/>
      <c r="M20" s="605">
        <f>'20pobl'!X21</f>
        <v>288468</v>
      </c>
      <c r="N20" s="606">
        <f t="shared" si="1"/>
        <v>10.070508360496467</v>
      </c>
      <c r="O20" s="602"/>
      <c r="P20" s="607">
        <f t="shared" si="7"/>
        <v>201091</v>
      </c>
      <c r="Q20" s="608">
        <f t="shared" si="8"/>
        <v>3.9445331835219806</v>
      </c>
      <c r="R20" s="602"/>
      <c r="S20" s="605">
        <f>'23solcasaad'!J21</f>
        <v>54182</v>
      </c>
      <c r="T20" s="609">
        <f t="shared" si="9"/>
        <v>1.328072875125069</v>
      </c>
      <c r="U20" s="602"/>
      <c r="V20" s="605">
        <f>'23solcasaad'!Q21</f>
        <v>44386</v>
      </c>
      <c r="W20" s="609">
        <f t="shared" si="10"/>
        <v>6.082331967117641</v>
      </c>
      <c r="X20" s="602"/>
      <c r="Y20" s="605">
        <f>'23solcasaad'!X21</f>
        <v>102523</v>
      </c>
      <c r="Z20" s="609">
        <f t="shared" si="11"/>
        <v>35.540510559230142</v>
      </c>
      <c r="AA20" s="588"/>
      <c r="AB20" s="589">
        <f t="shared" si="12"/>
        <v>13</v>
      </c>
      <c r="AC20" s="589">
        <v>10</v>
      </c>
      <c r="AD20" s="589">
        <f t="shared" si="13"/>
        <v>6</v>
      </c>
      <c r="AE20" s="590" t="str">
        <f t="shared" si="2"/>
        <v>Cantabria</v>
      </c>
      <c r="AF20" s="592">
        <f t="shared" si="3"/>
        <v>4.0529413975353688</v>
      </c>
      <c r="AH20" s="589">
        <f t="shared" si="14"/>
        <v>12</v>
      </c>
      <c r="AI20" s="589">
        <v>10</v>
      </c>
      <c r="AJ20" s="589">
        <f t="shared" si="15"/>
        <v>3</v>
      </c>
      <c r="AK20" s="590" t="str">
        <f t="shared" si="16"/>
        <v>Asturias, Principado de</v>
      </c>
      <c r="AL20" s="591">
        <f t="shared" si="17"/>
        <v>1.3933563805801894</v>
      </c>
      <c r="AN20" s="589">
        <f t="shared" si="18"/>
        <v>11</v>
      </c>
      <c r="AO20" s="589">
        <v>10</v>
      </c>
      <c r="AP20" s="589">
        <f t="shared" si="19"/>
        <v>16</v>
      </c>
      <c r="AQ20" s="590" t="str">
        <f t="shared" si="20"/>
        <v>País Vasco</v>
      </c>
      <c r="AR20" s="591">
        <f t="shared" si="21"/>
        <v>6.3469324198069135</v>
      </c>
      <c r="AT20" s="589">
        <f t="shared" si="22"/>
        <v>12</v>
      </c>
      <c r="AU20" s="589">
        <v>10</v>
      </c>
      <c r="AV20" s="589">
        <f t="shared" si="23"/>
        <v>13</v>
      </c>
      <c r="AW20" s="590" t="str">
        <f t="shared" si="24"/>
        <v>Madrid, Comunidad de</v>
      </c>
      <c r="AX20" s="591">
        <f t="shared" si="25"/>
        <v>36.04168804722989</v>
      </c>
    </row>
    <row r="21" spans="1:50" s="231" customFormat="1" ht="18" customHeight="1" x14ac:dyDescent="0.15">
      <c r="A21" s="677"/>
      <c r="B21" s="678" t="s">
        <v>5</v>
      </c>
      <c r="C21" s="679"/>
      <c r="D21" s="680">
        <f t="shared" si="4"/>
        <v>1054776</v>
      </c>
      <c r="E21" s="681">
        <f t="shared" si="0"/>
        <v>2.221730739822839</v>
      </c>
      <c r="F21" s="679"/>
      <c r="G21" s="682">
        <f>'20pobl'!J22</f>
        <v>828053</v>
      </c>
      <c r="H21" s="683">
        <f t="shared" si="5"/>
        <v>2.1792927279182428</v>
      </c>
      <c r="I21" s="679"/>
      <c r="J21" s="682">
        <f>'20pobl'!Q22</f>
        <v>152621</v>
      </c>
      <c r="K21" s="683">
        <f t="shared" si="6"/>
        <v>2.3073607530818152</v>
      </c>
      <c r="L21" s="679"/>
      <c r="M21" s="682">
        <f>'20pobl'!X22</f>
        <v>74102</v>
      </c>
      <c r="N21" s="683">
        <f t="shared" si="1"/>
        <v>2.5869240627366263</v>
      </c>
      <c r="O21" s="679"/>
      <c r="P21" s="684">
        <f t="shared" si="7"/>
        <v>58227</v>
      </c>
      <c r="Q21" s="685">
        <f t="shared" si="8"/>
        <v>5.5203190061207312</v>
      </c>
      <c r="R21" s="679"/>
      <c r="S21" s="682">
        <f>'23solcasaad'!J22</f>
        <v>13324</v>
      </c>
      <c r="T21" s="686">
        <f t="shared" si="9"/>
        <v>1.6090757475668829</v>
      </c>
      <c r="U21" s="679"/>
      <c r="V21" s="682">
        <f>'23solcasaad'!Q22</f>
        <v>13068</v>
      </c>
      <c r="W21" s="686">
        <f t="shared" si="10"/>
        <v>8.5623865654136715</v>
      </c>
      <c r="X21" s="679"/>
      <c r="Y21" s="682">
        <f>'23solcasaad'!X22</f>
        <v>31835</v>
      </c>
      <c r="Z21" s="609">
        <f t="shared" si="11"/>
        <v>42.961053682761602</v>
      </c>
      <c r="AA21" s="588"/>
      <c r="AB21" s="589">
        <f t="shared" si="12"/>
        <v>2</v>
      </c>
      <c r="AC21" s="589">
        <v>11</v>
      </c>
      <c r="AD21" s="589">
        <f t="shared" si="13"/>
        <v>2</v>
      </c>
      <c r="AE21" s="590" t="str">
        <f t="shared" si="2"/>
        <v>Aragón</v>
      </c>
      <c r="AF21" s="591">
        <f t="shared" si="3"/>
        <v>3.9906809468338968</v>
      </c>
      <c r="AG21" s="587"/>
      <c r="AH21" s="589">
        <f t="shared" si="14"/>
        <v>6</v>
      </c>
      <c r="AI21" s="589">
        <v>11</v>
      </c>
      <c r="AJ21" s="589">
        <f t="shared" si="15"/>
        <v>17</v>
      </c>
      <c r="AK21" s="590" t="str">
        <f t="shared" si="16"/>
        <v>Rioja, La</v>
      </c>
      <c r="AL21" s="591">
        <f t="shared" si="17"/>
        <v>1.3623272692508395</v>
      </c>
      <c r="AM21" s="587"/>
      <c r="AN21" s="589">
        <f t="shared" si="18"/>
        <v>2</v>
      </c>
      <c r="AO21" s="589">
        <v>11</v>
      </c>
      <c r="AP21" s="589">
        <f t="shared" si="19"/>
        <v>10</v>
      </c>
      <c r="AQ21" s="590" t="str">
        <f t="shared" si="20"/>
        <v>Comunitat Valenciana</v>
      </c>
      <c r="AR21" s="591">
        <f t="shared" si="21"/>
        <v>6.082331967117641</v>
      </c>
      <c r="AS21" s="587"/>
      <c r="AT21" s="589">
        <f t="shared" si="22"/>
        <v>4</v>
      </c>
      <c r="AU21" s="589">
        <v>11</v>
      </c>
      <c r="AV21" s="589">
        <f t="shared" si="23"/>
        <v>14</v>
      </c>
      <c r="AW21" s="590" t="str">
        <f t="shared" si="24"/>
        <v>Murcia, Región de</v>
      </c>
      <c r="AX21" s="591">
        <f t="shared" si="25"/>
        <v>36.018368600301493</v>
      </c>
    </row>
    <row r="22" spans="1:50" s="231" customFormat="1" ht="18" customHeight="1" x14ac:dyDescent="0.15">
      <c r="A22" s="677"/>
      <c r="B22" s="678" t="s">
        <v>38</v>
      </c>
      <c r="C22" s="679"/>
      <c r="D22" s="680">
        <f t="shared" si="4"/>
        <v>2690464</v>
      </c>
      <c r="E22" s="681">
        <f t="shared" si="0"/>
        <v>5.6670672950339354</v>
      </c>
      <c r="F22" s="679"/>
      <c r="G22" s="682">
        <f>'20pobl'!J23</f>
        <v>1987834</v>
      </c>
      <c r="H22" s="683">
        <f t="shared" si="5"/>
        <v>5.231636357224275</v>
      </c>
      <c r="I22" s="679"/>
      <c r="J22" s="682">
        <f>'20pobl'!Q23</f>
        <v>464829</v>
      </c>
      <c r="K22" s="683">
        <f t="shared" si="6"/>
        <v>7.0273959120584131</v>
      </c>
      <c r="L22" s="679"/>
      <c r="M22" s="682">
        <f>'20pobl'!X23</f>
        <v>237801</v>
      </c>
      <c r="N22" s="683">
        <f t="shared" si="1"/>
        <v>8.3017074983513606</v>
      </c>
      <c r="O22" s="679"/>
      <c r="P22" s="684">
        <f t="shared" si="7"/>
        <v>83438</v>
      </c>
      <c r="Q22" s="685">
        <f t="shared" si="8"/>
        <v>3.101249449909012</v>
      </c>
      <c r="R22" s="679"/>
      <c r="S22" s="682">
        <f>'23solcasaad'!J23</f>
        <v>23543</v>
      </c>
      <c r="T22" s="686">
        <f t="shared" si="9"/>
        <v>1.1843544279854354</v>
      </c>
      <c r="U22" s="679"/>
      <c r="V22" s="682">
        <f>'23solcasaad'!Q23</f>
        <v>15194</v>
      </c>
      <c r="W22" s="686">
        <f t="shared" si="10"/>
        <v>3.2687289304238765</v>
      </c>
      <c r="X22" s="679"/>
      <c r="Y22" s="682">
        <f>'23solcasaad'!X23</f>
        <v>44701</v>
      </c>
      <c r="Z22" s="609">
        <f t="shared" si="11"/>
        <v>18.797650136038115</v>
      </c>
      <c r="AA22" s="588"/>
      <c r="AB22" s="589">
        <f t="shared" si="12"/>
        <v>17</v>
      </c>
      <c r="AC22" s="589">
        <v>12</v>
      </c>
      <c r="AD22" s="589">
        <f t="shared" si="13"/>
        <v>14</v>
      </c>
      <c r="AE22" s="590" t="str">
        <f t="shared" si="2"/>
        <v>Murcia, Región de</v>
      </c>
      <c r="AF22" s="591">
        <f t="shared" si="3"/>
        <v>3.9625870989726337</v>
      </c>
      <c r="AG22" s="587"/>
      <c r="AH22" s="589">
        <f t="shared" si="14"/>
        <v>15</v>
      </c>
      <c r="AI22" s="589">
        <v>12</v>
      </c>
      <c r="AJ22" s="589">
        <f t="shared" si="15"/>
        <v>10</v>
      </c>
      <c r="AK22" s="590" t="str">
        <f t="shared" si="16"/>
        <v>Comunitat Valenciana</v>
      </c>
      <c r="AL22" s="591">
        <f t="shared" si="17"/>
        <v>1.328072875125069</v>
      </c>
      <c r="AM22" s="587"/>
      <c r="AN22" s="589">
        <f t="shared" si="18"/>
        <v>19</v>
      </c>
      <c r="AO22" s="589">
        <v>12</v>
      </c>
      <c r="AP22" s="589">
        <f t="shared" si="19"/>
        <v>17</v>
      </c>
      <c r="AQ22" s="590" t="str">
        <f t="shared" si="20"/>
        <v>Rioja, La</v>
      </c>
      <c r="AR22" s="591">
        <f t="shared" si="21"/>
        <v>5.8188824662813099</v>
      </c>
      <c r="AS22" s="587"/>
      <c r="AT22" s="589">
        <f t="shared" si="22"/>
        <v>19</v>
      </c>
      <c r="AU22" s="589">
        <v>12</v>
      </c>
      <c r="AV22" s="589">
        <f t="shared" si="23"/>
        <v>10</v>
      </c>
      <c r="AW22" s="590" t="str">
        <f t="shared" si="24"/>
        <v>Comunitat Valenciana</v>
      </c>
      <c r="AX22" s="591">
        <f t="shared" si="25"/>
        <v>35.540510559230142</v>
      </c>
    </row>
    <row r="23" spans="1:50" s="231" customFormat="1" ht="18" customHeight="1" x14ac:dyDescent="0.15">
      <c r="A23" s="677"/>
      <c r="B23" s="678" t="s">
        <v>45</v>
      </c>
      <c r="C23" s="679"/>
      <c r="D23" s="680">
        <f t="shared" si="4"/>
        <v>6750336</v>
      </c>
      <c r="E23" s="681">
        <f t="shared" si="0"/>
        <v>14.218591431102663</v>
      </c>
      <c r="F23" s="679"/>
      <c r="G23" s="682">
        <f>'20pobl'!J24</f>
        <v>5514027</v>
      </c>
      <c r="H23" s="683">
        <f t="shared" si="5"/>
        <v>14.511968367537881</v>
      </c>
      <c r="I23" s="679"/>
      <c r="J23" s="682">
        <f>'20pobl'!Q24</f>
        <v>866035</v>
      </c>
      <c r="K23" s="683">
        <f t="shared" si="6"/>
        <v>13.092924104777257</v>
      </c>
      <c r="L23" s="679"/>
      <c r="M23" s="682">
        <f>'20pobl'!X24</f>
        <v>370274</v>
      </c>
      <c r="N23" s="683">
        <f t="shared" si="1"/>
        <v>12.92638147965968</v>
      </c>
      <c r="O23" s="679"/>
      <c r="P23" s="684">
        <f t="shared" si="7"/>
        <v>234466</v>
      </c>
      <c r="Q23" s="685">
        <f t="shared" si="8"/>
        <v>3.4733974723628571</v>
      </c>
      <c r="R23" s="679"/>
      <c r="S23" s="682">
        <f>'23solcasaad'!J24</f>
        <v>55577</v>
      </c>
      <c r="T23" s="686">
        <f t="shared" si="9"/>
        <v>1.0079203456929029</v>
      </c>
      <c r="U23" s="679"/>
      <c r="V23" s="682">
        <f>'23solcasaad'!Q24</f>
        <v>45436</v>
      </c>
      <c r="W23" s="686">
        <f t="shared" si="10"/>
        <v>5.2464392316707755</v>
      </c>
      <c r="X23" s="679"/>
      <c r="Y23" s="682">
        <f>'23solcasaad'!X24</f>
        <v>133453</v>
      </c>
      <c r="Z23" s="609">
        <f t="shared" si="11"/>
        <v>36.04168804722989</v>
      </c>
      <c r="AA23" s="588"/>
      <c r="AB23" s="589">
        <f t="shared" si="12"/>
        <v>15</v>
      </c>
      <c r="AC23" s="589">
        <v>13</v>
      </c>
      <c r="AD23" s="589">
        <f t="shared" si="13"/>
        <v>10</v>
      </c>
      <c r="AE23" s="590" t="str">
        <f t="shared" si="2"/>
        <v>Comunitat Valenciana</v>
      </c>
      <c r="AF23" s="591">
        <f t="shared" si="3"/>
        <v>3.9445331835219806</v>
      </c>
      <c r="AG23" s="587"/>
      <c r="AH23" s="589">
        <f t="shared" si="14"/>
        <v>17</v>
      </c>
      <c r="AI23" s="589">
        <v>13</v>
      </c>
      <c r="AJ23" s="589">
        <f t="shared" si="15"/>
        <v>8</v>
      </c>
      <c r="AK23" s="590" t="str">
        <f t="shared" si="16"/>
        <v>Castilla - La Mancha</v>
      </c>
      <c r="AL23" s="591">
        <f t="shared" si="17"/>
        <v>1.3199856920620501</v>
      </c>
      <c r="AM23" s="587"/>
      <c r="AN23" s="589">
        <f t="shared" si="18"/>
        <v>16</v>
      </c>
      <c r="AO23" s="589">
        <v>13</v>
      </c>
      <c r="AP23" s="589">
        <f t="shared" si="19"/>
        <v>3</v>
      </c>
      <c r="AQ23" s="590" t="str">
        <f t="shared" si="20"/>
        <v>Asturias, Principado de</v>
      </c>
      <c r="AR23" s="591">
        <f t="shared" si="21"/>
        <v>5.5009592837348116</v>
      </c>
      <c r="AS23" s="587"/>
      <c r="AT23" s="589">
        <f t="shared" si="22"/>
        <v>10</v>
      </c>
      <c r="AU23" s="589">
        <v>13</v>
      </c>
      <c r="AV23" s="589">
        <f t="shared" si="23"/>
        <v>2</v>
      </c>
      <c r="AW23" s="590" t="str">
        <f t="shared" si="24"/>
        <v>Aragón</v>
      </c>
      <c r="AX23" s="591">
        <f t="shared" si="25"/>
        <v>33.336083239664646</v>
      </c>
    </row>
    <row r="24" spans="1:50" s="231" customFormat="1" ht="18" customHeight="1" x14ac:dyDescent="0.15">
      <c r="A24" s="677"/>
      <c r="B24" s="678" t="s">
        <v>46</v>
      </c>
      <c r="C24" s="679"/>
      <c r="D24" s="680">
        <f t="shared" si="4"/>
        <v>1531878</v>
      </c>
      <c r="E24" s="681">
        <f t="shared" si="0"/>
        <v>3.2266760357254345</v>
      </c>
      <c r="F24" s="679"/>
      <c r="G24" s="682">
        <f>'20pobl'!J25</f>
        <v>1285039</v>
      </c>
      <c r="H24" s="683">
        <f t="shared" si="5"/>
        <v>3.382001089050255</v>
      </c>
      <c r="I24" s="679"/>
      <c r="J24" s="682">
        <f>'20pobl'!Q25</f>
        <v>175195</v>
      </c>
      <c r="K24" s="683">
        <f t="shared" si="6"/>
        <v>2.6486398800700339</v>
      </c>
      <c r="L24" s="679"/>
      <c r="M24" s="682">
        <f>'20pobl'!X25</f>
        <v>71644</v>
      </c>
      <c r="N24" s="683">
        <f t="shared" si="1"/>
        <v>2.501114511763554</v>
      </c>
      <c r="O24" s="679"/>
      <c r="P24" s="684">
        <f t="shared" si="7"/>
        <v>60702</v>
      </c>
      <c r="Q24" s="685">
        <f t="shared" si="8"/>
        <v>3.9625870989726337</v>
      </c>
      <c r="R24" s="679"/>
      <c r="S24" s="682">
        <f>'23solcasaad'!J25</f>
        <v>20938</v>
      </c>
      <c r="T24" s="686">
        <f t="shared" si="9"/>
        <v>1.6293668908103178</v>
      </c>
      <c r="U24" s="679"/>
      <c r="V24" s="682">
        <f>'23solcasaad'!Q25</f>
        <v>13959</v>
      </c>
      <c r="W24" s="686">
        <f t="shared" si="10"/>
        <v>7.9676931419275663</v>
      </c>
      <c r="X24" s="679"/>
      <c r="Y24" s="682">
        <f>'23solcasaad'!X25</f>
        <v>25805</v>
      </c>
      <c r="Z24" s="609">
        <f t="shared" si="11"/>
        <v>36.018368600301493</v>
      </c>
      <c r="AA24" s="588"/>
      <c r="AB24" s="589">
        <f t="shared" si="12"/>
        <v>12</v>
      </c>
      <c r="AC24" s="589">
        <v>14</v>
      </c>
      <c r="AD24" s="589">
        <f t="shared" si="13"/>
        <v>4</v>
      </c>
      <c r="AE24" s="590" t="str">
        <f t="shared" si="2"/>
        <v>Balears, Illes</v>
      </c>
      <c r="AF24" s="591">
        <f t="shared" si="3"/>
        <v>3.6198252849806103</v>
      </c>
      <c r="AG24" s="587"/>
      <c r="AH24" s="589">
        <f t="shared" si="14"/>
        <v>5</v>
      </c>
      <c r="AI24" s="589">
        <v>14</v>
      </c>
      <c r="AJ24" s="589">
        <f t="shared" si="15"/>
        <v>4</v>
      </c>
      <c r="AK24" s="590" t="str">
        <f t="shared" si="16"/>
        <v>Balears, Illes</v>
      </c>
      <c r="AL24" s="591">
        <f t="shared" si="17"/>
        <v>1.2206742559230537</v>
      </c>
      <c r="AM24" s="587"/>
      <c r="AN24" s="589">
        <f t="shared" si="18"/>
        <v>4</v>
      </c>
      <c r="AO24" s="589">
        <v>14</v>
      </c>
      <c r="AP24" s="589">
        <f t="shared" si="19"/>
        <v>6</v>
      </c>
      <c r="AQ24" s="590" t="str">
        <f t="shared" si="20"/>
        <v>Cantabria</v>
      </c>
      <c r="AR24" s="591">
        <f t="shared" si="21"/>
        <v>5.4361581079787742</v>
      </c>
      <c r="AS24" s="587"/>
      <c r="AT24" s="589">
        <f t="shared" si="22"/>
        <v>11</v>
      </c>
      <c r="AU24" s="589">
        <v>14</v>
      </c>
      <c r="AV24" s="589">
        <f t="shared" si="23"/>
        <v>18</v>
      </c>
      <c r="AW24" s="590" t="str">
        <f t="shared" si="24"/>
        <v>Ceuta y Melilla</v>
      </c>
      <c r="AX24" s="591">
        <f t="shared" si="25"/>
        <v>30.561844000823214</v>
      </c>
    </row>
    <row r="25" spans="1:50" s="231" customFormat="1" ht="18" customHeight="1" x14ac:dyDescent="0.15">
      <c r="B25" s="678" t="s">
        <v>47</v>
      </c>
      <c r="C25" s="679"/>
      <c r="D25" s="687">
        <f t="shared" si="4"/>
        <v>664117</v>
      </c>
      <c r="E25" s="681">
        <f t="shared" si="0"/>
        <v>1.3988649284198011</v>
      </c>
      <c r="F25" s="679"/>
      <c r="G25" s="688">
        <f>'20pobl'!J26</f>
        <v>529501</v>
      </c>
      <c r="H25" s="683">
        <f t="shared" si="5"/>
        <v>1.3935553385175072</v>
      </c>
      <c r="I25" s="679"/>
      <c r="J25" s="688">
        <f>'20pobl'!Q26</f>
        <v>93138</v>
      </c>
      <c r="K25" s="683">
        <f t="shared" si="6"/>
        <v>1.408082543165974</v>
      </c>
      <c r="L25" s="679"/>
      <c r="M25" s="688">
        <f>'20pobl'!X26</f>
        <v>41478</v>
      </c>
      <c r="N25" s="683">
        <f t="shared" si="1"/>
        <v>1.4480099899353567</v>
      </c>
      <c r="O25" s="679"/>
      <c r="P25" s="689">
        <f t="shared" si="7"/>
        <v>21858</v>
      </c>
      <c r="Q25" s="685">
        <f t="shared" si="8"/>
        <v>3.2912875291552544</v>
      </c>
      <c r="R25" s="679"/>
      <c r="S25" s="688">
        <f>'23solcasaad'!J26</f>
        <v>5212</v>
      </c>
      <c r="T25" s="686">
        <f t="shared" si="9"/>
        <v>0.98432297578285977</v>
      </c>
      <c r="U25" s="679"/>
      <c r="V25" s="688">
        <f>'23solcasaad'!Q26</f>
        <v>4128</v>
      </c>
      <c r="W25" s="686">
        <f t="shared" si="10"/>
        <v>4.43213296398892</v>
      </c>
      <c r="X25" s="679"/>
      <c r="Y25" s="688">
        <f>'23solcasaad'!X26</f>
        <v>12518</v>
      </c>
      <c r="Z25" s="609">
        <f t="shared" si="11"/>
        <v>30.179854380635518</v>
      </c>
      <c r="AA25" s="588"/>
      <c r="AB25" s="589">
        <f t="shared" si="12"/>
        <v>16</v>
      </c>
      <c r="AC25" s="589">
        <v>15</v>
      </c>
      <c r="AD25" s="589">
        <f t="shared" si="13"/>
        <v>13</v>
      </c>
      <c r="AE25" s="590" t="str">
        <f t="shared" si="2"/>
        <v>Madrid, Comunidad de</v>
      </c>
      <c r="AF25" s="591">
        <f t="shared" si="3"/>
        <v>3.4733974723628571</v>
      </c>
      <c r="AG25" s="587"/>
      <c r="AH25" s="589">
        <f t="shared" si="14"/>
        <v>19</v>
      </c>
      <c r="AI25" s="589">
        <v>15</v>
      </c>
      <c r="AJ25" s="589">
        <f t="shared" si="15"/>
        <v>12</v>
      </c>
      <c r="AK25" s="590" t="str">
        <f t="shared" si="16"/>
        <v>Galicia</v>
      </c>
      <c r="AL25" s="591">
        <f t="shared" si="17"/>
        <v>1.1843544279854354</v>
      </c>
      <c r="AM25" s="587"/>
      <c r="AN25" s="589">
        <f t="shared" si="18"/>
        <v>18</v>
      </c>
      <c r="AO25" s="589">
        <v>15</v>
      </c>
      <c r="AP25" s="589">
        <f t="shared" si="19"/>
        <v>2</v>
      </c>
      <c r="AQ25" s="590" t="str">
        <f t="shared" si="20"/>
        <v>Aragón</v>
      </c>
      <c r="AR25" s="591">
        <f t="shared" si="21"/>
        <v>5.2638024913120471</v>
      </c>
      <c r="AS25" s="587"/>
      <c r="AT25" s="589">
        <f t="shared" si="22"/>
        <v>16</v>
      </c>
      <c r="AU25" s="589">
        <v>15</v>
      </c>
      <c r="AV25" s="589">
        <f t="shared" si="23"/>
        <v>3</v>
      </c>
      <c r="AW25" s="590" t="str">
        <f t="shared" si="24"/>
        <v>Asturias, Principado de</v>
      </c>
      <c r="AX25" s="591">
        <f t="shared" si="25"/>
        <v>30.360495681562149</v>
      </c>
    </row>
    <row r="26" spans="1:50" s="231" customFormat="1" ht="18" customHeight="1" x14ac:dyDescent="0.15">
      <c r="B26" s="678" t="s">
        <v>48</v>
      </c>
      <c r="C26" s="679"/>
      <c r="D26" s="687">
        <f t="shared" si="4"/>
        <v>2208174</v>
      </c>
      <c r="E26" s="681">
        <f t="shared" si="0"/>
        <v>4.6511942390399073</v>
      </c>
      <c r="F26" s="679"/>
      <c r="G26" s="688">
        <f>'20pobl'!J27</f>
        <v>1695657</v>
      </c>
      <c r="H26" s="683">
        <f t="shared" si="5"/>
        <v>4.4626768686831202</v>
      </c>
      <c r="I26" s="679"/>
      <c r="J26" s="688">
        <f>'20pobl'!Q27</f>
        <v>353210</v>
      </c>
      <c r="K26" s="683">
        <f t="shared" si="6"/>
        <v>5.3399131940953604</v>
      </c>
      <c r="L26" s="679"/>
      <c r="M26" s="688">
        <f>'20pobl'!X27</f>
        <v>159307</v>
      </c>
      <c r="N26" s="683">
        <f t="shared" si="1"/>
        <v>5.561457338025745</v>
      </c>
      <c r="O26" s="679"/>
      <c r="P26" s="689">
        <f t="shared" si="7"/>
        <v>112122</v>
      </c>
      <c r="Q26" s="685">
        <f t="shared" si="8"/>
        <v>5.0775889943455539</v>
      </c>
      <c r="R26" s="679"/>
      <c r="S26" s="688">
        <f>'23solcasaad'!J27</f>
        <v>29593</v>
      </c>
      <c r="T26" s="686">
        <f t="shared" si="9"/>
        <v>1.745223237954374</v>
      </c>
      <c r="U26" s="679"/>
      <c r="V26" s="688">
        <f>'23solcasaad'!Q27</f>
        <v>22418</v>
      </c>
      <c r="W26" s="686">
        <f t="shared" si="10"/>
        <v>6.3469324198069135</v>
      </c>
      <c r="X26" s="679"/>
      <c r="Y26" s="688">
        <f>'23solcasaad'!X27</f>
        <v>60111</v>
      </c>
      <c r="Z26" s="609">
        <f t="shared" si="11"/>
        <v>37.732805212576977</v>
      </c>
      <c r="AA26" s="588"/>
      <c r="AB26" s="589">
        <f t="shared" si="12"/>
        <v>3</v>
      </c>
      <c r="AC26" s="589">
        <v>16</v>
      </c>
      <c r="AD26" s="589">
        <f t="shared" si="13"/>
        <v>15</v>
      </c>
      <c r="AE26" s="590" t="str">
        <f t="shared" si="2"/>
        <v>Navarra, Comunidad Foral de</v>
      </c>
      <c r="AF26" s="592">
        <f t="shared" si="3"/>
        <v>3.2912875291552544</v>
      </c>
      <c r="AG26" s="587"/>
      <c r="AH26" s="589">
        <f t="shared" si="14"/>
        <v>3</v>
      </c>
      <c r="AI26" s="589">
        <v>16</v>
      </c>
      <c r="AJ26" s="589">
        <f t="shared" si="15"/>
        <v>5</v>
      </c>
      <c r="AK26" s="590" t="str">
        <f t="shared" si="16"/>
        <v>Canarias</v>
      </c>
      <c r="AL26" s="591">
        <f t="shared" si="17"/>
        <v>1.1719637373852665</v>
      </c>
      <c r="AM26" s="587"/>
      <c r="AN26" s="589">
        <f t="shared" si="18"/>
        <v>10</v>
      </c>
      <c r="AO26" s="589">
        <v>16</v>
      </c>
      <c r="AP26" s="589">
        <f t="shared" si="19"/>
        <v>13</v>
      </c>
      <c r="AQ26" s="590" t="str">
        <f t="shared" si="20"/>
        <v>Madrid, Comunidad de</v>
      </c>
      <c r="AR26" s="591">
        <f t="shared" si="21"/>
        <v>5.2464392316707755</v>
      </c>
      <c r="AS26" s="587"/>
      <c r="AT26" s="589">
        <f t="shared" si="22"/>
        <v>9</v>
      </c>
      <c r="AU26" s="589">
        <v>16</v>
      </c>
      <c r="AV26" s="589">
        <f t="shared" si="23"/>
        <v>15</v>
      </c>
      <c r="AW26" s="590" t="str">
        <f t="shared" si="24"/>
        <v>Navarra, Comunidad Foral de</v>
      </c>
      <c r="AX26" s="591">
        <f t="shared" si="25"/>
        <v>30.179854380635518</v>
      </c>
    </row>
    <row r="27" spans="1:50" s="231" customFormat="1" ht="18" customHeight="1" x14ac:dyDescent="0.15">
      <c r="B27" s="678" t="s">
        <v>49</v>
      </c>
      <c r="C27" s="679"/>
      <c r="D27" s="687">
        <f t="shared" si="4"/>
        <v>319892</v>
      </c>
      <c r="E27" s="690">
        <f t="shared" si="0"/>
        <v>0.67380551872948147</v>
      </c>
      <c r="F27" s="679"/>
      <c r="G27" s="688">
        <f>'20pobl'!J28</f>
        <v>251041</v>
      </c>
      <c r="H27" s="691">
        <f t="shared" si="5"/>
        <v>0.66069662897100012</v>
      </c>
      <c r="I27" s="679"/>
      <c r="J27" s="688">
        <f>'20pobl'!Q28</f>
        <v>46710</v>
      </c>
      <c r="K27" s="691">
        <f t="shared" si="6"/>
        <v>0.70617294328075164</v>
      </c>
      <c r="L27" s="679"/>
      <c r="M27" s="688">
        <f>'20pobl'!X28</f>
        <v>22141</v>
      </c>
      <c r="N27" s="691">
        <f t="shared" si="1"/>
        <v>0.77294925471716891</v>
      </c>
      <c r="O27" s="679"/>
      <c r="P27" s="689">
        <f t="shared" si="7"/>
        <v>14580</v>
      </c>
      <c r="Q27" s="692">
        <f t="shared" si="8"/>
        <v>4.557788253535568</v>
      </c>
      <c r="R27" s="679"/>
      <c r="S27" s="688">
        <f>'23solcasaad'!J28</f>
        <v>3420</v>
      </c>
      <c r="T27" s="414">
        <f t="shared" si="9"/>
        <v>1.3623272692508395</v>
      </c>
      <c r="U27" s="679"/>
      <c r="V27" s="688">
        <f>'23solcasaad'!Q28</f>
        <v>2718</v>
      </c>
      <c r="W27" s="414">
        <f t="shared" si="10"/>
        <v>5.8188824662813099</v>
      </c>
      <c r="X27" s="679"/>
      <c r="Y27" s="688">
        <f>'23solcasaad'!X28</f>
        <v>8442</v>
      </c>
      <c r="Z27" s="612">
        <f t="shared" si="11"/>
        <v>38.128359152703133</v>
      </c>
      <c r="AA27" s="588"/>
      <c r="AB27" s="589">
        <f t="shared" si="12"/>
        <v>8</v>
      </c>
      <c r="AC27" s="589">
        <v>17</v>
      </c>
      <c r="AD27" s="589">
        <f t="shared" si="13"/>
        <v>12</v>
      </c>
      <c r="AE27" s="590" t="str">
        <f t="shared" si="2"/>
        <v>Galicia</v>
      </c>
      <c r="AF27" s="591">
        <f t="shared" si="3"/>
        <v>3.101249449909012</v>
      </c>
      <c r="AG27" s="587"/>
      <c r="AH27" s="589">
        <f t="shared" si="14"/>
        <v>11</v>
      </c>
      <c r="AI27" s="589">
        <v>17</v>
      </c>
      <c r="AJ27" s="589">
        <f t="shared" si="15"/>
        <v>13</v>
      </c>
      <c r="AK27" s="590" t="str">
        <f t="shared" si="16"/>
        <v>Madrid, Comunidad de</v>
      </c>
      <c r="AL27" s="591">
        <f t="shared" si="17"/>
        <v>1.0079203456929029</v>
      </c>
      <c r="AM27" s="587"/>
      <c r="AN27" s="589">
        <f t="shared" si="18"/>
        <v>12</v>
      </c>
      <c r="AO27" s="589">
        <v>17</v>
      </c>
      <c r="AP27" s="589">
        <f t="shared" si="19"/>
        <v>5</v>
      </c>
      <c r="AQ27" s="590" t="str">
        <f t="shared" si="20"/>
        <v>Canarias</v>
      </c>
      <c r="AR27" s="591">
        <f t="shared" si="21"/>
        <v>5.0472572075351998</v>
      </c>
      <c r="AS27" s="587"/>
      <c r="AT27" s="589">
        <f t="shared" si="22"/>
        <v>7</v>
      </c>
      <c r="AU27" s="589">
        <v>17</v>
      </c>
      <c r="AV27" s="589">
        <f t="shared" si="23"/>
        <v>6</v>
      </c>
      <c r="AW27" s="590" t="str">
        <f t="shared" si="24"/>
        <v>Cantabria</v>
      </c>
      <c r="AX27" s="591">
        <f t="shared" si="25"/>
        <v>29.435994930291507</v>
      </c>
    </row>
    <row r="28" spans="1:50" s="231" customFormat="1" ht="18" customHeight="1" x14ac:dyDescent="0.15">
      <c r="B28" s="678" t="s">
        <v>4</v>
      </c>
      <c r="C28" s="679"/>
      <c r="D28" s="687">
        <f t="shared" si="4"/>
        <v>168287</v>
      </c>
      <c r="E28" s="690">
        <f t="shared" si="0"/>
        <v>0.35447185090726951</v>
      </c>
      <c r="F28" s="679"/>
      <c r="G28" s="688">
        <f>'20pobl'!J29</f>
        <v>148381</v>
      </c>
      <c r="H28" s="691">
        <f t="shared" si="5"/>
        <v>0.39051320901106185</v>
      </c>
      <c r="I28" s="679"/>
      <c r="J28" s="688">
        <f>'20pobl'!Q29</f>
        <v>15047</v>
      </c>
      <c r="K28" s="691">
        <f t="shared" si="6"/>
        <v>0.2274841421011661</v>
      </c>
      <c r="L28" s="679"/>
      <c r="M28" s="688">
        <f>'20pobl'!X29</f>
        <v>4859</v>
      </c>
      <c r="N28" s="691">
        <f t="shared" si="1"/>
        <v>0.16962921406759962</v>
      </c>
      <c r="O28" s="679"/>
      <c r="P28" s="689">
        <f t="shared" si="7"/>
        <v>5162</v>
      </c>
      <c r="Q28" s="692">
        <f t="shared" si="8"/>
        <v>3.0673789419265898</v>
      </c>
      <c r="R28" s="679"/>
      <c r="S28" s="688">
        <f>'23solcasaad'!J29</f>
        <v>2699</v>
      </c>
      <c r="T28" s="414">
        <f t="shared" si="9"/>
        <v>1.8189660401264314</v>
      </c>
      <c r="U28" s="679"/>
      <c r="V28" s="688">
        <f>'23solcasaad'!Q29</f>
        <v>978</v>
      </c>
      <c r="W28" s="414">
        <f t="shared" si="10"/>
        <v>6.4996344786336149</v>
      </c>
      <c r="X28" s="679"/>
      <c r="Y28" s="688">
        <f>'23solcasaad'!X29</f>
        <v>1485</v>
      </c>
      <c r="Z28" s="612">
        <f t="shared" si="11"/>
        <v>30.561844000823214</v>
      </c>
      <c r="AA28" s="588"/>
      <c r="AB28" s="589">
        <f t="shared" si="12"/>
        <v>18</v>
      </c>
      <c r="AC28" s="589">
        <v>18</v>
      </c>
      <c r="AD28" s="589">
        <f t="shared" si="13"/>
        <v>18</v>
      </c>
      <c r="AE28" s="590" t="str">
        <f t="shared" si="2"/>
        <v>Ceuta y Melilla</v>
      </c>
      <c r="AF28" s="591">
        <f t="shared" si="3"/>
        <v>3.0673789419265898</v>
      </c>
      <c r="AG28" s="587"/>
      <c r="AH28" s="589">
        <f t="shared" si="14"/>
        <v>1</v>
      </c>
      <c r="AI28" s="589">
        <v>18</v>
      </c>
      <c r="AJ28" s="589">
        <f t="shared" si="15"/>
        <v>2</v>
      </c>
      <c r="AK28" s="590" t="str">
        <f t="shared" si="16"/>
        <v>Aragón</v>
      </c>
      <c r="AL28" s="591">
        <f t="shared" si="17"/>
        <v>0.99547020895487726</v>
      </c>
      <c r="AM28" s="587"/>
      <c r="AN28" s="589">
        <f t="shared" si="18"/>
        <v>9</v>
      </c>
      <c r="AO28" s="589">
        <v>18</v>
      </c>
      <c r="AP28" s="589">
        <f t="shared" si="19"/>
        <v>15</v>
      </c>
      <c r="AQ28" s="590" t="str">
        <f t="shared" si="20"/>
        <v>Navarra, Comunidad Foral de</v>
      </c>
      <c r="AR28" s="591">
        <f t="shared" si="21"/>
        <v>4.43213296398892</v>
      </c>
      <c r="AS28" s="587"/>
      <c r="AT28" s="589">
        <f t="shared" si="22"/>
        <v>14</v>
      </c>
      <c r="AU28" s="589">
        <v>18</v>
      </c>
      <c r="AV28" s="589">
        <f t="shared" si="23"/>
        <v>5</v>
      </c>
      <c r="AW28" s="590" t="str">
        <f t="shared" si="24"/>
        <v>Canarias</v>
      </c>
      <c r="AX28" s="591">
        <f t="shared" si="25"/>
        <v>26.765078733145451</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430"/>
      <c r="Z29" s="593"/>
      <c r="AA29" s="588"/>
      <c r="AB29" s="585"/>
      <c r="AC29" s="585"/>
      <c r="AD29" s="589">
        <f>MATCH(AC30,AB$11:AB$30,0)</f>
        <v>5</v>
      </c>
      <c r="AE29" s="590" t="str">
        <f t="shared" si="2"/>
        <v>Canarias</v>
      </c>
      <c r="AF29" s="591">
        <f t="shared" si="3"/>
        <v>2.7873890860131856</v>
      </c>
      <c r="AG29" s="587"/>
      <c r="AH29" s="585"/>
      <c r="AI29" s="585"/>
      <c r="AJ29" s="589">
        <f>MATCH(AI30,AH$11:AH$30,0)</f>
        <v>15</v>
      </c>
      <c r="AK29" s="590" t="str">
        <f t="shared" si="16"/>
        <v>Navarra, Comunidad Foral de</v>
      </c>
      <c r="AL29" s="591">
        <f t="shared" si="17"/>
        <v>0.98432297578285977</v>
      </c>
      <c r="AM29" s="587"/>
      <c r="AN29" s="585"/>
      <c r="AO29" s="585"/>
      <c r="AP29" s="589">
        <f>MATCH(AO30,AN$11:AN$30,0)</f>
        <v>12</v>
      </c>
      <c r="AQ29" s="590" t="str">
        <f t="shared" si="20"/>
        <v>Galicia</v>
      </c>
      <c r="AR29" s="591">
        <f>INDEX(W$11:W$30,AP29,1)</f>
        <v>3.2687289304238765</v>
      </c>
      <c r="AS29" s="587"/>
      <c r="AT29" s="585"/>
      <c r="AU29" s="585"/>
      <c r="AV29" s="589">
        <f>MATCH(AU30,AT$11:AT$30,0)</f>
        <v>12</v>
      </c>
      <c r="AW29" s="590" t="str">
        <f t="shared" si="24"/>
        <v>Galicia</v>
      </c>
      <c r="AX29" s="591">
        <f t="shared" si="25"/>
        <v>18.797650136038115</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2070425</v>
      </c>
      <c r="Q30" s="695">
        <f>P30*100/D30</f>
        <v>4.3610462003285067</v>
      </c>
      <c r="R30" s="675"/>
      <c r="S30" s="698">
        <f>SUM(S11:S28)</f>
        <v>535726</v>
      </c>
      <c r="T30" s="696">
        <f>S30*100/G30</f>
        <v>1.409938465239216</v>
      </c>
      <c r="U30" s="675"/>
      <c r="V30" s="698">
        <f>SUM(V11:V28)</f>
        <v>452464</v>
      </c>
      <c r="W30" s="696">
        <f>V30*100/J30</f>
        <v>6.8404588869317493</v>
      </c>
      <c r="X30" s="675"/>
      <c r="Y30" s="698">
        <f>SUM(Y11:Y28)</f>
        <v>1082235</v>
      </c>
      <c r="Z30" s="594">
        <f>Y30*100/M30</f>
        <v>37.781163302417923</v>
      </c>
      <c r="AA30" s="588"/>
      <c r="AB30" s="589">
        <f>_xlfn.RANK.EQ(Q30,Q$11:Q$30,0)</f>
        <v>9</v>
      </c>
      <c r="AC30" s="589">
        <v>19</v>
      </c>
      <c r="AD30" s="585"/>
      <c r="AE30" s="585"/>
      <c r="AF30" s="595"/>
      <c r="AG30" s="297"/>
      <c r="AH30" s="589">
        <f t="shared" si="14"/>
        <v>9</v>
      </c>
      <c r="AI30" s="589">
        <v>19</v>
      </c>
      <c r="AJ30" s="585"/>
      <c r="AK30" s="585"/>
      <c r="AL30" s="595"/>
      <c r="AM30" s="297"/>
      <c r="AN30" s="589">
        <f t="shared" si="18"/>
        <v>8</v>
      </c>
      <c r="AO30" s="589">
        <v>19</v>
      </c>
      <c r="AP30" s="585"/>
      <c r="AQ30" s="585"/>
      <c r="AR30" s="595"/>
      <c r="AS30" s="297"/>
      <c r="AT30" s="589">
        <f t="shared" si="22"/>
        <v>8</v>
      </c>
      <c r="AU30" s="589">
        <v>19</v>
      </c>
      <c r="AV30" s="585"/>
      <c r="AW30" s="585"/>
      <c r="AX30" s="595"/>
    </row>
    <row r="31" spans="1:50" s="439" customFormat="1" ht="5.25" customHeight="1" x14ac:dyDescent="0.2">
      <c r="B31" s="785" t="s">
        <v>42</v>
      </c>
      <c r="C31" s="786"/>
      <c r="D31" s="786"/>
      <c r="E31" s="786"/>
      <c r="F31" s="786"/>
      <c r="G31" s="786"/>
      <c r="H31" s="786"/>
      <c r="I31" s="786"/>
      <c r="R31" s="786"/>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5" t="s">
        <v>50</v>
      </c>
      <c r="C32" s="787"/>
      <c r="D32" s="787"/>
      <c r="E32" s="787"/>
      <c r="F32" s="787"/>
      <c r="G32" s="787"/>
      <c r="H32" s="787"/>
      <c r="I32" s="787"/>
      <c r="R32" s="78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79" t="s">
        <v>179</v>
      </c>
      <c r="C33" s="1079"/>
      <c r="D33" s="1079"/>
      <c r="E33" s="1079"/>
      <c r="F33" s="1079"/>
      <c r="G33" s="1079"/>
      <c r="H33" s="1079"/>
      <c r="I33" s="1079"/>
      <c r="J33" s="1079"/>
      <c r="K33" s="1079"/>
      <c r="L33" s="1079"/>
      <c r="M33" s="1079"/>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297" customFormat="1" ht="29.25" customHeight="1" x14ac:dyDescent="0.2">
      <c r="B34" s="1066"/>
      <c r="C34" s="1066"/>
      <c r="D34" s="1066"/>
      <c r="E34" s="1066"/>
      <c r="F34" s="1066"/>
      <c r="G34" s="1066"/>
      <c r="H34" s="1066"/>
      <c r="I34" s="1066"/>
      <c r="J34" s="1066"/>
      <c r="K34" s="1066"/>
      <c r="L34" s="1066"/>
      <c r="M34" s="1066"/>
      <c r="N34" s="1066"/>
      <c r="O34" s="1066"/>
      <c r="P34" s="1066"/>
      <c r="Q34" s="614"/>
      <c r="R34" s="614"/>
      <c r="S34" s="614"/>
    </row>
    <row r="35" spans="2:50" s="439" customFormat="1" ht="4.5" customHeight="1" x14ac:dyDescent="0.2">
      <c r="B35" s="1056"/>
      <c r="C35" s="1056"/>
      <c r="D35" s="1056"/>
      <c r="E35" s="1056"/>
      <c r="F35" s="1056"/>
      <c r="G35" s="1056"/>
      <c r="H35" s="1056"/>
      <c r="I35" s="1056"/>
      <c r="J35" s="1056"/>
      <c r="K35" s="1056"/>
      <c r="L35" s="1056"/>
      <c r="M35" s="1056"/>
      <c r="N35" s="1056"/>
      <c r="O35" s="1056"/>
      <c r="P35" s="1056"/>
      <c r="Q35" s="700"/>
      <c r="R35" s="700"/>
      <c r="S35" s="700"/>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439" customFormat="1" x14ac:dyDescent="0.2">
      <c r="L38" s="701"/>
      <c r="M38" s="701"/>
      <c r="N38" s="701"/>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row>
    <row r="39" spans="2:50" s="439" customFormat="1" x14ac:dyDescent="0.2">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row>
    <row r="40" spans="2:50" s="439" customFormat="1" x14ac:dyDescent="0.2">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297"/>
      <c r="AV40" s="297"/>
      <c r="AW40" s="297"/>
      <c r="AX40" s="297"/>
    </row>
    <row r="41" spans="2:50" s="439" customFormat="1" x14ac:dyDescent="0.2">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97"/>
      <c r="AW41" s="297"/>
      <c r="AX41" s="297"/>
    </row>
    <row r="42" spans="2:50" s="439" customFormat="1" x14ac:dyDescent="0.2">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row>
    <row r="43" spans="2:50" s="439" customFormat="1" x14ac:dyDescent="0.2">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row>
    <row r="44" spans="2:50" s="439" customFormat="1" x14ac:dyDescent="0.2">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row>
    <row r="45" spans="2:50" s="439" customFormat="1" x14ac:dyDescent="0.2">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297"/>
      <c r="AW45" s="297"/>
      <c r="AX45" s="297"/>
    </row>
    <row r="46" spans="2:50" s="439" customFormat="1" x14ac:dyDescent="0.2">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297"/>
      <c r="AW46" s="297"/>
      <c r="AX46" s="297"/>
    </row>
    <row r="47" spans="2:50" s="439" customFormat="1" x14ac:dyDescent="0.2">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row>
    <row r="48" spans="2:50" s="439" customFormat="1" x14ac:dyDescent="0.2">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c r="AV48" s="297"/>
      <c r="AW48" s="297"/>
      <c r="AX48" s="297"/>
    </row>
    <row r="49" spans="26:50" s="439" customFormat="1" x14ac:dyDescent="0.2">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row>
    <row r="50" spans="26:50" s="439" customFormat="1" x14ac:dyDescent="0.2">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40"/>
  <sheetViews>
    <sheetView zoomScale="90" zoomScaleNormal="90" workbookViewId="0"/>
  </sheetViews>
  <sheetFormatPr baseColWidth="10" defaultColWidth="11.42578125" defaultRowHeight="15" x14ac:dyDescent="0.2"/>
  <cols>
    <col min="1" max="1" width="2.85546875" style="261" customWidth="1"/>
    <col min="2" max="2" width="32.28515625" style="261" customWidth="1"/>
    <col min="3" max="3" width="0.5703125" style="261" customWidth="1"/>
    <col min="4" max="4" width="12.140625"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 style="261" customWidth="1"/>
    <col min="12" max="12" width="8.42578125" style="261" customWidth="1"/>
    <col min="13" max="13" width="5" style="261" customWidth="1"/>
    <col min="14" max="14" width="8.140625" style="261" customWidth="1"/>
    <col min="15" max="15" width="6.28515625" style="261" customWidth="1"/>
    <col min="16" max="16" width="8.28515625" style="261" customWidth="1"/>
    <col min="17" max="17" width="6.5703125" style="261" customWidth="1"/>
    <col min="18" max="18" width="9" style="261" customWidth="1"/>
    <col min="19" max="19" width="5.85546875" style="261" customWidth="1"/>
    <col min="20" max="20" width="8.85546875" style="261" customWidth="1"/>
    <col min="21" max="21" width="7" style="261" customWidth="1"/>
    <col min="22" max="22" width="7.28515625" style="261" customWidth="1"/>
    <col min="23" max="23" width="3.5703125" style="261" customWidth="1"/>
    <col min="24" max="25" width="2.42578125" style="261" bestFit="1" customWidth="1"/>
    <col min="26" max="26" width="4.85546875" style="261" customWidth="1"/>
    <col min="27" max="27" width="14.7109375" style="297" bestFit="1" customWidth="1"/>
    <col min="28" max="28" width="8.140625" style="297" bestFit="1" customWidth="1"/>
    <col min="29" max="29" width="8.42578125" style="297" bestFit="1" customWidth="1"/>
    <col min="30" max="30" width="4.28515625" style="297" bestFit="1" customWidth="1"/>
    <col min="31" max="31" width="2.42578125" style="261" bestFit="1" customWidth="1"/>
    <col min="32" max="32" width="4.28515625" style="261"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4" t="s">
        <v>143</v>
      </c>
      <c r="G1" s="714"/>
      <c r="H1" s="714"/>
      <c r="I1" s="714" t="s">
        <v>19</v>
      </c>
      <c r="AA1" s="714"/>
      <c r="AB1" s="714"/>
      <c r="AC1" s="714"/>
      <c r="AD1" s="714"/>
    </row>
    <row r="2" spans="1:34" s="205" customFormat="1" x14ac:dyDescent="0.2">
      <c r="B2" s="1033"/>
      <c r="C2" s="1033"/>
      <c r="AA2" s="617"/>
      <c r="AB2" s="617"/>
      <c r="AC2" s="617"/>
      <c r="AD2" s="617"/>
    </row>
    <row r="3" spans="1:34" s="208" customFormat="1" ht="32.25" customHeight="1" x14ac:dyDescent="0.2">
      <c r="B3" s="1034"/>
      <c r="C3" s="1034"/>
      <c r="AA3" s="617"/>
      <c r="AB3" s="617"/>
      <c r="AC3" s="617"/>
      <c r="AD3" s="617"/>
    </row>
    <row r="4" spans="1:34" s="208" customFormat="1" ht="19.5" customHeight="1" x14ac:dyDescent="0.2">
      <c r="A4" s="1081" t="s">
        <v>408</v>
      </c>
      <c r="B4" s="1081"/>
      <c r="C4" s="1081"/>
      <c r="D4" s="1081"/>
      <c r="E4" s="1081"/>
      <c r="F4" s="1081"/>
      <c r="G4" s="1081"/>
      <c r="H4" s="1081"/>
      <c r="I4" s="1081"/>
      <c r="J4" s="1081"/>
      <c r="K4" s="1081"/>
      <c r="L4" s="1081"/>
      <c r="M4" s="1081"/>
      <c r="N4" s="1081"/>
      <c r="O4" s="1081"/>
      <c r="P4" s="1081"/>
      <c r="Q4" s="1081"/>
      <c r="R4" s="1081"/>
      <c r="S4" s="1081"/>
      <c r="T4" s="1081"/>
      <c r="U4" s="1081"/>
      <c r="AA4" s="617"/>
      <c r="AB4" s="617"/>
      <c r="AC4" s="617"/>
      <c r="AD4" s="617"/>
    </row>
    <row r="5" spans="1:34" s="208" customForma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AA5" s="617"/>
      <c r="AB5" s="617"/>
      <c r="AC5" s="617"/>
      <c r="AD5" s="617"/>
    </row>
    <row r="6" spans="1:34" s="208" customFormat="1" ht="6" customHeight="1" x14ac:dyDescent="0.2">
      <c r="AA6" s="617"/>
      <c r="AB6" s="617"/>
      <c r="AC6" s="617"/>
      <c r="AD6" s="617"/>
    </row>
    <row r="7" spans="1:34" s="213" customFormat="1" ht="7.5" customHeight="1" x14ac:dyDescent="0.2">
      <c r="A7" s="209"/>
      <c r="B7" s="1036" t="s">
        <v>15</v>
      </c>
      <c r="C7" s="211"/>
      <c r="D7" s="1082" t="s">
        <v>16</v>
      </c>
      <c r="E7" s="568"/>
      <c r="F7" s="1043"/>
      <c r="G7" s="1043"/>
      <c r="H7" s="568"/>
      <c r="I7" s="864"/>
      <c r="J7" s="941"/>
      <c r="K7" s="942"/>
      <c r="L7" s="942"/>
      <c r="M7" s="943"/>
      <c r="N7" s="943"/>
      <c r="O7" s="943"/>
      <c r="P7" s="943"/>
      <c r="Q7" s="943"/>
      <c r="R7" s="943"/>
      <c r="S7" s="944"/>
      <c r="T7" s="945"/>
      <c r="U7" s="945"/>
      <c r="V7" s="946"/>
      <c r="AA7" s="596"/>
      <c r="AB7" s="596"/>
      <c r="AC7" s="596"/>
      <c r="AD7" s="596"/>
    </row>
    <row r="8" spans="1:34" s="213" customFormat="1" ht="15" customHeight="1" x14ac:dyDescent="0.2">
      <c r="A8" s="209"/>
      <c r="B8" s="1037"/>
      <c r="C8" s="211"/>
      <c r="D8" s="1083"/>
      <c r="E8" s="799"/>
      <c r="F8" s="1045" t="s">
        <v>252</v>
      </c>
      <c r="G8" s="1044"/>
      <c r="H8" s="211"/>
      <c r="I8" s="1045" t="s">
        <v>253</v>
      </c>
      <c r="J8" s="1044"/>
      <c r="K8" s="1084" t="s">
        <v>383</v>
      </c>
      <c r="L8" s="1085"/>
      <c r="M8" s="1085"/>
      <c r="N8" s="1085"/>
      <c r="O8" s="1085"/>
      <c r="P8" s="1085"/>
      <c r="Q8" s="1085"/>
      <c r="R8" s="1085"/>
      <c r="S8" s="1085"/>
      <c r="T8" s="1085"/>
      <c r="U8" s="1085"/>
      <c r="V8" s="1086"/>
      <c r="AA8" s="596"/>
      <c r="AB8" s="596"/>
      <c r="AC8" s="596"/>
      <c r="AD8" s="596"/>
    </row>
    <row r="9" spans="1:34" s="213" customFormat="1" ht="25.5" customHeight="1" x14ac:dyDescent="0.2">
      <c r="A9" s="209"/>
      <c r="B9" s="1037"/>
      <c r="C9" s="211"/>
      <c r="D9" s="1083"/>
      <c r="E9" s="211"/>
      <c r="F9" s="1074"/>
      <c r="G9" s="1075"/>
      <c r="H9" s="211"/>
      <c r="I9" s="1074"/>
      <c r="J9" s="1075"/>
      <c r="K9" s="1045" t="s">
        <v>384</v>
      </c>
      <c r="L9" s="1044"/>
      <c r="M9" s="1045" t="s">
        <v>385</v>
      </c>
      <c r="N9" s="1044"/>
      <c r="O9" s="1045" t="s">
        <v>386</v>
      </c>
      <c r="P9" s="1044"/>
      <c r="Q9" s="1045" t="s">
        <v>387</v>
      </c>
      <c r="R9" s="1044"/>
      <c r="S9" s="1045" t="s">
        <v>388</v>
      </c>
      <c r="T9" s="1044"/>
      <c r="U9" s="1045" t="s">
        <v>389</v>
      </c>
      <c r="V9" s="1044"/>
      <c r="AA9" s="596"/>
      <c r="AB9" s="596"/>
      <c r="AC9" s="596"/>
      <c r="AD9" s="596"/>
    </row>
    <row r="10" spans="1:34" s="219" customFormat="1" ht="33.75" x14ac:dyDescent="0.2">
      <c r="A10" s="214"/>
      <c r="B10" s="1038"/>
      <c r="C10" s="216"/>
      <c r="D10" s="800" t="s">
        <v>12</v>
      </c>
      <c r="E10" s="216"/>
      <c r="F10" s="217" t="s">
        <v>12</v>
      </c>
      <c r="G10" s="218" t="s">
        <v>221</v>
      </c>
      <c r="H10" s="216"/>
      <c r="I10" s="217" t="s">
        <v>12</v>
      </c>
      <c r="J10" s="218" t="s">
        <v>221</v>
      </c>
      <c r="K10" s="217" t="s">
        <v>12</v>
      </c>
      <c r="L10" s="218" t="s">
        <v>390</v>
      </c>
      <c r="M10" s="217" t="s">
        <v>12</v>
      </c>
      <c r="N10" s="218" t="s">
        <v>390</v>
      </c>
      <c r="O10" s="217" t="s">
        <v>12</v>
      </c>
      <c r="P10" s="218" t="s">
        <v>390</v>
      </c>
      <c r="Q10" s="217" t="s">
        <v>12</v>
      </c>
      <c r="R10" s="218" t="s">
        <v>390</v>
      </c>
      <c r="S10" s="217" t="s">
        <v>12</v>
      </c>
      <c r="T10" s="218" t="s">
        <v>390</v>
      </c>
      <c r="U10" s="217" t="s">
        <v>12</v>
      </c>
      <c r="V10" s="218" t="s">
        <v>390</v>
      </c>
      <c r="AA10" s="590" t="s">
        <v>217</v>
      </c>
      <c r="AB10" s="947" t="s">
        <v>391</v>
      </c>
      <c r="AC10" s="948" t="s">
        <v>392</v>
      </c>
      <c r="AD10" s="600"/>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AA11" s="949">
        <v>44286</v>
      </c>
      <c r="AB11" s="947">
        <v>27728</v>
      </c>
      <c r="AC11" s="947">
        <v>26286</v>
      </c>
      <c r="AD11" s="587"/>
    </row>
    <row r="12" spans="1:34" s="232" customFormat="1" ht="14.25" x14ac:dyDescent="0.15">
      <c r="A12" s="224"/>
      <c r="B12" s="225" t="s">
        <v>11</v>
      </c>
      <c r="C12" s="226"/>
      <c r="D12" s="801">
        <v>428922</v>
      </c>
      <c r="E12" s="226"/>
      <c r="F12" s="227">
        <v>1152</v>
      </c>
      <c r="G12" s="228">
        <v>0.26858030131352556</v>
      </c>
      <c r="H12" s="226"/>
      <c r="I12" s="227">
        <v>3548</v>
      </c>
      <c r="J12" s="228">
        <v>0.82719002522603169</v>
      </c>
      <c r="K12" s="227">
        <v>2909</v>
      </c>
      <c r="L12" s="228">
        <v>81.989853438556935</v>
      </c>
      <c r="M12" s="227">
        <v>35</v>
      </c>
      <c r="N12" s="228">
        <v>0.98647125140924463</v>
      </c>
      <c r="O12" s="227">
        <v>3</v>
      </c>
      <c r="P12" s="228">
        <v>8.4554678692220969E-2</v>
      </c>
      <c r="Q12" s="227">
        <v>316</v>
      </c>
      <c r="R12" s="228">
        <v>8.9064261555806095</v>
      </c>
      <c r="S12" s="227">
        <v>252</v>
      </c>
      <c r="T12" s="228">
        <v>7.1025930101465615</v>
      </c>
      <c r="U12" s="227">
        <v>33</v>
      </c>
      <c r="V12" s="228">
        <v>0.93010146561443074</v>
      </c>
      <c r="X12" s="305"/>
      <c r="Y12" s="305"/>
      <c r="Z12" s="305"/>
      <c r="AA12" s="949">
        <v>44316</v>
      </c>
      <c r="AB12" s="947">
        <v>26001</v>
      </c>
      <c r="AC12" s="947">
        <v>20329</v>
      </c>
      <c r="AD12" s="589"/>
      <c r="AE12" s="305"/>
      <c r="AF12" s="305"/>
      <c r="AG12" s="306"/>
      <c r="AH12" s="950"/>
    </row>
    <row r="13" spans="1:34" s="232" customFormat="1" ht="14.25" x14ac:dyDescent="0.15">
      <c r="A13" s="224"/>
      <c r="B13" s="233" t="s">
        <v>10</v>
      </c>
      <c r="C13" s="226"/>
      <c r="D13" s="802">
        <v>52929</v>
      </c>
      <c r="E13" s="226"/>
      <c r="F13" s="234">
        <v>777</v>
      </c>
      <c r="G13" s="235">
        <v>1.4680043076574278</v>
      </c>
      <c r="H13" s="226"/>
      <c r="I13" s="234">
        <v>557</v>
      </c>
      <c r="J13" s="235">
        <v>1.0523531523361485</v>
      </c>
      <c r="K13" s="234">
        <v>538</v>
      </c>
      <c r="L13" s="235">
        <v>96.58886894075404</v>
      </c>
      <c r="M13" s="234">
        <v>10</v>
      </c>
      <c r="N13" s="235">
        <v>1.7953321364452424</v>
      </c>
      <c r="O13" s="234">
        <v>0</v>
      </c>
      <c r="P13" s="235">
        <v>0</v>
      </c>
      <c r="Q13" s="234">
        <v>3</v>
      </c>
      <c r="R13" s="235">
        <v>0.53859964093357271</v>
      </c>
      <c r="S13" s="234">
        <v>1</v>
      </c>
      <c r="T13" s="235">
        <v>0.17953321364452424</v>
      </c>
      <c r="U13" s="234">
        <v>5</v>
      </c>
      <c r="V13" s="235">
        <v>0.89766606822262118</v>
      </c>
      <c r="X13" s="305"/>
      <c r="Y13" s="305"/>
      <c r="Z13" s="305"/>
      <c r="AA13" s="949">
        <v>44347</v>
      </c>
      <c r="AB13" s="947">
        <v>27218</v>
      </c>
      <c r="AC13" s="947">
        <v>17469</v>
      </c>
      <c r="AD13" s="589"/>
      <c r="AE13" s="305"/>
      <c r="AF13" s="305"/>
      <c r="AG13" s="306"/>
      <c r="AH13" s="950"/>
    </row>
    <row r="14" spans="1:34" s="232" customFormat="1" ht="14.25" x14ac:dyDescent="0.15">
      <c r="A14" s="224"/>
      <c r="B14" s="233" t="s">
        <v>40</v>
      </c>
      <c r="C14" s="226"/>
      <c r="D14" s="802">
        <v>46391</v>
      </c>
      <c r="E14" s="226"/>
      <c r="F14" s="234">
        <v>833</v>
      </c>
      <c r="G14" s="235">
        <v>1.795606906512039</v>
      </c>
      <c r="H14" s="226"/>
      <c r="I14" s="234">
        <v>453</v>
      </c>
      <c r="J14" s="235">
        <v>0.97648250738289755</v>
      </c>
      <c r="K14" s="234">
        <v>395</v>
      </c>
      <c r="L14" s="235">
        <v>87.196467991169982</v>
      </c>
      <c r="M14" s="234">
        <v>11</v>
      </c>
      <c r="N14" s="235">
        <v>2.4282560706401766</v>
      </c>
      <c r="O14" s="234">
        <v>6</v>
      </c>
      <c r="P14" s="235">
        <v>1.3245033112582782</v>
      </c>
      <c r="Q14" s="234">
        <v>1</v>
      </c>
      <c r="R14" s="235">
        <v>0.22075055187637968</v>
      </c>
      <c r="S14" s="234">
        <v>8</v>
      </c>
      <c r="T14" s="235">
        <v>1.7660044150110374</v>
      </c>
      <c r="U14" s="234">
        <v>32</v>
      </c>
      <c r="V14" s="235">
        <v>7.0640176600441498</v>
      </c>
      <c r="X14" s="305"/>
      <c r="Y14" s="305"/>
      <c r="Z14" s="305"/>
      <c r="AA14" s="949">
        <v>44377</v>
      </c>
      <c r="AB14" s="947">
        <v>28579</v>
      </c>
      <c r="AC14" s="947">
        <v>20931</v>
      </c>
      <c r="AD14" s="589"/>
      <c r="AE14" s="305"/>
      <c r="AF14" s="305"/>
      <c r="AG14" s="306"/>
      <c r="AH14" s="950"/>
    </row>
    <row r="15" spans="1:34" s="232" customFormat="1" ht="14.25" x14ac:dyDescent="0.15">
      <c r="A15" s="224"/>
      <c r="B15" s="233" t="s">
        <v>41</v>
      </c>
      <c r="C15" s="226"/>
      <c r="D15" s="802">
        <v>42593</v>
      </c>
      <c r="E15" s="226"/>
      <c r="F15" s="234">
        <v>661</v>
      </c>
      <c r="G15" s="235">
        <v>1.5518981992346159</v>
      </c>
      <c r="H15" s="226"/>
      <c r="I15" s="234">
        <v>487</v>
      </c>
      <c r="J15" s="235">
        <v>1.1433803676660483</v>
      </c>
      <c r="K15" s="234">
        <v>476</v>
      </c>
      <c r="L15" s="235">
        <v>97.741273100616027</v>
      </c>
      <c r="M15" s="234">
        <v>9</v>
      </c>
      <c r="N15" s="235">
        <v>1.8480492813141685</v>
      </c>
      <c r="O15" s="234">
        <v>0</v>
      </c>
      <c r="P15" s="235">
        <v>0</v>
      </c>
      <c r="Q15" s="234">
        <v>0</v>
      </c>
      <c r="R15" s="235">
        <v>0</v>
      </c>
      <c r="S15" s="234">
        <v>2</v>
      </c>
      <c r="T15" s="235">
        <v>0.41067761806981523</v>
      </c>
      <c r="U15" s="234">
        <v>0</v>
      </c>
      <c r="V15" s="235">
        <v>0</v>
      </c>
      <c r="X15" s="305"/>
      <c r="Y15" s="305"/>
      <c r="Z15" s="305"/>
      <c r="AA15" s="949">
        <v>44408</v>
      </c>
      <c r="AB15" s="947">
        <v>30723</v>
      </c>
      <c r="AC15" s="947">
        <v>25882</v>
      </c>
      <c r="AD15" s="589"/>
      <c r="AE15" s="305"/>
      <c r="AF15" s="305"/>
      <c r="AG15" s="306"/>
      <c r="AH15" s="950"/>
    </row>
    <row r="16" spans="1:34" s="232" customFormat="1" ht="14.25" x14ac:dyDescent="0.15">
      <c r="A16" s="224"/>
      <c r="B16" s="233" t="s">
        <v>9</v>
      </c>
      <c r="C16" s="226"/>
      <c r="D16" s="802">
        <v>60701</v>
      </c>
      <c r="E16" s="226"/>
      <c r="F16" s="234">
        <v>1494</v>
      </c>
      <c r="G16" s="235">
        <v>2.4612444605525443</v>
      </c>
      <c r="H16" s="226"/>
      <c r="I16" s="234">
        <v>503</v>
      </c>
      <c r="J16" s="235">
        <v>0.82865191677237615</v>
      </c>
      <c r="K16" s="234">
        <v>486</v>
      </c>
      <c r="L16" s="235">
        <v>96.620278330019886</v>
      </c>
      <c r="M16" s="234">
        <v>2</v>
      </c>
      <c r="N16" s="235">
        <v>0.39761431411530812</v>
      </c>
      <c r="O16" s="234">
        <v>0</v>
      </c>
      <c r="P16" s="235">
        <v>0</v>
      </c>
      <c r="Q16" s="234">
        <v>0</v>
      </c>
      <c r="R16" s="235">
        <v>0</v>
      </c>
      <c r="S16" s="234">
        <v>14</v>
      </c>
      <c r="T16" s="235">
        <v>2.7833001988071571</v>
      </c>
      <c r="U16" s="234">
        <v>1</v>
      </c>
      <c r="V16" s="235">
        <v>0.19880715705765406</v>
      </c>
      <c r="X16" s="305"/>
      <c r="Y16" s="305"/>
      <c r="Z16" s="305"/>
      <c r="AA16" s="949">
        <v>44439</v>
      </c>
      <c r="AB16" s="947">
        <v>23332</v>
      </c>
      <c r="AC16" s="947">
        <v>22391</v>
      </c>
      <c r="AD16" s="589"/>
      <c r="AE16" s="305"/>
      <c r="AF16" s="305"/>
      <c r="AG16" s="306"/>
      <c r="AH16" s="950"/>
    </row>
    <row r="17" spans="1:34" s="232" customFormat="1" ht="14.25" x14ac:dyDescent="0.15">
      <c r="A17" s="224"/>
      <c r="B17" s="233" t="s">
        <v>8</v>
      </c>
      <c r="C17" s="226"/>
      <c r="D17" s="803">
        <v>23726</v>
      </c>
      <c r="E17" s="226"/>
      <c r="F17" s="238">
        <v>287</v>
      </c>
      <c r="G17" s="235">
        <v>1.2096434291494562</v>
      </c>
      <c r="H17" s="226"/>
      <c r="I17" s="238">
        <v>160</v>
      </c>
      <c r="J17" s="235">
        <v>0.67436567478715337</v>
      </c>
      <c r="K17" s="238">
        <v>158</v>
      </c>
      <c r="L17" s="235">
        <v>98.75</v>
      </c>
      <c r="M17" s="238">
        <v>1</v>
      </c>
      <c r="N17" s="235">
        <v>0.625</v>
      </c>
      <c r="O17" s="238">
        <v>0</v>
      </c>
      <c r="P17" s="235">
        <v>0</v>
      </c>
      <c r="Q17" s="238">
        <v>0</v>
      </c>
      <c r="R17" s="235">
        <v>0</v>
      </c>
      <c r="S17" s="238">
        <v>0</v>
      </c>
      <c r="T17" s="235">
        <v>0</v>
      </c>
      <c r="U17" s="238">
        <v>1</v>
      </c>
      <c r="V17" s="235">
        <v>0.625</v>
      </c>
      <c r="X17" s="305"/>
      <c r="Y17" s="305"/>
      <c r="Z17" s="305"/>
      <c r="AA17" s="949">
        <v>44469</v>
      </c>
      <c r="AB17" s="947">
        <v>26490</v>
      </c>
      <c r="AC17" s="947">
        <v>22335</v>
      </c>
      <c r="AD17" s="589"/>
      <c r="AE17" s="305"/>
      <c r="AF17" s="305"/>
      <c r="AG17" s="306"/>
      <c r="AH17" s="950"/>
    </row>
    <row r="18" spans="1:34" s="232" customFormat="1" ht="14.25" x14ac:dyDescent="0.15">
      <c r="A18" s="224"/>
      <c r="B18" s="233" t="s">
        <v>7</v>
      </c>
      <c r="C18" s="226"/>
      <c r="D18" s="802">
        <v>153863</v>
      </c>
      <c r="E18" s="226"/>
      <c r="F18" s="234">
        <v>2334</v>
      </c>
      <c r="G18" s="235">
        <v>1.5169338957384166</v>
      </c>
      <c r="H18" s="226"/>
      <c r="I18" s="234">
        <v>1249</v>
      </c>
      <c r="J18" s="235">
        <v>0.81176111215821878</v>
      </c>
      <c r="K18" s="234">
        <v>1133</v>
      </c>
      <c r="L18" s="235">
        <v>90.712570056044839</v>
      </c>
      <c r="M18" s="234">
        <v>47</v>
      </c>
      <c r="N18" s="235">
        <v>3.7630104083266613</v>
      </c>
      <c r="O18" s="234">
        <v>0</v>
      </c>
      <c r="P18" s="235">
        <v>0</v>
      </c>
      <c r="Q18" s="234">
        <v>11</v>
      </c>
      <c r="R18" s="235">
        <v>0.88070456365092076</v>
      </c>
      <c r="S18" s="234">
        <v>15</v>
      </c>
      <c r="T18" s="235">
        <v>1.200960768614892</v>
      </c>
      <c r="U18" s="234">
        <v>43</v>
      </c>
      <c r="V18" s="235">
        <v>3.4427542033626897</v>
      </c>
      <c r="X18" s="305"/>
      <c r="Y18" s="305"/>
      <c r="Z18" s="305"/>
      <c r="AA18" s="949">
        <v>44500</v>
      </c>
      <c r="AB18" s="947">
        <v>29231</v>
      </c>
      <c r="AC18" s="947">
        <v>19576</v>
      </c>
      <c r="AD18" s="589"/>
      <c r="AE18" s="305"/>
      <c r="AF18" s="305"/>
      <c r="AG18" s="306"/>
      <c r="AH18" s="950"/>
    </row>
    <row r="19" spans="1:34" s="232" customFormat="1" ht="14.25" x14ac:dyDescent="0.15">
      <c r="A19" s="224"/>
      <c r="B19" s="233" t="s">
        <v>43</v>
      </c>
      <c r="C19" s="226"/>
      <c r="D19" s="802">
        <v>95553</v>
      </c>
      <c r="E19" s="226"/>
      <c r="F19" s="234">
        <v>1456</v>
      </c>
      <c r="G19" s="235">
        <v>1.5237616819984721</v>
      </c>
      <c r="H19" s="226"/>
      <c r="I19" s="234">
        <v>1052</v>
      </c>
      <c r="J19" s="235">
        <v>1.1009596768285663</v>
      </c>
      <c r="K19" s="234">
        <v>886</v>
      </c>
      <c r="L19" s="235">
        <v>84.220532319391637</v>
      </c>
      <c r="M19" s="234">
        <v>24</v>
      </c>
      <c r="N19" s="235">
        <v>2.2813688212927756</v>
      </c>
      <c r="O19" s="234">
        <v>0</v>
      </c>
      <c r="P19" s="235">
        <v>0</v>
      </c>
      <c r="Q19" s="234">
        <v>32</v>
      </c>
      <c r="R19" s="235">
        <v>3.041825095057034</v>
      </c>
      <c r="S19" s="234">
        <v>1</v>
      </c>
      <c r="T19" s="235">
        <v>9.5057034220532313E-2</v>
      </c>
      <c r="U19" s="234">
        <v>109</v>
      </c>
      <c r="V19" s="235">
        <v>10.361216730038022</v>
      </c>
      <c r="X19" s="305"/>
      <c r="Y19" s="305"/>
      <c r="Z19" s="305"/>
      <c r="AA19" s="949">
        <v>44530</v>
      </c>
      <c r="AB19" s="947">
        <v>29856</v>
      </c>
      <c r="AC19" s="947">
        <v>21916</v>
      </c>
      <c r="AD19" s="589"/>
      <c r="AE19" s="305"/>
      <c r="AF19" s="305"/>
      <c r="AG19" s="306"/>
      <c r="AH19" s="950"/>
    </row>
    <row r="20" spans="1:34" s="232" customFormat="1" ht="14.25" x14ac:dyDescent="0.15">
      <c r="A20" s="224"/>
      <c r="B20" s="233" t="s">
        <v>44</v>
      </c>
      <c r="C20" s="226"/>
      <c r="D20" s="802">
        <v>374101</v>
      </c>
      <c r="E20" s="226"/>
      <c r="F20" s="234">
        <v>6234</v>
      </c>
      <c r="G20" s="235">
        <v>1.6663949040499757</v>
      </c>
      <c r="H20" s="226"/>
      <c r="I20" s="234">
        <v>3017</v>
      </c>
      <c r="J20" s="235">
        <v>0.8064667028422805</v>
      </c>
      <c r="K20" s="234">
        <v>2945</v>
      </c>
      <c r="L20" s="235">
        <v>97.613523367583682</v>
      </c>
      <c r="M20" s="234">
        <v>37</v>
      </c>
      <c r="N20" s="235">
        <v>1.2263838249917136</v>
      </c>
      <c r="O20" s="234">
        <v>0</v>
      </c>
      <c r="P20" s="235">
        <v>0</v>
      </c>
      <c r="Q20" s="234">
        <v>0</v>
      </c>
      <c r="R20" s="235">
        <v>0</v>
      </c>
      <c r="S20" s="234">
        <v>34</v>
      </c>
      <c r="T20" s="235">
        <v>1.126947298641034</v>
      </c>
      <c r="U20" s="234">
        <v>1</v>
      </c>
      <c r="V20" s="235">
        <v>3.3145508783559825E-2</v>
      </c>
      <c r="X20" s="305"/>
      <c r="Y20" s="305"/>
      <c r="Z20" s="305"/>
      <c r="AA20" s="949">
        <v>44561</v>
      </c>
      <c r="AB20" s="947">
        <v>24104</v>
      </c>
      <c r="AC20" s="947">
        <v>29010</v>
      </c>
      <c r="AD20" s="589"/>
      <c r="AE20" s="305"/>
      <c r="AF20" s="305"/>
      <c r="AG20" s="306"/>
      <c r="AH20" s="950"/>
    </row>
    <row r="21" spans="1:34" s="232" customFormat="1" ht="14.25" x14ac:dyDescent="0.15">
      <c r="A21" s="224"/>
      <c r="B21" s="233" t="s">
        <v>6</v>
      </c>
      <c r="C21" s="226"/>
      <c r="D21" s="802">
        <v>201091</v>
      </c>
      <c r="E21" s="226"/>
      <c r="F21" s="234">
        <v>2131</v>
      </c>
      <c r="G21" s="235">
        <v>1.0597192315916675</v>
      </c>
      <c r="H21" s="226"/>
      <c r="I21" s="234">
        <v>1198</v>
      </c>
      <c r="J21" s="235">
        <v>0.595750182753082</v>
      </c>
      <c r="K21" s="234">
        <v>1160</v>
      </c>
      <c r="L21" s="235">
        <v>96.828046744574294</v>
      </c>
      <c r="M21" s="234">
        <v>34</v>
      </c>
      <c r="N21" s="235">
        <v>2.8380634390651087</v>
      </c>
      <c r="O21" s="234">
        <v>0</v>
      </c>
      <c r="P21" s="235">
        <v>0</v>
      </c>
      <c r="Q21" s="234">
        <v>4</v>
      </c>
      <c r="R21" s="235">
        <v>0.333889816360601</v>
      </c>
      <c r="S21" s="234">
        <v>0</v>
      </c>
      <c r="T21" s="235">
        <v>0</v>
      </c>
      <c r="U21" s="234">
        <v>0</v>
      </c>
      <c r="V21" s="235">
        <v>0</v>
      </c>
      <c r="X21" s="305"/>
      <c r="Y21" s="305"/>
      <c r="Z21" s="305"/>
      <c r="AA21" s="949">
        <v>44592</v>
      </c>
      <c r="AB21" s="947">
        <v>22642</v>
      </c>
      <c r="AC21" s="947">
        <v>24609</v>
      </c>
      <c r="AD21" s="589"/>
      <c r="AE21" s="305"/>
      <c r="AF21" s="305"/>
      <c r="AG21" s="306"/>
      <c r="AH21" s="950"/>
    </row>
    <row r="22" spans="1:34" s="232" customFormat="1" ht="14.25" x14ac:dyDescent="0.15">
      <c r="A22" s="224"/>
      <c r="B22" s="233" t="s">
        <v>5</v>
      </c>
      <c r="C22" s="226"/>
      <c r="D22" s="802">
        <v>58227</v>
      </c>
      <c r="E22" s="226"/>
      <c r="F22" s="234">
        <v>692</v>
      </c>
      <c r="G22" s="235">
        <v>1.1884520926717845</v>
      </c>
      <c r="H22" s="226"/>
      <c r="I22" s="234">
        <v>444</v>
      </c>
      <c r="J22" s="235">
        <v>0.76253284558709877</v>
      </c>
      <c r="K22" s="234">
        <v>393</v>
      </c>
      <c r="L22" s="235">
        <v>88.513513513513516</v>
      </c>
      <c r="M22" s="234">
        <v>12</v>
      </c>
      <c r="N22" s="235">
        <v>2.7027027027027026</v>
      </c>
      <c r="O22" s="234">
        <v>0</v>
      </c>
      <c r="P22" s="235">
        <v>0</v>
      </c>
      <c r="Q22" s="234">
        <v>11</v>
      </c>
      <c r="R22" s="235">
        <v>2.4774774774774775</v>
      </c>
      <c r="S22" s="234">
        <v>4</v>
      </c>
      <c r="T22" s="235">
        <v>0.90090090090090091</v>
      </c>
      <c r="U22" s="234">
        <v>24</v>
      </c>
      <c r="V22" s="235">
        <v>5.4054054054054053</v>
      </c>
      <c r="X22" s="305"/>
      <c r="Y22" s="305"/>
      <c r="Z22" s="305"/>
      <c r="AA22" s="949">
        <v>44620</v>
      </c>
      <c r="AB22" s="947">
        <v>24889</v>
      </c>
      <c r="AC22" s="947">
        <v>26478</v>
      </c>
      <c r="AD22" s="589"/>
      <c r="AE22" s="305"/>
      <c r="AF22" s="305"/>
      <c r="AG22" s="306"/>
      <c r="AH22" s="950"/>
    </row>
    <row r="23" spans="1:34" s="232" customFormat="1" ht="14.25" x14ac:dyDescent="0.15">
      <c r="A23" s="224"/>
      <c r="B23" s="233" t="s">
        <v>38</v>
      </c>
      <c r="C23" s="226"/>
      <c r="D23" s="802">
        <v>83438</v>
      </c>
      <c r="E23" s="226"/>
      <c r="F23" s="234">
        <v>887</v>
      </c>
      <c r="G23" s="235">
        <v>1.0630647906229775</v>
      </c>
      <c r="H23" s="226"/>
      <c r="I23" s="234">
        <v>773</v>
      </c>
      <c r="J23" s="235">
        <v>0.92643639588676618</v>
      </c>
      <c r="K23" s="234">
        <v>733</v>
      </c>
      <c r="L23" s="235">
        <v>94.825355756791723</v>
      </c>
      <c r="M23" s="234">
        <v>16</v>
      </c>
      <c r="N23" s="235">
        <v>2.0698576972833118</v>
      </c>
      <c r="O23" s="234">
        <v>0</v>
      </c>
      <c r="P23" s="235">
        <v>0</v>
      </c>
      <c r="Q23" s="234">
        <v>24</v>
      </c>
      <c r="R23" s="235">
        <v>3.1047865459249677</v>
      </c>
      <c r="S23" s="234">
        <v>0</v>
      </c>
      <c r="T23" s="235">
        <v>0</v>
      </c>
      <c r="U23" s="234">
        <v>0</v>
      </c>
      <c r="V23" s="235">
        <v>0</v>
      </c>
      <c r="X23" s="305"/>
      <c r="Y23" s="305"/>
      <c r="Z23" s="305"/>
      <c r="AA23" s="949">
        <v>44651</v>
      </c>
      <c r="AB23" s="947">
        <v>30256</v>
      </c>
      <c r="AC23" s="947">
        <v>24903</v>
      </c>
      <c r="AD23" s="589"/>
      <c r="AE23" s="305"/>
      <c r="AF23" s="305"/>
      <c r="AG23" s="306"/>
      <c r="AH23" s="950"/>
    </row>
    <row r="24" spans="1:34" s="232" customFormat="1" ht="14.25" x14ac:dyDescent="0.15">
      <c r="A24" s="224"/>
      <c r="B24" s="233" t="s">
        <v>45</v>
      </c>
      <c r="C24" s="226"/>
      <c r="D24" s="802">
        <v>234466</v>
      </c>
      <c r="E24" s="226"/>
      <c r="F24" s="234">
        <v>2446</v>
      </c>
      <c r="G24" s="235">
        <v>1.0432216184862624</v>
      </c>
      <c r="H24" s="226"/>
      <c r="I24" s="234">
        <v>2155</v>
      </c>
      <c r="J24" s="235">
        <v>0.91910980696561539</v>
      </c>
      <c r="K24" s="234">
        <v>1577</v>
      </c>
      <c r="L24" s="235">
        <v>73.178654292343396</v>
      </c>
      <c r="M24" s="234">
        <v>74</v>
      </c>
      <c r="N24" s="235">
        <v>3.4338747099767981</v>
      </c>
      <c r="O24" s="234">
        <v>0</v>
      </c>
      <c r="P24" s="235">
        <v>0</v>
      </c>
      <c r="Q24" s="234">
        <v>10</v>
      </c>
      <c r="R24" s="235">
        <v>0.46403712296983757</v>
      </c>
      <c r="S24" s="234">
        <v>1</v>
      </c>
      <c r="T24" s="235">
        <v>4.6403712296983757E-2</v>
      </c>
      <c r="U24" s="234">
        <v>493</v>
      </c>
      <c r="V24" s="235">
        <v>22.877030162412993</v>
      </c>
      <c r="X24" s="305"/>
      <c r="Y24" s="305"/>
      <c r="Z24" s="305"/>
      <c r="AA24" s="949">
        <v>44681</v>
      </c>
      <c r="AB24" s="947">
        <v>32696</v>
      </c>
      <c r="AC24" s="947">
        <v>22635</v>
      </c>
      <c r="AD24" s="589"/>
      <c r="AE24" s="305"/>
      <c r="AF24" s="305"/>
      <c r="AG24" s="306"/>
      <c r="AH24" s="950"/>
    </row>
    <row r="25" spans="1:34" s="240" customFormat="1" ht="14.25" x14ac:dyDescent="0.15">
      <c r="A25" s="239"/>
      <c r="B25" s="233" t="s">
        <v>46</v>
      </c>
      <c r="C25" s="226"/>
      <c r="D25" s="802">
        <v>60702</v>
      </c>
      <c r="E25" s="226"/>
      <c r="F25" s="234">
        <v>830</v>
      </c>
      <c r="G25" s="235">
        <v>1.3673355078910086</v>
      </c>
      <c r="H25" s="226"/>
      <c r="I25" s="234">
        <v>536</v>
      </c>
      <c r="J25" s="235">
        <v>0.88300220750551872</v>
      </c>
      <c r="K25" s="234">
        <v>347</v>
      </c>
      <c r="L25" s="235">
        <v>64.738805970149244</v>
      </c>
      <c r="M25" s="234">
        <v>11</v>
      </c>
      <c r="N25" s="235">
        <v>2.0522388059701493</v>
      </c>
      <c r="O25" s="234">
        <v>0</v>
      </c>
      <c r="P25" s="235">
        <v>0</v>
      </c>
      <c r="Q25" s="234">
        <v>155</v>
      </c>
      <c r="R25" s="235">
        <v>28.917910447761191</v>
      </c>
      <c r="S25" s="234">
        <v>22</v>
      </c>
      <c r="T25" s="235">
        <v>4.1044776119402986</v>
      </c>
      <c r="U25" s="234">
        <v>1</v>
      </c>
      <c r="V25" s="235">
        <v>0.18656716417910446</v>
      </c>
      <c r="X25" s="305"/>
      <c r="Y25" s="305"/>
      <c r="Z25" s="305"/>
      <c r="AA25" s="949">
        <v>44712</v>
      </c>
      <c r="AB25" s="947">
        <v>38586</v>
      </c>
      <c r="AC25" s="947">
        <v>22335</v>
      </c>
      <c r="AD25" s="589"/>
      <c r="AE25" s="305"/>
      <c r="AF25" s="305"/>
      <c r="AG25" s="306"/>
      <c r="AH25" s="950"/>
    </row>
    <row r="26" spans="1:34" s="232" customFormat="1" ht="14.25" x14ac:dyDescent="0.15">
      <c r="B26" s="233" t="s">
        <v>47</v>
      </c>
      <c r="C26" s="226"/>
      <c r="D26" s="804">
        <v>21858</v>
      </c>
      <c r="E26" s="226"/>
      <c r="F26" s="238">
        <v>264</v>
      </c>
      <c r="G26" s="235">
        <v>1.2077957727147954</v>
      </c>
      <c r="H26" s="226"/>
      <c r="I26" s="238">
        <v>203</v>
      </c>
      <c r="J26" s="235">
        <v>0.92872174947387676</v>
      </c>
      <c r="K26" s="238">
        <v>201</v>
      </c>
      <c r="L26" s="235">
        <v>99.01477832512316</v>
      </c>
      <c r="M26" s="238">
        <v>2</v>
      </c>
      <c r="N26" s="235">
        <v>0.98522167487684731</v>
      </c>
      <c r="O26" s="238">
        <v>0</v>
      </c>
      <c r="P26" s="235">
        <v>0</v>
      </c>
      <c r="Q26" s="238">
        <v>0</v>
      </c>
      <c r="R26" s="235">
        <v>0</v>
      </c>
      <c r="S26" s="238">
        <v>0</v>
      </c>
      <c r="T26" s="235">
        <v>0</v>
      </c>
      <c r="U26" s="238">
        <v>0</v>
      </c>
      <c r="V26" s="235">
        <v>0</v>
      </c>
      <c r="X26" s="305"/>
      <c r="Y26" s="305"/>
      <c r="Z26" s="305"/>
      <c r="AA26" s="949">
        <v>44742</v>
      </c>
      <c r="AB26" s="947">
        <v>41750</v>
      </c>
      <c r="AC26" s="947">
        <v>23105</v>
      </c>
      <c r="AD26" s="589"/>
      <c r="AE26" s="305"/>
      <c r="AF26" s="305"/>
      <c r="AG26" s="306"/>
      <c r="AH26" s="950"/>
    </row>
    <row r="27" spans="1:34" s="232" customFormat="1" ht="14.25" x14ac:dyDescent="0.15">
      <c r="B27" s="233" t="s">
        <v>48</v>
      </c>
      <c r="C27" s="226"/>
      <c r="D27" s="804">
        <v>112122</v>
      </c>
      <c r="E27" s="226"/>
      <c r="F27" s="238">
        <v>1071</v>
      </c>
      <c r="G27" s="235">
        <v>0.95520950393321558</v>
      </c>
      <c r="H27" s="226"/>
      <c r="I27" s="238">
        <v>961</v>
      </c>
      <c r="J27" s="235">
        <v>0.85710208522859033</v>
      </c>
      <c r="K27" s="238">
        <v>915</v>
      </c>
      <c r="L27" s="235">
        <v>95.21331945889699</v>
      </c>
      <c r="M27" s="238">
        <v>24</v>
      </c>
      <c r="N27" s="235">
        <v>2.497398543184183</v>
      </c>
      <c r="O27" s="238">
        <v>0</v>
      </c>
      <c r="P27" s="235">
        <v>0</v>
      </c>
      <c r="Q27" s="238">
        <v>11</v>
      </c>
      <c r="R27" s="235">
        <v>1.1446409989594173</v>
      </c>
      <c r="S27" s="238">
        <v>8</v>
      </c>
      <c r="T27" s="235">
        <v>0.83246618106139447</v>
      </c>
      <c r="U27" s="238">
        <v>3</v>
      </c>
      <c r="V27" s="235">
        <v>0.31217481789802287</v>
      </c>
      <c r="X27" s="305"/>
      <c r="Y27" s="305"/>
      <c r="Z27" s="305"/>
      <c r="AA27" s="949">
        <v>44773</v>
      </c>
      <c r="AB27" s="947">
        <v>30827</v>
      </c>
      <c r="AC27" s="947">
        <v>22962</v>
      </c>
      <c r="AD27" s="589"/>
      <c r="AE27" s="305"/>
      <c r="AF27" s="305"/>
      <c r="AG27" s="306"/>
      <c r="AH27" s="950"/>
    </row>
    <row r="28" spans="1:34" s="232" customFormat="1" ht="14.25" x14ac:dyDescent="0.15">
      <c r="B28" s="233" t="s">
        <v>49</v>
      </c>
      <c r="C28" s="226"/>
      <c r="D28" s="804">
        <v>14580</v>
      </c>
      <c r="E28" s="226"/>
      <c r="F28" s="238">
        <v>208</v>
      </c>
      <c r="G28" s="242">
        <v>1.4266117969821674</v>
      </c>
      <c r="H28" s="226"/>
      <c r="I28" s="238">
        <v>222</v>
      </c>
      <c r="J28" s="242">
        <v>1.5226337448559673</v>
      </c>
      <c r="K28" s="238">
        <v>44</v>
      </c>
      <c r="L28" s="242">
        <v>19.81981981981982</v>
      </c>
      <c r="M28" s="238">
        <v>3</v>
      </c>
      <c r="N28" s="242">
        <v>1.3513513513513513</v>
      </c>
      <c r="O28" s="238">
        <v>114</v>
      </c>
      <c r="P28" s="242">
        <v>51.351351351351347</v>
      </c>
      <c r="Q28" s="238">
        <v>0</v>
      </c>
      <c r="R28" s="242">
        <v>0</v>
      </c>
      <c r="S28" s="238">
        <v>0</v>
      </c>
      <c r="T28" s="242">
        <v>0</v>
      </c>
      <c r="U28" s="238">
        <v>61</v>
      </c>
      <c r="V28" s="242">
        <v>27.477477477477478</v>
      </c>
      <c r="X28" s="305"/>
      <c r="Y28" s="305"/>
      <c r="Z28" s="305"/>
      <c r="AA28" s="949">
        <v>44804</v>
      </c>
      <c r="AB28" s="947">
        <v>26047</v>
      </c>
      <c r="AC28" s="947">
        <v>23877</v>
      </c>
      <c r="AD28" s="589"/>
      <c r="AE28" s="305"/>
      <c r="AF28" s="305"/>
      <c r="AG28" s="306"/>
      <c r="AH28" s="950"/>
    </row>
    <row r="29" spans="1:34" s="232" customFormat="1" ht="14.25" x14ac:dyDescent="0.15">
      <c r="B29" s="244" t="s">
        <v>4</v>
      </c>
      <c r="C29" s="226"/>
      <c r="D29" s="805">
        <v>5162</v>
      </c>
      <c r="E29" s="226"/>
      <c r="F29" s="245">
        <v>97</v>
      </c>
      <c r="G29" s="246">
        <v>1.8791166214645487</v>
      </c>
      <c r="H29" s="226"/>
      <c r="I29" s="245">
        <v>70</v>
      </c>
      <c r="J29" s="246">
        <v>1.3560635412630762</v>
      </c>
      <c r="K29" s="245">
        <v>40</v>
      </c>
      <c r="L29" s="246">
        <v>57.142857142857139</v>
      </c>
      <c r="M29" s="245">
        <v>1</v>
      </c>
      <c r="N29" s="246">
        <v>1.4285714285714286</v>
      </c>
      <c r="O29" s="245">
        <v>4</v>
      </c>
      <c r="P29" s="246">
        <v>5.7142857142857144</v>
      </c>
      <c r="Q29" s="245">
        <v>20</v>
      </c>
      <c r="R29" s="246">
        <v>28.571428571428569</v>
      </c>
      <c r="S29" s="245">
        <v>0</v>
      </c>
      <c r="T29" s="246">
        <v>0</v>
      </c>
      <c r="U29" s="245">
        <v>5</v>
      </c>
      <c r="V29" s="246">
        <v>7.1428571428571423</v>
      </c>
      <c r="X29" s="305"/>
      <c r="Y29" s="305"/>
      <c r="Z29" s="305"/>
      <c r="AA29" s="949">
        <v>44834</v>
      </c>
      <c r="AB29" s="947">
        <v>32379</v>
      </c>
      <c r="AC29" s="947">
        <v>24010</v>
      </c>
      <c r="AD29" s="589"/>
      <c r="AE29" s="305"/>
      <c r="AF29" s="305"/>
      <c r="AG29" s="306"/>
      <c r="AH29" s="950"/>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309"/>
      <c r="Y30" s="309"/>
      <c r="Z30" s="305"/>
      <c r="AA30" s="949">
        <v>44865</v>
      </c>
      <c r="AB30" s="947">
        <v>29932</v>
      </c>
      <c r="AC30" s="947">
        <v>19815</v>
      </c>
      <c r="AD30" s="585"/>
      <c r="AE30" s="309"/>
      <c r="AF30" s="305"/>
      <c r="AG30" s="306"/>
      <c r="AH30" s="950"/>
    </row>
    <row r="31" spans="1:34" s="251" customFormat="1" x14ac:dyDescent="0.15">
      <c r="B31" s="252" t="s">
        <v>3</v>
      </c>
      <c r="C31" s="211"/>
      <c r="D31" s="806">
        <v>2070425</v>
      </c>
      <c r="E31" s="211"/>
      <c r="F31" s="253">
        <v>23854</v>
      </c>
      <c r="G31" s="254">
        <v>1.1521306012050667</v>
      </c>
      <c r="H31" s="211"/>
      <c r="I31" s="253">
        <v>17588</v>
      </c>
      <c r="J31" s="254">
        <v>0.8494874240795971</v>
      </c>
      <c r="K31" s="253">
        <v>15336</v>
      </c>
      <c r="L31" s="254">
        <v>87.195815328633159</v>
      </c>
      <c r="M31" s="253">
        <v>353</v>
      </c>
      <c r="N31" s="254">
        <v>2.0070502615419605</v>
      </c>
      <c r="O31" s="253">
        <v>127</v>
      </c>
      <c r="P31" s="254">
        <v>0.72208323857175349</v>
      </c>
      <c r="Q31" s="253">
        <v>598</v>
      </c>
      <c r="R31" s="254">
        <v>3.4000454855583353</v>
      </c>
      <c r="S31" s="253">
        <v>362</v>
      </c>
      <c r="T31" s="254">
        <v>2.0582215146690923</v>
      </c>
      <c r="U31" s="253">
        <v>812</v>
      </c>
      <c r="V31" s="254">
        <v>4.6167841710256994</v>
      </c>
      <c r="X31" s="305"/>
      <c r="Y31" s="305"/>
      <c r="Z31" s="309"/>
      <c r="AA31" s="949">
        <v>44895</v>
      </c>
      <c r="AB31" s="947">
        <v>32038</v>
      </c>
      <c r="AC31" s="947">
        <v>20330</v>
      </c>
      <c r="AD31" s="589"/>
      <c r="AE31" s="305"/>
      <c r="AF31" s="309"/>
      <c r="AG31" s="309"/>
      <c r="AH31" s="438"/>
    </row>
    <row r="32" spans="1:34" s="256" customFormat="1" ht="5.25" customHeight="1" x14ac:dyDescent="0.2">
      <c r="B32" s="257"/>
      <c r="C32" s="258"/>
      <c r="E32" s="258"/>
      <c r="AA32" s="949">
        <v>44926</v>
      </c>
      <c r="AB32" s="947">
        <v>25446</v>
      </c>
      <c r="AC32" s="947">
        <v>23015</v>
      </c>
      <c r="AD32" s="297"/>
    </row>
    <row r="33" spans="2:30" s="251" customFormat="1" x14ac:dyDescent="0.2">
      <c r="B33" s="1080" t="s">
        <v>393</v>
      </c>
      <c r="C33" s="1080"/>
      <c r="D33" s="1080"/>
      <c r="E33" s="1080"/>
      <c r="F33" s="1080"/>
      <c r="G33" s="1080"/>
      <c r="H33" s="1080"/>
      <c r="I33" s="1080"/>
      <c r="J33" s="1080"/>
      <c r="K33" s="1080"/>
      <c r="L33" s="1080"/>
      <c r="M33" s="1080"/>
      <c r="N33" s="1080"/>
      <c r="O33" s="1080"/>
      <c r="P33" s="1080"/>
      <c r="Q33" s="1080"/>
      <c r="R33" s="1080"/>
      <c r="S33" s="1080"/>
      <c r="T33" s="1080"/>
      <c r="U33" s="1080"/>
      <c r="V33" s="1080"/>
      <c r="AA33" s="949">
        <v>44957</v>
      </c>
      <c r="AB33" s="947">
        <v>28819</v>
      </c>
      <c r="AC33" s="947">
        <v>24165</v>
      </c>
      <c r="AD33" s="297"/>
    </row>
    <row r="34" spans="2:30" s="251" customFormat="1" ht="12" customHeight="1" x14ac:dyDescent="0.2">
      <c r="B34" s="1080"/>
      <c r="C34" s="1080"/>
      <c r="D34" s="1080"/>
      <c r="E34" s="1080"/>
      <c r="F34" s="1080"/>
      <c r="G34" s="1080"/>
      <c r="H34" s="1080"/>
      <c r="I34" s="1080"/>
      <c r="J34" s="1080"/>
      <c r="K34" s="1080"/>
      <c r="L34" s="1080"/>
      <c r="M34" s="1080"/>
      <c r="N34" s="1080"/>
      <c r="O34" s="1080"/>
      <c r="P34" s="1080"/>
      <c r="Q34" s="1080"/>
      <c r="R34" s="1080"/>
      <c r="S34" s="1080"/>
      <c r="T34" s="1080"/>
      <c r="U34" s="1080"/>
      <c r="V34" s="1080"/>
      <c r="AA34" s="949">
        <v>44985</v>
      </c>
      <c r="AB34" s="947">
        <v>34747</v>
      </c>
      <c r="AC34" s="947">
        <v>23214</v>
      </c>
      <c r="AD34" s="297"/>
    </row>
    <row r="35" spans="2:30" x14ac:dyDescent="0.2">
      <c r="B35" s="1064"/>
      <c r="C35" s="1064"/>
      <c r="D35" s="1064"/>
      <c r="E35" s="262"/>
      <c r="F35" s="262"/>
      <c r="AA35" s="949">
        <v>45016</v>
      </c>
      <c r="AB35" s="947">
        <f>GETPIVOTDATA("Suma de AltasSol",[1]td!$A$3,"Fecha",$AA35)</f>
        <v>39866</v>
      </c>
      <c r="AC35" s="947">
        <f>GETPIVOTDATA("Suma de BajasSol",[1]td!$A$3,"Fecha",$AA35)</f>
        <v>28170</v>
      </c>
    </row>
    <row r="36" spans="2:30" x14ac:dyDescent="0.2">
      <c r="B36" s="1065"/>
      <c r="C36" s="1065"/>
      <c r="D36" s="1065"/>
      <c r="E36" s="262"/>
      <c r="F36" s="262"/>
      <c r="AA36" s="949">
        <v>45046</v>
      </c>
      <c r="AB36" s="947">
        <f>GETPIVOTDATA("Suma de AltasSol",[1]td!$A$3,"Fecha",$AA36)</f>
        <v>35704</v>
      </c>
      <c r="AC36" s="947">
        <f>GETPIVOTDATA("Suma de BajasSol",[1]td!$A$3,"Fecha",$AA36)</f>
        <v>24597</v>
      </c>
    </row>
    <row r="37" spans="2:30" x14ac:dyDescent="0.2">
      <c r="AA37" s="949">
        <v>45077</v>
      </c>
      <c r="AB37" s="947">
        <f>GETPIVOTDATA("Suma de AltasSol",[1]td!$A$3,"Fecha",$AA37)</f>
        <v>38659</v>
      </c>
      <c r="AC37" s="947">
        <f>GETPIVOTDATA("Suma de BajasSol",[1]td!$A$3,"Fecha",$AA37)</f>
        <v>21489</v>
      </c>
    </row>
    <row r="38" spans="2:30" x14ac:dyDescent="0.2">
      <c r="AA38" s="949">
        <v>45107</v>
      </c>
      <c r="AB38" s="947">
        <f>GETPIVOTDATA("Suma de AltasSol",[1]td!$A$3,"Fecha",$AA38)</f>
        <v>38600</v>
      </c>
      <c r="AC38" s="947">
        <f>GETPIVOTDATA("Suma de BajasSol",[1]td!$A$3,"Fecha",$AA38)</f>
        <v>21018</v>
      </c>
    </row>
    <row r="39" spans="2:30" x14ac:dyDescent="0.2">
      <c r="AA39" s="949">
        <v>45138</v>
      </c>
      <c r="AB39" s="947">
        <f>GETPIVOTDATA("Suma de AltasSol",[1]td!$A$3,"Fecha",$AA39)</f>
        <v>27853</v>
      </c>
      <c r="AC39" s="947">
        <f>GETPIVOTDATA("Suma de BajasSol",[1]td!$A$3,"Fecha",$AA39)</f>
        <v>19454</v>
      </c>
    </row>
    <row r="40" spans="2:30" x14ac:dyDescent="0.2">
      <c r="AA40" s="949">
        <v>45169</v>
      </c>
      <c r="AB40" s="947">
        <f>GETPIVOTDATA("Suma de AltasSol",[1]td!$A$3,"Fecha",$AA40)</f>
        <v>23854</v>
      </c>
      <c r="AC40" s="947">
        <f>GETPIVOTDATA("Suma de BajasSol",[1]td!$A$3,"Fecha",$AA40)</f>
        <v>17588</v>
      </c>
    </row>
  </sheetData>
  <mergeCells count="19">
    <mergeCell ref="B2:C2"/>
    <mergeCell ref="B3:C3"/>
    <mergeCell ref="A4:U4"/>
    <mergeCell ref="B5:R5"/>
    <mergeCell ref="B7:B10"/>
    <mergeCell ref="D7:D9"/>
    <mergeCell ref="F7:G7"/>
    <mergeCell ref="F8:G9"/>
    <mergeCell ref="I8:J9"/>
    <mergeCell ref="K8:V8"/>
    <mergeCell ref="B33:V34"/>
    <mergeCell ref="B35:D35"/>
    <mergeCell ref="B36:D36"/>
    <mergeCell ref="K9:L9"/>
    <mergeCell ref="M9:N9"/>
    <mergeCell ref="O9:P9"/>
    <mergeCell ref="Q9:R9"/>
    <mergeCell ref="S9:T9"/>
    <mergeCell ref="U9:V9"/>
  </mergeCells>
  <printOptions horizontalCentered="1"/>
  <pageMargins left="0" right="0" top="0.43307086614173229" bottom="0.43307086614173229" header="0" footer="0"/>
  <pageSetup paperSize="9" scale="76"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2578125" defaultRowHeight="15" x14ac:dyDescent="0.2"/>
  <cols>
    <col min="1" max="1" width="1.140625" style="1" customWidth="1"/>
    <col min="2" max="2" width="10" style="1" customWidth="1"/>
    <col min="3" max="3" width="1" style="1" customWidth="1"/>
    <col min="4" max="4" width="0.710937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42578125" style="1" customWidth="1"/>
    <col min="22" max="22" width="0.7109375" style="1" customWidth="1"/>
    <col min="23" max="23" width="7.5703125" style="1" customWidth="1"/>
    <col min="24" max="24" width="6.140625" style="1" customWidth="1"/>
    <col min="25" max="25" width="0.5703125" style="1" customWidth="1"/>
    <col min="26" max="26" width="8.57031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0" hidden="1" x14ac:dyDescent="0.2">
      <c r="E1" s="140" t="s">
        <v>39</v>
      </c>
      <c r="F1" s="140"/>
      <c r="H1" s="140" t="s">
        <v>24</v>
      </c>
      <c r="K1" s="140" t="s">
        <v>23</v>
      </c>
      <c r="N1" s="140" t="s">
        <v>22</v>
      </c>
      <c r="Q1" s="140" t="s">
        <v>21</v>
      </c>
      <c r="T1" s="140" t="s">
        <v>20</v>
      </c>
      <c r="W1" s="140" t="s">
        <v>19</v>
      </c>
      <c r="Z1" s="140" t="s">
        <v>18</v>
      </c>
    </row>
    <row r="2" spans="2:30" s="2" customFormat="1" ht="14.25" x14ac:dyDescent="0.2">
      <c r="B2" s="11"/>
      <c r="C2" s="46"/>
      <c r="D2" s="46"/>
      <c r="AB2" s="46"/>
      <c r="AD2" s="90"/>
    </row>
    <row r="3" spans="2:30" s="44" customFormat="1" ht="47.25" customHeight="1" x14ac:dyDescent="0.2">
      <c r="B3" s="1058"/>
      <c r="C3" s="1058"/>
      <c r="D3" s="1058"/>
      <c r="E3" s="1058"/>
      <c r="F3" s="1058"/>
      <c r="G3" s="1058"/>
      <c r="H3" s="1058"/>
      <c r="I3" s="1058"/>
      <c r="J3" s="1058"/>
      <c r="K3" s="1058"/>
      <c r="L3" s="45"/>
      <c r="M3" s="45"/>
      <c r="W3" s="89"/>
      <c r="AA3" s="89"/>
      <c r="AD3" s="88"/>
    </row>
    <row r="4" spans="2:30" s="7" customFormat="1" ht="7.5" customHeight="1" x14ac:dyDescent="0.2">
      <c r="B4" s="1031"/>
      <c r="C4" s="1031"/>
      <c r="D4" s="1031"/>
      <c r="E4" s="1031"/>
      <c r="F4" s="1031"/>
      <c r="G4" s="1031"/>
      <c r="H4" s="1031"/>
      <c r="I4" s="1031"/>
      <c r="J4" s="1031"/>
      <c r="K4" s="1031"/>
      <c r="L4" s="1031"/>
      <c r="M4" s="1031"/>
      <c r="N4" s="1031"/>
      <c r="O4" s="1031"/>
      <c r="P4" s="1031"/>
      <c r="Q4" s="1031"/>
      <c r="R4" s="1031"/>
      <c r="S4" s="1031"/>
      <c r="T4" s="1031"/>
      <c r="U4" s="1031"/>
      <c r="V4" s="1031"/>
      <c r="W4" s="1031"/>
      <c r="X4" s="1031"/>
      <c r="Y4" s="1031"/>
      <c r="Z4" s="1031"/>
      <c r="AA4" s="1031"/>
      <c r="AB4" s="1031"/>
      <c r="AC4" s="1031"/>
      <c r="AD4" s="1031"/>
    </row>
    <row r="5" spans="2:30" s="7" customFormat="1" ht="19.5" x14ac:dyDescent="0.2">
      <c r="B5" s="1031" t="s">
        <v>409</v>
      </c>
      <c r="C5" s="1031"/>
      <c r="D5" s="1031"/>
      <c r="E5" s="1031"/>
      <c r="F5" s="1031"/>
      <c r="G5" s="1031"/>
      <c r="H5" s="1031"/>
      <c r="I5" s="1031"/>
      <c r="J5" s="1031"/>
      <c r="K5" s="1031"/>
      <c r="L5" s="1031"/>
      <c r="M5" s="1031"/>
      <c r="N5" s="1031"/>
      <c r="O5" s="1031"/>
      <c r="P5" s="1031"/>
      <c r="Q5" s="1031"/>
      <c r="R5" s="1031"/>
      <c r="S5" s="1031"/>
      <c r="T5" s="1031"/>
      <c r="U5" s="1031"/>
      <c r="V5" s="1031"/>
      <c r="W5" s="1031"/>
      <c r="X5" s="1031"/>
      <c r="Y5" s="1031"/>
      <c r="Z5" s="1031"/>
      <c r="AA5" s="1031"/>
      <c r="AB5" s="1031"/>
      <c r="AC5" s="1031"/>
      <c r="AD5" s="1031"/>
    </row>
    <row r="6" spans="2:30" s="7" customFormat="1" ht="16.5" customHeight="1" x14ac:dyDescent="0.2">
      <c r="B6" s="1035" t="str">
        <f>porsaad!B6</f>
        <v>Situación a 31 de agosto de 2023</v>
      </c>
      <c r="C6" s="1035"/>
      <c r="D6" s="1035"/>
      <c r="E6" s="1035"/>
      <c r="F6" s="1035"/>
      <c r="G6" s="1035"/>
      <c r="H6" s="1035"/>
      <c r="I6" s="1035"/>
      <c r="J6" s="1035"/>
      <c r="K6" s="1035"/>
      <c r="L6" s="1035"/>
      <c r="M6" s="1035"/>
      <c r="N6" s="1035"/>
      <c r="O6" s="1035"/>
      <c r="P6" s="1035"/>
      <c r="Q6" s="1035"/>
      <c r="R6" s="1035"/>
      <c r="S6" s="1035"/>
      <c r="T6" s="1035"/>
      <c r="U6" s="1035"/>
      <c r="V6" s="1035"/>
      <c r="W6" s="1035"/>
      <c r="X6" s="1035"/>
      <c r="Y6" s="1035"/>
      <c r="Z6" s="1035"/>
      <c r="AA6" s="1035"/>
      <c r="AB6" s="1035"/>
      <c r="AC6" s="1035"/>
      <c r="AD6" s="8"/>
    </row>
    <row r="7" spans="2:30" s="7" customFormat="1" ht="5.25" customHeight="1" x14ac:dyDescent="0.2">
      <c r="AC7" s="87"/>
      <c r="AD7" s="86"/>
    </row>
    <row r="8" spans="2:30" s="83" customFormat="1" ht="21.75" customHeight="1" x14ac:dyDescent="0.2">
      <c r="B8" s="1092" t="s">
        <v>30</v>
      </c>
      <c r="C8" s="68"/>
      <c r="D8" s="704"/>
      <c r="E8" s="1095" t="s">
        <v>29</v>
      </c>
      <c r="F8" s="1096"/>
      <c r="G8" s="1096"/>
      <c r="H8" s="1096"/>
      <c r="I8" s="1096"/>
      <c r="J8" s="1096"/>
      <c r="K8" s="1096"/>
      <c r="L8" s="1096"/>
      <c r="M8" s="1096"/>
      <c r="N8" s="1096"/>
      <c r="O8" s="1096"/>
      <c r="P8" s="1096"/>
      <c r="Q8" s="1096"/>
      <c r="R8" s="1096"/>
      <c r="S8" s="1096"/>
      <c r="T8" s="1096"/>
      <c r="U8" s="1096"/>
      <c r="V8" s="1096"/>
      <c r="W8" s="1096"/>
      <c r="X8" s="1096"/>
      <c r="Y8" s="1096"/>
      <c r="Z8" s="1096"/>
      <c r="AA8" s="1097"/>
      <c r="AB8" s="68"/>
      <c r="AC8" s="1098" t="s">
        <v>3</v>
      </c>
      <c r="AD8" s="1099"/>
    </row>
    <row r="9" spans="2:30" s="83" customFormat="1" ht="21.75" customHeight="1" x14ac:dyDescent="0.2">
      <c r="B9" s="1093"/>
      <c r="C9" s="68"/>
      <c r="D9" s="705"/>
      <c r="E9" s="1089" t="s">
        <v>25</v>
      </c>
      <c r="F9" s="1090"/>
      <c r="G9" s="199"/>
      <c r="H9" s="1089" t="s">
        <v>24</v>
      </c>
      <c r="I9" s="1090"/>
      <c r="J9" s="199"/>
      <c r="K9" s="1089" t="s">
        <v>23</v>
      </c>
      <c r="L9" s="1090"/>
      <c r="M9" s="199"/>
      <c r="N9" s="1089" t="s">
        <v>22</v>
      </c>
      <c r="O9" s="1090"/>
      <c r="P9" s="199"/>
      <c r="Q9" s="1089" t="s">
        <v>21</v>
      </c>
      <c r="R9" s="1090"/>
      <c r="S9" s="199"/>
      <c r="T9" s="1089" t="s">
        <v>20</v>
      </c>
      <c r="U9" s="1090"/>
      <c r="V9" s="199"/>
      <c r="W9" s="1089" t="s">
        <v>19</v>
      </c>
      <c r="X9" s="1090"/>
      <c r="Y9" s="199"/>
      <c r="Z9" s="1089" t="s">
        <v>18</v>
      </c>
      <c r="AA9" s="1090"/>
      <c r="AB9" s="68"/>
      <c r="AC9" s="1100"/>
      <c r="AD9" s="1101"/>
    </row>
    <row r="10" spans="2:30" s="83" customFormat="1" ht="21.75" customHeight="1" x14ac:dyDescent="0.2">
      <c r="B10" s="1094"/>
      <c r="D10" s="200"/>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0"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0" s="73" customFormat="1" ht="21" customHeight="1" x14ac:dyDescent="0.2">
      <c r="B12" s="706" t="s">
        <v>27</v>
      </c>
      <c r="D12" s="74"/>
      <c r="E12" s="77">
        <v>2676</v>
      </c>
      <c r="F12" s="76">
        <v>0.20651366956886799</v>
      </c>
      <c r="G12" s="74"/>
      <c r="H12" s="77">
        <v>41506</v>
      </c>
      <c r="I12" s="76">
        <v>3.2031227089407452</v>
      </c>
      <c r="J12" s="74"/>
      <c r="K12" s="77">
        <v>25580</v>
      </c>
      <c r="L12" s="76">
        <v>1.9740731194213912</v>
      </c>
      <c r="M12" s="74"/>
      <c r="N12" s="77">
        <v>37785</v>
      </c>
      <c r="O12" s="76">
        <v>2.9159637536097449</v>
      </c>
      <c r="P12" s="74"/>
      <c r="Q12" s="77">
        <v>45135</v>
      </c>
      <c r="R12" s="76">
        <v>3.483181792223788</v>
      </c>
      <c r="S12" s="74"/>
      <c r="T12" s="77">
        <v>76202</v>
      </c>
      <c r="U12" s="76">
        <v>5.8807005412880713</v>
      </c>
      <c r="V12" s="74"/>
      <c r="W12" s="77">
        <v>284026</v>
      </c>
      <c r="X12" s="76">
        <v>21.919002807536359</v>
      </c>
      <c r="Y12" s="74"/>
      <c r="Z12" s="77">
        <v>782888</v>
      </c>
      <c r="AA12" s="76">
        <f>Z12*100/$AC$12</f>
        <v>60.417441607411028</v>
      </c>
      <c r="AB12" s="66"/>
      <c r="AC12" s="707">
        <f>E12+H12+K12+N12+Q12+T12+W12+Z12</f>
        <v>1295798</v>
      </c>
      <c r="AD12" s="75">
        <f>F12+I12+L12+O12+R12+U12+X12+AA12</f>
        <v>100</v>
      </c>
    </row>
    <row r="13" spans="2:30" s="73" customFormat="1" ht="20.25" customHeight="1" x14ac:dyDescent="0.2">
      <c r="B13" s="708" t="s">
        <v>26</v>
      </c>
      <c r="D13" s="74"/>
      <c r="E13" s="709">
        <v>3646</v>
      </c>
      <c r="F13" s="710">
        <v>0.47067814573982059</v>
      </c>
      <c r="G13" s="74"/>
      <c r="H13" s="709">
        <v>85129</v>
      </c>
      <c r="I13" s="710">
        <v>10.989676321636091</v>
      </c>
      <c r="J13" s="74"/>
      <c r="K13" s="709">
        <v>40365</v>
      </c>
      <c r="L13" s="710">
        <v>5.2108950501338063</v>
      </c>
      <c r="M13" s="74"/>
      <c r="N13" s="709">
        <v>49476</v>
      </c>
      <c r="O13" s="710">
        <v>6.3870740369235772</v>
      </c>
      <c r="P13" s="74"/>
      <c r="Q13" s="709">
        <v>50830</v>
      </c>
      <c r="R13" s="710">
        <v>6.5618678409092377</v>
      </c>
      <c r="S13" s="74"/>
      <c r="T13" s="709">
        <v>77396</v>
      </c>
      <c r="U13" s="710">
        <v>9.9913894041906612</v>
      </c>
      <c r="V13" s="74"/>
      <c r="W13" s="709">
        <v>168438</v>
      </c>
      <c r="X13" s="710">
        <v>21.744400853572106</v>
      </c>
      <c r="Y13" s="74"/>
      <c r="Z13" s="709">
        <v>299347</v>
      </c>
      <c r="AA13" s="710">
        <f>Z13*100/$AC$13</f>
        <v>38.644018346894697</v>
      </c>
      <c r="AB13" s="66"/>
      <c r="AC13" s="711">
        <f>E13+H13+K13+N13+Q13+T13+W13+Z13</f>
        <v>774627</v>
      </c>
      <c r="AD13" s="712">
        <f>F13+I13+L13+O13+R13+U13+X13+AA13</f>
        <v>100</v>
      </c>
    </row>
    <row r="14" spans="2:30" s="70" customFormat="1" ht="3" customHeight="1" x14ac:dyDescent="0.2">
      <c r="B14" s="713"/>
      <c r="C14" s="68"/>
      <c r="D14" s="66"/>
      <c r="E14" s="71"/>
      <c r="F14" s="72"/>
      <c r="G14" s="66"/>
      <c r="H14" s="71"/>
      <c r="I14" s="72"/>
      <c r="J14" s="66"/>
      <c r="K14" s="71"/>
      <c r="L14" s="72"/>
      <c r="M14" s="66"/>
      <c r="N14" s="71"/>
      <c r="O14" s="72"/>
      <c r="P14" s="66"/>
      <c r="Q14" s="71"/>
      <c r="R14" s="72"/>
      <c r="S14" s="66"/>
      <c r="T14" s="71"/>
      <c r="U14" s="72"/>
      <c r="V14" s="66"/>
      <c r="W14" s="71"/>
      <c r="X14" s="72"/>
      <c r="Y14" s="66"/>
      <c r="Z14" s="71"/>
      <c r="AA14" s="72"/>
      <c r="AB14" s="66"/>
      <c r="AC14" s="71"/>
      <c r="AD14" s="64"/>
    </row>
    <row r="15" spans="2:30" s="63" customFormat="1" ht="18" customHeight="1" x14ac:dyDescent="0.2">
      <c r="B15" s="69" t="s">
        <v>3</v>
      </c>
      <c r="C15" s="68"/>
      <c r="D15" s="66"/>
      <c r="E15" s="65">
        <f>SUM(E12:E13)</f>
        <v>6322</v>
      </c>
      <c r="F15" s="67">
        <f>E15*100/$AC$15</f>
        <v>0.30534793581028052</v>
      </c>
      <c r="G15" s="66"/>
      <c r="H15" s="65">
        <f>SUM(H12:H13)</f>
        <v>126635</v>
      </c>
      <c r="I15" s="67">
        <f>H15*100/$AC$15</f>
        <v>6.11637707234022</v>
      </c>
      <c r="J15" s="66"/>
      <c r="K15" s="65">
        <f>SUM(K12:K13)</f>
        <v>65945</v>
      </c>
      <c r="L15" s="67">
        <f>K15*100/$AC$15</f>
        <v>3.1850948476762015</v>
      </c>
      <c r="M15" s="66"/>
      <c r="N15" s="65">
        <f>SUM(N12:N13)</f>
        <v>87261</v>
      </c>
      <c r="O15" s="67">
        <f>N15*100/$AC$15</f>
        <v>4.2146419213446515</v>
      </c>
      <c r="P15" s="66"/>
      <c r="Q15" s="65">
        <f>SUM(Q12:Q13)</f>
        <v>95965</v>
      </c>
      <c r="R15" s="67">
        <f>Q15*100/$AC$15</f>
        <v>4.6350386997838608</v>
      </c>
      <c r="S15" s="66"/>
      <c r="T15" s="65">
        <f>SUM(T12:T13)</f>
        <v>153598</v>
      </c>
      <c r="U15" s="67">
        <f>T15*100/$AC$15</f>
        <v>7.4186700798145306</v>
      </c>
      <c r="V15" s="66"/>
      <c r="W15" s="65">
        <f>SUM(W12:W13)</f>
        <v>452464</v>
      </c>
      <c r="X15" s="67">
        <f>W15*100/$AC$15</f>
        <v>21.853677385077944</v>
      </c>
      <c r="Y15" s="66"/>
      <c r="Z15" s="65">
        <f>SUM(Z12:Z13)</f>
        <v>1082235</v>
      </c>
      <c r="AA15" s="67">
        <f>Z15*100/$AC$15</f>
        <v>52.27115205815231</v>
      </c>
      <c r="AB15" s="66"/>
      <c r="AC15" s="65">
        <f>E15+H15+K15+N15+Q15+T15+W15+Z15</f>
        <v>2070425</v>
      </c>
      <c r="AD15" s="64">
        <f>F15+I15+L15+O15+R15+U15+X15+AA15</f>
        <v>100</v>
      </c>
    </row>
    <row r="16" spans="2:30" s="19" customFormat="1" ht="5.25" customHeight="1" x14ac:dyDescent="0.2">
      <c r="B16" s="62"/>
      <c r="C16" s="62"/>
      <c r="D16" s="62"/>
      <c r="E16" s="62"/>
      <c r="F16" s="62"/>
      <c r="G16" s="62"/>
      <c r="H16" s="62"/>
      <c r="I16" s="62"/>
      <c r="J16" s="62"/>
      <c r="K16" s="62"/>
      <c r="L16" s="62"/>
      <c r="M16" s="62"/>
      <c r="N16" s="62"/>
      <c r="O16" s="48"/>
      <c r="P16" s="48"/>
      <c r="AD16" s="56"/>
    </row>
    <row r="17" spans="2:30" s="19" customFormat="1" ht="12.75" customHeight="1" x14ac:dyDescent="0.2">
      <c r="B17" s="48"/>
      <c r="C17" s="48"/>
      <c r="D17" s="48"/>
      <c r="E17" s="48"/>
      <c r="F17" s="48"/>
      <c r="G17" s="48"/>
      <c r="H17" s="48"/>
      <c r="I17" s="48"/>
      <c r="J17" s="48"/>
      <c r="K17" s="48"/>
      <c r="L17" s="48"/>
      <c r="M17" s="48"/>
      <c r="N17" s="48"/>
      <c r="O17" s="48"/>
      <c r="P17" s="48"/>
      <c r="AD17" s="56"/>
    </row>
    <row r="18" spans="2:30" s="57" customFormat="1" ht="24.75" customHeight="1" x14ac:dyDescent="0.2">
      <c r="B18" s="61"/>
      <c r="C18" s="61"/>
      <c r="D18" s="61"/>
      <c r="E18" s="61" t="s">
        <v>25</v>
      </c>
      <c r="F18" s="61" t="s">
        <v>24</v>
      </c>
      <c r="G18" s="61"/>
      <c r="H18" s="61" t="s">
        <v>23</v>
      </c>
      <c r="I18" s="61" t="s">
        <v>22</v>
      </c>
      <c r="J18" s="61"/>
      <c r="K18" s="61" t="s">
        <v>21</v>
      </c>
      <c r="L18" s="61" t="s">
        <v>20</v>
      </c>
      <c r="M18" s="61"/>
      <c r="N18" s="61" t="s">
        <v>19</v>
      </c>
      <c r="O18" s="61" t="s">
        <v>18</v>
      </c>
      <c r="P18" s="61"/>
      <c r="AD18" s="58"/>
    </row>
    <row r="19" spans="2:30" s="57" customFormat="1" ht="10.5" x14ac:dyDescent="0.2">
      <c r="B19" s="60"/>
      <c r="C19" s="60"/>
      <c r="D19" s="60"/>
      <c r="E19" s="60">
        <f>E15</f>
        <v>6322</v>
      </c>
      <c r="F19" s="59">
        <f>H15</f>
        <v>126635</v>
      </c>
      <c r="G19" s="59"/>
      <c r="H19" s="59">
        <f>K15</f>
        <v>65945</v>
      </c>
      <c r="I19" s="59">
        <f>N15</f>
        <v>87261</v>
      </c>
      <c r="J19" s="59"/>
      <c r="K19" s="59">
        <f>Q15</f>
        <v>95965</v>
      </c>
      <c r="L19" s="59">
        <f>T15</f>
        <v>153598</v>
      </c>
      <c r="M19" s="59"/>
      <c r="N19" s="59">
        <f>W15</f>
        <v>452464</v>
      </c>
      <c r="O19" s="59">
        <f>Z15</f>
        <v>1082235</v>
      </c>
      <c r="P19" s="59"/>
      <c r="AD19" s="58"/>
    </row>
    <row r="20" spans="2:30" s="19" customFormat="1" x14ac:dyDescent="0.2">
      <c r="B20" s="48"/>
      <c r="C20" s="48"/>
      <c r="D20" s="48"/>
      <c r="E20" s="48"/>
      <c r="F20" s="48"/>
      <c r="G20" s="48"/>
      <c r="H20" s="48"/>
      <c r="I20" s="48"/>
      <c r="J20" s="48"/>
      <c r="K20" s="48"/>
      <c r="L20" s="48"/>
      <c r="M20" s="48"/>
      <c r="N20" s="48"/>
      <c r="O20" s="48"/>
      <c r="P20" s="48"/>
      <c r="AD20" s="56"/>
    </row>
    <row r="21" spans="2:30" s="19" customFormat="1" x14ac:dyDescent="0.2">
      <c r="B21" s="48"/>
      <c r="C21" s="48"/>
      <c r="D21" s="48"/>
      <c r="E21" s="48"/>
      <c r="F21" s="48"/>
      <c r="G21" s="48"/>
      <c r="H21" s="48"/>
      <c r="I21" s="48"/>
      <c r="J21" s="48"/>
      <c r="K21" s="48"/>
      <c r="L21" s="48"/>
      <c r="M21" s="48"/>
      <c r="N21" s="48"/>
      <c r="O21" s="48"/>
      <c r="P21" s="48"/>
      <c r="AD21" s="56"/>
    </row>
    <row r="22" spans="2:30" s="19" customFormat="1" x14ac:dyDescent="0.2">
      <c r="B22" s="48"/>
      <c r="C22" s="48"/>
      <c r="D22" s="48"/>
      <c r="E22" s="48"/>
      <c r="F22" s="48"/>
      <c r="G22" s="48"/>
      <c r="H22" s="48"/>
      <c r="I22" s="48"/>
      <c r="J22" s="48"/>
      <c r="K22" s="48"/>
      <c r="L22" s="48"/>
      <c r="M22" s="48"/>
      <c r="N22" s="48"/>
      <c r="O22" s="48"/>
      <c r="P22" s="48"/>
      <c r="AD22" s="56"/>
    </row>
    <row r="23" spans="2:30" s="19" customFormat="1" x14ac:dyDescent="0.2">
      <c r="B23" s="48"/>
      <c r="C23" s="48"/>
      <c r="D23" s="48"/>
      <c r="E23" s="48"/>
      <c r="F23" s="48"/>
      <c r="G23" s="48"/>
      <c r="H23" s="48"/>
      <c r="I23" s="48"/>
      <c r="J23" s="48"/>
      <c r="K23" s="48"/>
      <c r="L23" s="48"/>
      <c r="M23" s="48"/>
      <c r="N23" s="48"/>
      <c r="O23" s="48"/>
      <c r="P23" s="48"/>
      <c r="AD23" s="56"/>
    </row>
    <row r="24" spans="2:30" s="19" customFormat="1" x14ac:dyDescent="0.2">
      <c r="B24" s="48"/>
      <c r="C24" s="48"/>
      <c r="D24" s="48"/>
      <c r="E24" s="48"/>
      <c r="F24" s="48"/>
      <c r="G24" s="48"/>
      <c r="H24" s="48"/>
      <c r="I24" s="48"/>
      <c r="J24" s="48"/>
      <c r="K24" s="48"/>
      <c r="L24" s="48"/>
      <c r="M24" s="48"/>
      <c r="N24" s="48"/>
      <c r="O24" s="48"/>
      <c r="P24" s="48"/>
      <c r="AD24" s="56"/>
    </row>
    <row r="25" spans="2:30" s="19" customFormat="1" x14ac:dyDescent="0.2">
      <c r="B25" s="48"/>
      <c r="C25" s="48"/>
      <c r="D25" s="48"/>
      <c r="E25" s="48"/>
      <c r="F25" s="48"/>
      <c r="G25" s="48"/>
      <c r="H25" s="48"/>
      <c r="I25" s="48"/>
      <c r="J25" s="48"/>
      <c r="K25" s="48"/>
      <c r="L25" s="48"/>
      <c r="M25" s="48"/>
      <c r="N25" s="48"/>
      <c r="O25" s="48"/>
      <c r="P25" s="48"/>
      <c r="AD25" s="56"/>
    </row>
    <row r="26" spans="2:30" s="19" customFormat="1" x14ac:dyDescent="0.2">
      <c r="B26" s="48"/>
      <c r="C26" s="48"/>
      <c r="D26" s="48"/>
      <c r="E26" s="48"/>
      <c r="F26" s="48"/>
      <c r="G26" s="48"/>
      <c r="H26" s="48"/>
      <c r="I26" s="48"/>
      <c r="J26" s="48"/>
      <c r="K26" s="48"/>
      <c r="L26" s="48"/>
      <c r="M26" s="48"/>
      <c r="N26" s="48"/>
      <c r="O26" s="48"/>
      <c r="P26" s="48"/>
      <c r="AD26" s="56"/>
    </row>
    <row r="27" spans="2:30" s="19" customFormat="1" x14ac:dyDescent="0.2">
      <c r="B27" s="48"/>
      <c r="C27" s="48"/>
      <c r="D27" s="48"/>
      <c r="E27" s="48"/>
      <c r="F27" s="48"/>
      <c r="G27" s="48"/>
      <c r="H27" s="48"/>
      <c r="I27" s="48"/>
      <c r="J27" s="48"/>
      <c r="K27" s="48"/>
      <c r="L27" s="48"/>
      <c r="M27" s="48"/>
      <c r="N27" s="48"/>
      <c r="O27" s="48"/>
      <c r="P27" s="48"/>
      <c r="AD27" s="56"/>
    </row>
    <row r="28" spans="2:30" s="19" customFormat="1" x14ac:dyDescent="0.2">
      <c r="B28" s="48"/>
      <c r="C28" s="48"/>
      <c r="D28" s="48"/>
      <c r="E28" s="48"/>
      <c r="F28" s="48"/>
      <c r="G28" s="48"/>
      <c r="H28" s="48"/>
      <c r="I28" s="48"/>
      <c r="J28" s="48"/>
      <c r="K28" s="48"/>
      <c r="L28" s="48"/>
      <c r="M28" s="48"/>
      <c r="N28" s="48"/>
      <c r="O28" s="48"/>
      <c r="P28" s="48"/>
      <c r="AD28" s="56"/>
    </row>
    <row r="29" spans="2:30" s="19" customFormat="1" x14ac:dyDescent="0.2">
      <c r="B29" s="48"/>
      <c r="C29" s="48"/>
      <c r="D29" s="48"/>
      <c r="E29" s="48"/>
      <c r="F29" s="48"/>
      <c r="G29" s="48"/>
      <c r="H29" s="48"/>
      <c r="I29" s="48"/>
      <c r="J29" s="48"/>
      <c r="K29" s="48"/>
      <c r="L29" s="48"/>
      <c r="M29" s="48"/>
      <c r="N29" s="48"/>
      <c r="O29" s="48"/>
      <c r="P29" s="48"/>
      <c r="AD29" s="56"/>
    </row>
    <row r="30" spans="2:30" s="19" customFormat="1" x14ac:dyDescent="0.2">
      <c r="B30" s="48"/>
      <c r="C30" s="48"/>
      <c r="D30" s="48"/>
      <c r="E30" s="48"/>
      <c r="F30" s="48"/>
      <c r="G30" s="48"/>
      <c r="H30" s="48"/>
      <c r="I30" s="48"/>
      <c r="J30" s="48"/>
      <c r="K30" s="48"/>
      <c r="L30" s="48"/>
      <c r="M30" s="48"/>
      <c r="N30" s="48"/>
      <c r="O30" s="48"/>
      <c r="P30" s="48"/>
      <c r="AD30" s="56"/>
    </row>
    <row r="31" spans="2:30" s="19" customFormat="1" ht="5.25" customHeight="1" x14ac:dyDescent="0.2">
      <c r="B31" s="48"/>
      <c r="C31" s="48"/>
      <c r="D31" s="48"/>
      <c r="E31" s="48"/>
      <c r="F31" s="48"/>
      <c r="G31" s="48"/>
      <c r="H31" s="48"/>
      <c r="I31" s="48"/>
      <c r="J31" s="48"/>
      <c r="K31" s="48"/>
      <c r="L31" s="48"/>
      <c r="M31" s="48"/>
      <c r="N31" s="48"/>
      <c r="O31" s="48"/>
      <c r="P31" s="48"/>
      <c r="AD31" s="56"/>
    </row>
    <row r="32" spans="2:30" s="19" customFormat="1" ht="5.25" customHeight="1" x14ac:dyDescent="0.2">
      <c r="B32" s="48"/>
      <c r="C32" s="48"/>
      <c r="D32" s="48"/>
      <c r="E32" s="48"/>
      <c r="F32" s="48"/>
      <c r="G32" s="48"/>
      <c r="H32" s="48"/>
      <c r="I32" s="48"/>
      <c r="J32" s="48"/>
      <c r="K32" s="48"/>
      <c r="L32" s="48"/>
      <c r="M32" s="48"/>
      <c r="N32" s="48"/>
      <c r="O32" s="48"/>
      <c r="P32" s="48"/>
      <c r="AD32" s="56"/>
    </row>
    <row r="33" spans="2:30" s="19" customFormat="1" ht="16.5" customHeigh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AD35" s="56"/>
    </row>
    <row r="36" spans="2:30" s="20" customFormat="1" x14ac:dyDescent="0.2">
      <c r="B36" s="1091" t="s">
        <v>17</v>
      </c>
      <c r="C36" s="1091"/>
      <c r="D36" s="1091"/>
      <c r="E36" s="1091"/>
      <c r="F36" s="1091"/>
      <c r="G36" s="1091"/>
      <c r="H36" s="1091"/>
      <c r="I36" s="1091"/>
      <c r="J36" s="1091"/>
      <c r="K36" s="1091"/>
      <c r="AD36" s="55"/>
    </row>
    <row r="37" spans="2:30" s="3" customFormat="1" ht="12.75" customHeight="1" x14ac:dyDescent="0.2">
      <c r="B37" s="1087"/>
      <c r="C37" s="1088"/>
      <c r="D37" s="1088"/>
      <c r="E37" s="1088"/>
      <c r="F37" s="1088"/>
      <c r="G37" s="1088"/>
      <c r="H37" s="1088"/>
      <c r="I37" s="1088"/>
      <c r="J37" s="1088"/>
      <c r="K37" s="1088"/>
      <c r="L37" s="1088"/>
      <c r="M37" s="1088"/>
      <c r="N37" s="1088"/>
      <c r="O37" s="1088"/>
      <c r="P37" s="403"/>
      <c r="AD37" s="54"/>
    </row>
  </sheetData>
  <mergeCells count="17">
    <mergeCell ref="Z9:AA9"/>
    <mergeCell ref="B36:K36"/>
    <mergeCell ref="B3:K3"/>
    <mergeCell ref="B4:AD4"/>
    <mergeCell ref="B5:AD5"/>
    <mergeCell ref="B6:AC6"/>
    <mergeCell ref="B8:B10"/>
    <mergeCell ref="E8:AA8"/>
    <mergeCell ref="AC8:AD9"/>
    <mergeCell ref="E9:F9"/>
    <mergeCell ref="H9:I9"/>
    <mergeCell ref="K9:L9"/>
    <mergeCell ref="B37:O37"/>
    <mergeCell ref="N9:O9"/>
    <mergeCell ref="Q9:R9"/>
    <mergeCell ref="T9:U9"/>
    <mergeCell ref="W9:X9"/>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AD40"/>
  <sheetViews>
    <sheetView zoomScaleNormal="100" workbookViewId="0"/>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16"/>
      <c r="C2" s="1016"/>
      <c r="D2" s="1016"/>
      <c r="E2" s="1016"/>
      <c r="F2" s="1016"/>
      <c r="G2" s="1016"/>
      <c r="H2" s="1016"/>
      <c r="I2" s="1016"/>
      <c r="J2" s="1016"/>
      <c r="K2" s="1016"/>
      <c r="L2" s="1016"/>
      <c r="M2" s="1016"/>
      <c r="N2" s="1016"/>
      <c r="O2" s="1016"/>
      <c r="P2" s="1016"/>
      <c r="Q2" s="1016"/>
      <c r="R2" s="1016"/>
      <c r="S2" s="10"/>
      <c r="T2" s="16"/>
      <c r="U2" s="15"/>
      <c r="V2" s="15"/>
      <c r="W2" s="15"/>
      <c r="X2" s="15"/>
      <c r="Y2" s="15"/>
      <c r="Z2" s="15"/>
      <c r="AA2" s="15"/>
      <c r="AB2" s="15"/>
      <c r="AC2" s="15"/>
      <c r="AD2" s="15"/>
    </row>
    <row r="3" spans="1:30" x14ac:dyDescent="0.2">
      <c r="B3" s="3"/>
      <c r="C3" s="1022" t="s">
        <v>301</v>
      </c>
      <c r="D3" s="1022"/>
      <c r="E3" s="1022"/>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23" t="s">
        <v>302</v>
      </c>
      <c r="C5" s="1024"/>
      <c r="D5" s="1024"/>
      <c r="E5" s="1024"/>
      <c r="F5" s="1024"/>
      <c r="G5" s="1024"/>
      <c r="H5" s="1024"/>
      <c r="I5" s="1024"/>
      <c r="J5" s="1024"/>
      <c r="K5" s="1024"/>
      <c r="L5" s="1024"/>
      <c r="M5" s="1024"/>
      <c r="N5" s="1024"/>
      <c r="O5" s="1024"/>
      <c r="P5" s="1024"/>
      <c r="Q5" s="1025">
        <v>45169</v>
      </c>
      <c r="R5" s="1026"/>
      <c r="S5" s="1026"/>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21" t="s">
        <v>303</v>
      </c>
      <c r="C7" s="1021"/>
      <c r="D7" s="1021"/>
      <c r="E7" s="1021"/>
      <c r="F7" s="1021"/>
      <c r="G7" s="1021"/>
      <c r="H7" s="1021"/>
      <c r="I7" s="1021"/>
      <c r="J7" s="1021"/>
      <c r="K7" s="1021"/>
      <c r="L7" s="1021"/>
      <c r="M7" s="1021"/>
      <c r="N7" s="1021"/>
      <c r="O7" s="1021"/>
      <c r="P7" s="1021"/>
      <c r="Q7" s="1021"/>
      <c r="R7" s="1021"/>
      <c r="S7" s="1021"/>
      <c r="T7" s="1"/>
    </row>
    <row r="8" spans="1:30" ht="18.75" customHeight="1" x14ac:dyDescent="0.2">
      <c r="B8" s="1020" t="s">
        <v>304</v>
      </c>
      <c r="C8" s="1020"/>
      <c r="D8" s="1020"/>
      <c r="E8" s="1020"/>
      <c r="F8" s="1020"/>
      <c r="G8" s="1020"/>
      <c r="H8" s="1020"/>
      <c r="I8" s="1020"/>
      <c r="J8" s="1020"/>
      <c r="K8" s="1020"/>
      <c r="L8" s="1020"/>
      <c r="M8" s="1020"/>
      <c r="N8" s="1020"/>
      <c r="O8" s="1020"/>
      <c r="P8" s="1020"/>
      <c r="Q8" s="1020"/>
      <c r="R8" s="1020"/>
      <c r="S8" s="1020"/>
      <c r="T8" s="1"/>
    </row>
    <row r="9" spans="1:30" ht="18.75" customHeight="1" x14ac:dyDescent="0.2">
      <c r="B9" s="1020" t="s">
        <v>305</v>
      </c>
      <c r="C9" s="1020"/>
      <c r="D9" s="1020"/>
      <c r="E9" s="1020"/>
      <c r="F9" s="1020"/>
      <c r="G9" s="1020"/>
      <c r="H9" s="1020"/>
      <c r="I9" s="1020"/>
      <c r="J9" s="1020"/>
      <c r="K9" s="1020"/>
      <c r="L9" s="1020"/>
      <c r="M9" s="1020"/>
      <c r="N9" s="1020"/>
      <c r="O9" s="1020"/>
      <c r="P9" s="1020"/>
      <c r="Q9" s="1020"/>
      <c r="R9" s="1020"/>
      <c r="S9" s="1020"/>
      <c r="T9" s="1"/>
    </row>
    <row r="10" spans="1:30" ht="18.75" customHeight="1" x14ac:dyDescent="0.2">
      <c r="B10" s="1020" t="s">
        <v>306</v>
      </c>
      <c r="C10" s="1020"/>
      <c r="D10" s="1020"/>
      <c r="E10" s="1020"/>
      <c r="F10" s="1020"/>
      <c r="G10" s="1020"/>
      <c r="H10" s="1020"/>
      <c r="I10" s="1020"/>
      <c r="J10" s="1020"/>
      <c r="K10" s="1020"/>
      <c r="L10" s="1020"/>
      <c r="M10" s="1020"/>
      <c r="N10" s="1020"/>
      <c r="O10" s="1020"/>
      <c r="P10" s="1020"/>
      <c r="Q10" s="1020"/>
      <c r="R10" s="1020"/>
      <c r="S10" s="1020"/>
      <c r="T10" s="1"/>
    </row>
    <row r="11" spans="1:30" ht="18.75" customHeight="1" x14ac:dyDescent="0.2">
      <c r="B11" s="1020" t="s">
        <v>307</v>
      </c>
      <c r="C11" s="1020"/>
      <c r="D11" s="1020"/>
      <c r="E11" s="1020"/>
      <c r="F11" s="1020"/>
      <c r="G11" s="1020"/>
      <c r="H11" s="1020"/>
      <c r="I11" s="1020"/>
      <c r="J11" s="1020"/>
      <c r="K11" s="1020"/>
      <c r="L11" s="1020"/>
      <c r="M11" s="1020"/>
      <c r="N11" s="1020"/>
      <c r="O11" s="1020"/>
      <c r="P11" s="1020"/>
      <c r="Q11" s="1020"/>
      <c r="R11" s="1020"/>
      <c r="S11" s="1020"/>
      <c r="T11" s="1"/>
    </row>
    <row r="12" spans="1:30" ht="18.75" customHeight="1" x14ac:dyDescent="0.2">
      <c r="B12" s="1020" t="s">
        <v>308</v>
      </c>
      <c r="C12" s="1020"/>
      <c r="D12" s="1020"/>
      <c r="E12" s="1020"/>
      <c r="F12" s="1020"/>
      <c r="G12" s="1020"/>
      <c r="H12" s="1020"/>
      <c r="I12" s="1020"/>
      <c r="J12" s="1020"/>
      <c r="K12" s="1020"/>
      <c r="L12" s="1020"/>
      <c r="M12" s="1020"/>
      <c r="N12" s="1020"/>
      <c r="O12" s="1020"/>
      <c r="P12" s="1020"/>
      <c r="Q12" s="1020"/>
      <c r="R12" s="1020"/>
      <c r="S12" s="1020"/>
      <c r="T12" s="1"/>
    </row>
    <row r="13" spans="1:30" ht="18.75" customHeight="1" x14ac:dyDescent="0.2">
      <c r="B13" s="1020" t="s">
        <v>309</v>
      </c>
      <c r="C13" s="1020"/>
      <c r="D13" s="1020"/>
      <c r="E13" s="1020"/>
      <c r="F13" s="1020"/>
      <c r="G13" s="1020"/>
      <c r="H13" s="1020"/>
      <c r="I13" s="1020"/>
      <c r="J13" s="1020"/>
      <c r="K13" s="1020"/>
      <c r="L13" s="1020"/>
      <c r="M13" s="1020"/>
      <c r="N13" s="1020"/>
      <c r="O13" s="1020"/>
      <c r="P13" s="1020"/>
      <c r="Q13" s="1020"/>
      <c r="R13" s="1020"/>
      <c r="S13" s="1020"/>
      <c r="T13" s="1"/>
    </row>
    <row r="14" spans="1:30" ht="18.75" customHeight="1" x14ac:dyDescent="0.2">
      <c r="B14" s="1020" t="s">
        <v>310</v>
      </c>
      <c r="C14" s="1020"/>
      <c r="D14" s="1020"/>
      <c r="E14" s="1020"/>
      <c r="F14" s="1020"/>
      <c r="G14" s="1020"/>
      <c r="H14" s="1020"/>
      <c r="I14" s="1020"/>
      <c r="J14" s="1020"/>
      <c r="K14" s="1020"/>
      <c r="L14" s="1020"/>
      <c r="M14" s="1020"/>
      <c r="N14" s="1020"/>
      <c r="O14" s="1020"/>
      <c r="P14" s="1020"/>
      <c r="Q14" s="1020"/>
      <c r="R14" s="1020"/>
      <c r="S14" s="1020"/>
      <c r="T14" s="1"/>
    </row>
    <row r="15" spans="1:30" ht="18.75" customHeight="1" x14ac:dyDescent="0.2">
      <c r="B15" s="863"/>
      <c r="C15" s="863"/>
      <c r="D15" s="863"/>
      <c r="E15" s="863"/>
      <c r="F15" s="863"/>
      <c r="G15" s="863"/>
      <c r="H15" s="863"/>
      <c r="I15" s="863"/>
      <c r="J15" s="863"/>
      <c r="K15" s="863"/>
      <c r="L15" s="863"/>
      <c r="M15" s="863"/>
      <c r="N15" s="863"/>
      <c r="O15" s="863"/>
      <c r="P15" s="863"/>
      <c r="Q15" s="863"/>
      <c r="R15" s="863"/>
      <c r="S15" s="863"/>
      <c r="T15" s="1"/>
    </row>
    <row r="16" spans="1:30" ht="18.75" customHeight="1" x14ac:dyDescent="0.2">
      <c r="B16" s="1021" t="s">
        <v>311</v>
      </c>
      <c r="C16" s="1021"/>
      <c r="D16" s="1021"/>
      <c r="E16" s="1021"/>
      <c r="F16" s="1021"/>
      <c r="G16" s="1021"/>
      <c r="H16" s="1021"/>
      <c r="I16" s="1021"/>
      <c r="J16" s="1021"/>
      <c r="K16" s="1021"/>
      <c r="L16" s="1021"/>
      <c r="M16" s="1021"/>
      <c r="N16" s="1021"/>
      <c r="O16" s="1021"/>
      <c r="P16" s="1021"/>
      <c r="Q16" s="1021"/>
      <c r="R16" s="1021"/>
      <c r="S16" s="1021"/>
      <c r="T16" s="1"/>
    </row>
    <row r="17" spans="2:21" ht="18.75" customHeight="1" x14ac:dyDescent="0.2">
      <c r="B17" s="1020" t="s">
        <v>312</v>
      </c>
      <c r="C17" s="1020"/>
      <c r="D17" s="1020"/>
      <c r="E17" s="1020"/>
      <c r="F17" s="1020"/>
      <c r="G17" s="1020"/>
      <c r="H17" s="1020"/>
      <c r="I17" s="1020"/>
      <c r="J17" s="1020"/>
      <c r="K17" s="1020"/>
      <c r="L17" s="1020"/>
      <c r="M17" s="1020"/>
      <c r="N17" s="1020"/>
      <c r="O17" s="1020"/>
      <c r="P17" s="1020"/>
      <c r="Q17" s="1020"/>
      <c r="R17" s="1020"/>
      <c r="S17" s="1020"/>
      <c r="T17" s="863"/>
    </row>
    <row r="18" spans="2:21" ht="18.75" customHeight="1" x14ac:dyDescent="0.2">
      <c r="B18" s="1020" t="s">
        <v>313</v>
      </c>
      <c r="C18" s="1020"/>
      <c r="D18" s="1020"/>
      <c r="E18" s="1020"/>
      <c r="F18" s="1020"/>
      <c r="G18" s="1020"/>
      <c r="H18" s="1020"/>
      <c r="I18" s="1020"/>
      <c r="J18" s="1020"/>
      <c r="K18" s="1020"/>
      <c r="L18" s="1020"/>
      <c r="M18" s="1020"/>
      <c r="N18" s="1020"/>
      <c r="O18" s="1020"/>
      <c r="P18" s="1020"/>
      <c r="Q18" s="1020"/>
      <c r="R18" s="1020"/>
      <c r="S18" s="1020"/>
      <c r="T18" s="863"/>
    </row>
    <row r="19" spans="2:21" ht="18.75" customHeight="1" x14ac:dyDescent="0.2">
      <c r="B19" s="1020" t="s">
        <v>314</v>
      </c>
      <c r="C19" s="1020"/>
      <c r="D19" s="1020"/>
      <c r="E19" s="1020"/>
      <c r="F19" s="1020"/>
      <c r="G19" s="1020"/>
      <c r="H19" s="1020"/>
      <c r="I19" s="1020"/>
      <c r="J19" s="1020"/>
      <c r="K19" s="1020"/>
      <c r="L19" s="1020"/>
      <c r="M19" s="1020"/>
      <c r="N19" s="1020"/>
      <c r="O19" s="1020"/>
      <c r="P19" s="1020"/>
      <c r="Q19" s="1020"/>
      <c r="R19" s="1020"/>
      <c r="S19" s="1020"/>
      <c r="T19" s="863"/>
    </row>
    <row r="20" spans="2:21" ht="18.75" customHeight="1" x14ac:dyDescent="0.2">
      <c r="B20" s="1020" t="s">
        <v>315</v>
      </c>
      <c r="C20" s="1020"/>
      <c r="D20" s="1020"/>
      <c r="E20" s="1020"/>
      <c r="F20" s="1020"/>
      <c r="G20" s="1020"/>
      <c r="H20" s="1020"/>
      <c r="I20" s="1020"/>
      <c r="J20" s="1020"/>
      <c r="K20" s="1020"/>
      <c r="L20" s="1020"/>
      <c r="M20" s="1020"/>
      <c r="N20" s="1020"/>
      <c r="O20" s="1020"/>
      <c r="P20" s="1020"/>
      <c r="Q20" s="1020"/>
      <c r="R20" s="1020"/>
      <c r="S20" s="1020"/>
      <c r="T20" s="863"/>
    </row>
    <row r="21" spans="2:21" ht="18.75" customHeight="1" x14ac:dyDescent="0.2">
      <c r="B21" s="1020" t="s">
        <v>316</v>
      </c>
      <c r="C21" s="1020"/>
      <c r="D21" s="1020"/>
      <c r="E21" s="1020"/>
      <c r="F21" s="1020"/>
      <c r="G21" s="1020"/>
      <c r="H21" s="1020"/>
      <c r="I21" s="1020"/>
      <c r="J21" s="1020"/>
      <c r="K21" s="1020"/>
      <c r="L21" s="1020"/>
      <c r="M21" s="1020"/>
      <c r="N21" s="1020"/>
      <c r="O21" s="1020"/>
      <c r="P21" s="1020"/>
      <c r="Q21" s="1020"/>
      <c r="R21" s="1020"/>
      <c r="S21" s="1020"/>
      <c r="T21" s="1020"/>
    </row>
    <row r="22" spans="2:21" ht="18.75" customHeight="1" x14ac:dyDescent="0.2">
      <c r="B22" s="1020" t="s">
        <v>317</v>
      </c>
      <c r="C22" s="1020"/>
      <c r="D22" s="1020"/>
      <c r="E22" s="1020"/>
      <c r="F22" s="1020"/>
      <c r="G22" s="1020"/>
      <c r="H22" s="1020"/>
      <c r="I22" s="1020"/>
      <c r="J22" s="1020"/>
      <c r="K22" s="1020"/>
      <c r="L22" s="1020"/>
      <c r="M22" s="1020"/>
      <c r="N22" s="1020"/>
      <c r="O22" s="1020"/>
      <c r="P22" s="1020"/>
      <c r="Q22" s="1020"/>
      <c r="R22" s="1020"/>
      <c r="S22" s="1020"/>
      <c r="T22" s="863"/>
    </row>
    <row r="23" spans="2:21" ht="18.75" customHeight="1" x14ac:dyDescent="0.2">
      <c r="B23" s="1020" t="s">
        <v>318</v>
      </c>
      <c r="C23" s="1020"/>
      <c r="D23" s="1020"/>
      <c r="E23" s="1020"/>
      <c r="F23" s="1020"/>
      <c r="G23" s="1020"/>
      <c r="H23" s="1020"/>
      <c r="I23" s="1020"/>
      <c r="J23" s="1020"/>
      <c r="K23" s="1020"/>
      <c r="L23" s="1020"/>
      <c r="M23" s="1020"/>
      <c r="N23" s="1020"/>
      <c r="O23" s="1020"/>
      <c r="P23" s="1020"/>
      <c r="Q23" s="1020"/>
      <c r="R23" s="1020"/>
      <c r="S23" s="1020"/>
      <c r="T23" s="863"/>
    </row>
    <row r="24" spans="2:21" ht="18.75" customHeight="1" x14ac:dyDescent="0.2">
      <c r="B24" s="863"/>
      <c r="C24" s="863"/>
      <c r="D24" s="863"/>
      <c r="E24" s="863"/>
      <c r="F24" s="863"/>
      <c r="G24" s="863"/>
      <c r="H24" s="863"/>
      <c r="I24" s="863"/>
      <c r="J24" s="863"/>
      <c r="K24" s="863"/>
      <c r="L24" s="863"/>
      <c r="M24" s="863"/>
      <c r="N24" s="863"/>
      <c r="O24" s="863"/>
      <c r="P24" s="863"/>
      <c r="Q24" s="863"/>
      <c r="R24" s="863"/>
      <c r="S24" s="863"/>
      <c r="T24" s="788"/>
    </row>
    <row r="25" spans="2:21" ht="18.75" customHeight="1" x14ac:dyDescent="0.2">
      <c r="B25" s="1021" t="s">
        <v>319</v>
      </c>
      <c r="C25" s="1021"/>
      <c r="D25" s="1021"/>
      <c r="E25" s="1021"/>
      <c r="F25" s="1021"/>
      <c r="G25" s="1021"/>
      <c r="H25" s="1021"/>
      <c r="I25" s="1021"/>
      <c r="J25" s="1021"/>
      <c r="K25" s="1021"/>
      <c r="L25" s="1021"/>
      <c r="M25" s="1021"/>
      <c r="N25" s="1021"/>
      <c r="O25" s="1021"/>
      <c r="P25" s="1021"/>
      <c r="Q25" s="1021"/>
      <c r="R25" s="1021"/>
      <c r="S25" s="1021"/>
      <c r="T25" s="1"/>
    </row>
    <row r="26" spans="2:21" ht="18.75" customHeight="1" x14ac:dyDescent="0.2">
      <c r="B26" s="1020" t="s">
        <v>320</v>
      </c>
      <c r="C26" s="1020"/>
      <c r="D26" s="1020"/>
      <c r="E26" s="1020"/>
      <c r="F26" s="1020"/>
      <c r="G26" s="1020"/>
      <c r="H26" s="1020"/>
      <c r="I26" s="1020"/>
      <c r="J26" s="1020"/>
      <c r="K26" s="1020"/>
      <c r="L26" s="1020"/>
      <c r="M26" s="1020"/>
      <c r="N26" s="1020"/>
      <c r="O26" s="1020"/>
      <c r="P26" s="1020"/>
      <c r="Q26" s="1020"/>
      <c r="R26" s="1020"/>
      <c r="S26" s="1020"/>
      <c r="T26" s="1020"/>
      <c r="U26" s="1020"/>
    </row>
    <row r="27" spans="2:21" ht="18.75" customHeight="1" x14ac:dyDescent="0.2">
      <c r="B27" s="1020" t="s">
        <v>321</v>
      </c>
      <c r="C27" s="1020"/>
      <c r="D27" s="1020"/>
      <c r="E27" s="1020"/>
      <c r="F27" s="1020"/>
      <c r="G27" s="1020"/>
      <c r="H27" s="1020"/>
      <c r="I27" s="1020"/>
      <c r="J27" s="1020"/>
      <c r="K27" s="1020"/>
      <c r="L27" s="1020"/>
      <c r="M27" s="1020"/>
      <c r="N27" s="1020"/>
      <c r="O27" s="1020"/>
      <c r="P27" s="1020"/>
      <c r="Q27" s="1020"/>
      <c r="R27" s="1020"/>
      <c r="S27" s="1020"/>
      <c r="T27" s="1020"/>
      <c r="U27" s="1020"/>
    </row>
    <row r="28" spans="2:21" ht="18.75" customHeight="1" x14ac:dyDescent="0.2">
      <c r="B28" s="1020" t="s">
        <v>322</v>
      </c>
      <c r="C28" s="1020"/>
      <c r="D28" s="1020"/>
      <c r="E28" s="1020"/>
      <c r="F28" s="1020"/>
      <c r="G28" s="1020"/>
      <c r="H28" s="1020"/>
      <c r="I28" s="1020"/>
      <c r="J28" s="1020"/>
      <c r="K28" s="1020"/>
      <c r="L28" s="1020"/>
      <c r="M28" s="1020"/>
      <c r="N28" s="1020"/>
      <c r="O28" s="1020"/>
      <c r="P28" s="1020"/>
      <c r="Q28" s="1020"/>
      <c r="R28" s="1020"/>
      <c r="S28" s="1020"/>
      <c r="T28" s="1020"/>
      <c r="U28" s="1020"/>
    </row>
    <row r="29" spans="2:21" ht="18.75" customHeight="1" x14ac:dyDescent="0.2">
      <c r="B29" s="1020" t="s">
        <v>323</v>
      </c>
      <c r="C29" s="1020"/>
      <c r="D29" s="1020"/>
      <c r="E29" s="1020"/>
      <c r="F29" s="1020"/>
      <c r="G29" s="1020"/>
      <c r="H29" s="1020"/>
      <c r="I29" s="1020"/>
      <c r="J29" s="1020"/>
      <c r="K29" s="1020"/>
      <c r="L29" s="1020"/>
      <c r="M29" s="1020"/>
      <c r="N29" s="1020"/>
      <c r="O29" s="1020"/>
      <c r="P29" s="1020"/>
      <c r="Q29" s="1020"/>
      <c r="R29" s="1020"/>
      <c r="S29" s="1020"/>
      <c r="T29" s="1020"/>
      <c r="U29" s="1020"/>
    </row>
    <row r="30" spans="2:21" ht="15" customHeight="1" x14ac:dyDescent="0.2">
      <c r="B30" s="1020" t="s">
        <v>324</v>
      </c>
      <c r="C30" s="1020"/>
      <c r="D30" s="1020"/>
      <c r="E30" s="1020"/>
      <c r="F30" s="1020"/>
      <c r="G30" s="1020"/>
      <c r="H30" s="1020"/>
      <c r="I30" s="1020"/>
      <c r="J30" s="1020"/>
      <c r="K30" s="1020"/>
      <c r="L30" s="1020"/>
      <c r="M30" s="1020"/>
      <c r="N30" s="1020"/>
      <c r="O30" s="1020"/>
      <c r="P30" s="1020"/>
      <c r="Q30" s="1020"/>
      <c r="R30" s="1020"/>
      <c r="S30" s="1020"/>
      <c r="T30" s="1020"/>
      <c r="U30" s="1020"/>
    </row>
    <row r="31" spans="2:21" ht="18.75" customHeight="1" x14ac:dyDescent="0.2">
      <c r="B31" s="1020" t="s">
        <v>325</v>
      </c>
      <c r="C31" s="1020"/>
      <c r="D31" s="1020"/>
      <c r="E31" s="1020"/>
      <c r="F31" s="1020"/>
      <c r="G31" s="1020"/>
      <c r="H31" s="1020"/>
      <c r="I31" s="1020"/>
      <c r="J31" s="1020"/>
      <c r="K31" s="1020"/>
      <c r="L31" s="1020"/>
      <c r="M31" s="1020"/>
      <c r="N31" s="1020"/>
      <c r="O31" s="1020"/>
      <c r="P31" s="1020"/>
      <c r="Q31" s="1020"/>
      <c r="R31" s="1020"/>
      <c r="S31" s="1020"/>
      <c r="T31" s="1020"/>
      <c r="U31" s="1020"/>
    </row>
    <row r="32" spans="2:21" ht="18.75" customHeight="1" x14ac:dyDescent="0.2">
      <c r="B32" s="863"/>
      <c r="C32" s="863"/>
      <c r="D32" s="863"/>
      <c r="E32" s="863"/>
      <c r="F32" s="863"/>
      <c r="G32" s="863"/>
      <c r="H32" s="863"/>
      <c r="I32" s="863"/>
      <c r="J32" s="863"/>
      <c r="K32" s="863"/>
      <c r="L32" s="863"/>
      <c r="M32" s="863"/>
      <c r="N32" s="863"/>
      <c r="O32" s="863"/>
      <c r="P32" s="863"/>
      <c r="Q32" s="863"/>
      <c r="R32" s="863"/>
      <c r="S32" s="863"/>
      <c r="T32" s="788"/>
    </row>
    <row r="33" spans="2:20" ht="15.95" customHeight="1" x14ac:dyDescent="0.2">
      <c r="B33" s="788"/>
      <c r="C33" s="788"/>
      <c r="D33" s="788"/>
      <c r="E33" s="788"/>
      <c r="F33" s="788"/>
      <c r="G33" s="788"/>
      <c r="H33" s="788"/>
      <c r="I33" s="788"/>
      <c r="J33" s="788"/>
      <c r="K33" s="788"/>
      <c r="L33" s="788"/>
      <c r="M33" s="788"/>
      <c r="N33" s="788"/>
      <c r="O33" s="789"/>
      <c r="P33" s="788"/>
      <c r="Q33" s="789"/>
      <c r="R33" s="788"/>
      <c r="S33" s="788"/>
      <c r="T33" s="788"/>
    </row>
    <row r="34" spans="2:20" ht="15.95" customHeight="1" x14ac:dyDescent="0.2"/>
    <row r="35" spans="2:20" ht="15.95" customHeight="1" x14ac:dyDescent="0.2"/>
    <row r="36" spans="2:20" ht="15.95" customHeight="1" x14ac:dyDescent="0.2"/>
    <row r="37" spans="2:20" ht="15.95" customHeight="1" x14ac:dyDescent="0.2"/>
    <row r="38" spans="2:20" ht="15.95" customHeight="1" x14ac:dyDescent="0.2"/>
    <row r="39" spans="2:20" ht="15.95" customHeight="1" x14ac:dyDescent="0.2"/>
    <row r="40" spans="2:20" ht="18" customHeight="1" x14ac:dyDescent="0.2"/>
  </sheetData>
  <mergeCells count="27">
    <mergeCell ref="B8:S8"/>
    <mergeCell ref="B2:R2"/>
    <mergeCell ref="C3:E3"/>
    <mergeCell ref="B5:P5"/>
    <mergeCell ref="Q5:S5"/>
    <mergeCell ref="B7:S7"/>
    <mergeCell ref="B21:T21"/>
    <mergeCell ref="B9:S9"/>
    <mergeCell ref="B10:S10"/>
    <mergeCell ref="B11:S11"/>
    <mergeCell ref="B12:S12"/>
    <mergeCell ref="B13:S13"/>
    <mergeCell ref="B14:S14"/>
    <mergeCell ref="B16:S16"/>
    <mergeCell ref="B17:S17"/>
    <mergeCell ref="B18:S18"/>
    <mergeCell ref="B19:S19"/>
    <mergeCell ref="B20:S20"/>
    <mergeCell ref="B29:U29"/>
    <mergeCell ref="B30:U30"/>
    <mergeCell ref="B31:U31"/>
    <mergeCell ref="B22:S22"/>
    <mergeCell ref="B23:S23"/>
    <mergeCell ref="B25:S25"/>
    <mergeCell ref="B26:U26"/>
    <mergeCell ref="B27:U27"/>
    <mergeCell ref="B28:U28"/>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Y44"/>
  <sheetViews>
    <sheetView zoomScale="90" zoomScaleNormal="90" zoomScaleSheetLayoutView="100" workbookViewId="0"/>
  </sheetViews>
  <sheetFormatPr baseColWidth="10" defaultRowHeight="12.75" x14ac:dyDescent="0.2"/>
  <cols>
    <col min="1" max="1" width="1" customWidth="1"/>
    <col min="2" max="2" width="28.7109375" customWidth="1"/>
    <col min="3" max="3" width="0.5703125" customWidth="1"/>
    <col min="4" max="4" width="10.140625" customWidth="1"/>
    <col min="5" max="5" width="7.5703125" customWidth="1"/>
    <col min="6" max="6" width="0.5703125" customWidth="1"/>
    <col min="7" max="7" width="1.28515625" hidden="1" customWidth="1"/>
    <col min="8" max="8" width="10.42578125" customWidth="1"/>
    <col min="9" max="9" width="9.5703125" customWidth="1"/>
    <col min="10" max="10" width="0.5703125" customWidth="1"/>
    <col min="11" max="11" width="10.140625" customWidth="1"/>
    <col min="12" max="12" width="8.42578125" customWidth="1"/>
    <col min="13" max="13" width="0.5703125" customWidth="1"/>
    <col min="14" max="14" width="8.85546875" customWidth="1"/>
    <col min="15" max="15" width="8.42578125" customWidth="1"/>
    <col min="16" max="16" width="0.5703125" customWidth="1"/>
    <col min="17" max="17" width="9.7109375" customWidth="1"/>
    <col min="18" max="18" width="8.42578125" customWidth="1"/>
    <col min="19" max="19" width="0.28515625" customWidth="1"/>
    <col min="20" max="20" width="12.42578125" customWidth="1"/>
    <col min="21" max="21" width="8.42578125" customWidth="1"/>
    <col min="22" max="22" width="0.5703125" customWidth="1"/>
    <col min="23" max="23" width="9.7109375" customWidth="1"/>
    <col min="24" max="24" width="8.42578125" customWidth="1"/>
  </cols>
  <sheetData>
    <row r="1" spans="1:24" ht="9.75" customHeight="1" x14ac:dyDescent="0.2"/>
    <row r="2" spans="1:24" s="44" customFormat="1" ht="49.5" customHeight="1" x14ac:dyDescent="0.2">
      <c r="B2" s="1058"/>
      <c r="C2" s="1058"/>
      <c r="D2" s="1058"/>
      <c r="E2" s="1058"/>
      <c r="F2" s="1058"/>
      <c r="G2" s="92"/>
      <c r="H2" s="1102"/>
      <c r="I2" s="1102"/>
      <c r="J2" s="1102"/>
      <c r="K2" s="1102"/>
      <c r="L2" s="1102"/>
      <c r="M2" s="1102"/>
      <c r="N2" s="1102"/>
      <c r="O2" s="1102"/>
      <c r="P2" s="92"/>
      <c r="Q2" s="92"/>
      <c r="R2" s="92"/>
      <c r="T2" s="45"/>
      <c r="U2" s="92"/>
      <c r="V2" s="92"/>
      <c r="W2" s="92"/>
      <c r="X2" s="92"/>
    </row>
    <row r="3" spans="1:24" s="44" customFormat="1" ht="3" customHeight="1" x14ac:dyDescent="0.2">
      <c r="B3" s="45"/>
      <c r="C3" s="45"/>
      <c r="D3" s="45"/>
      <c r="E3" s="45"/>
      <c r="F3" s="45"/>
      <c r="G3" s="92"/>
      <c r="H3" s="92"/>
      <c r="I3" s="92"/>
      <c r="J3" s="92"/>
      <c r="K3" s="45"/>
      <c r="L3" s="92"/>
      <c r="M3" s="92"/>
      <c r="N3" s="45"/>
      <c r="O3" s="92"/>
      <c r="P3" s="92"/>
      <c r="Q3" s="92"/>
      <c r="R3" s="92"/>
      <c r="T3" s="45"/>
      <c r="U3" s="92"/>
      <c r="V3" s="92"/>
      <c r="W3" s="92"/>
      <c r="X3" s="92"/>
    </row>
    <row r="4" spans="1:24" s="7" customFormat="1" ht="15" customHeight="1" x14ac:dyDescent="0.2">
      <c r="B4" s="1031" t="s">
        <v>410</v>
      </c>
      <c r="C4" s="1031"/>
      <c r="D4" s="1031"/>
      <c r="E4" s="1031"/>
      <c r="F4" s="1031"/>
      <c r="G4" s="1031"/>
      <c r="H4" s="1031"/>
      <c r="I4" s="1031"/>
      <c r="J4" s="1031"/>
      <c r="K4" s="1031"/>
      <c r="L4" s="1031"/>
      <c r="M4" s="1031"/>
      <c r="N4" s="1031"/>
      <c r="O4" s="1031"/>
      <c r="P4" s="1031"/>
      <c r="Q4" s="1031"/>
      <c r="R4" s="1031"/>
      <c r="S4" s="1031"/>
      <c r="T4" s="1031"/>
      <c r="U4" s="1031"/>
      <c r="V4" s="1031"/>
      <c r="W4" s="1031"/>
      <c r="X4" s="1031"/>
    </row>
    <row r="5" spans="1:24" s="93" customFormat="1" ht="1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row>
    <row r="6" spans="1:24" s="7" customFormat="1" ht="4.5" customHeight="1" x14ac:dyDescent="0.2">
      <c r="G6" s="94"/>
      <c r="H6" s="94"/>
      <c r="I6" s="94"/>
      <c r="J6" s="94"/>
      <c r="K6" s="94"/>
      <c r="L6" s="94"/>
      <c r="M6" s="94"/>
      <c r="N6" s="94"/>
      <c r="O6" s="94"/>
      <c r="P6" s="94"/>
      <c r="Q6" s="94"/>
      <c r="R6" s="94"/>
      <c r="T6" s="94"/>
      <c r="U6" s="94"/>
      <c r="V6" s="94"/>
      <c r="W6" s="94"/>
      <c r="X6" s="94"/>
    </row>
    <row r="7" spans="1:24" s="97" customFormat="1" ht="52.5" customHeight="1" x14ac:dyDescent="0.2">
      <c r="A7" s="95"/>
      <c r="B7" s="1103" t="s">
        <v>15</v>
      </c>
      <c r="C7" s="23"/>
      <c r="D7" s="1059" t="s">
        <v>32</v>
      </c>
      <c r="E7" s="1060"/>
      <c r="F7" s="21"/>
      <c r="G7" s="96"/>
      <c r="H7" s="1059" t="s">
        <v>254</v>
      </c>
      <c r="I7" s="1060"/>
      <c r="J7" s="41"/>
      <c r="K7" s="1059" t="s">
        <v>34</v>
      </c>
      <c r="L7" s="1060"/>
      <c r="M7" s="41"/>
      <c r="N7" s="1059" t="s">
        <v>52</v>
      </c>
      <c r="O7" s="1060"/>
      <c r="P7" s="41"/>
      <c r="Q7" s="1059" t="s">
        <v>53</v>
      </c>
      <c r="R7" s="1060"/>
      <c r="T7" s="1098" t="s">
        <v>54</v>
      </c>
      <c r="U7" s="1099"/>
      <c r="V7" s="41"/>
      <c r="W7" s="1059" t="s">
        <v>121</v>
      </c>
      <c r="X7" s="1060"/>
    </row>
    <row r="8" spans="1:24" s="39" customFormat="1" ht="29.25" customHeight="1" x14ac:dyDescent="0.2">
      <c r="A8" s="98"/>
      <c r="B8" s="1104"/>
      <c r="D8" s="38" t="s">
        <v>12</v>
      </c>
      <c r="E8" s="99" t="s">
        <v>74</v>
      </c>
      <c r="F8" s="21"/>
      <c r="G8" s="96"/>
      <c r="H8" s="38" t="s">
        <v>12</v>
      </c>
      <c r="I8" s="99" t="s">
        <v>72</v>
      </c>
      <c r="J8" s="100"/>
      <c r="K8" s="38" t="s">
        <v>12</v>
      </c>
      <c r="L8" s="99" t="s">
        <v>73</v>
      </c>
      <c r="M8" s="100"/>
      <c r="N8" s="38" t="s">
        <v>12</v>
      </c>
      <c r="O8" s="99" t="s">
        <v>73</v>
      </c>
      <c r="P8" s="100"/>
      <c r="Q8" s="38" t="s">
        <v>12</v>
      </c>
      <c r="R8" s="99" t="s">
        <v>73</v>
      </c>
      <c r="T8" s="38" t="s">
        <v>12</v>
      </c>
      <c r="U8" s="99" t="s">
        <v>73</v>
      </c>
      <c r="V8" s="100"/>
      <c r="W8" s="38" t="s">
        <v>12</v>
      </c>
      <c r="X8" s="99" t="s">
        <v>73</v>
      </c>
    </row>
    <row r="9" spans="1:24" s="25" customFormat="1" ht="4.5" customHeight="1" x14ac:dyDescent="0.2">
      <c r="A9" s="50"/>
      <c r="B9" s="101"/>
      <c r="D9" s="101"/>
      <c r="E9" s="101"/>
      <c r="F9" s="102"/>
      <c r="H9" s="102"/>
      <c r="I9" s="101"/>
      <c r="J9" s="101"/>
      <c r="K9" s="102"/>
      <c r="L9" s="101"/>
      <c r="M9" s="101"/>
      <c r="N9" s="102"/>
      <c r="O9" s="101"/>
      <c r="P9" s="101"/>
      <c r="Q9" s="101"/>
      <c r="R9" s="101"/>
      <c r="T9" s="102"/>
      <c r="U9" s="101"/>
      <c r="V9" s="101"/>
      <c r="W9" s="101"/>
      <c r="X9" s="101"/>
    </row>
    <row r="10" spans="1:24" s="104" customFormat="1" ht="18" customHeight="1" x14ac:dyDescent="0.2">
      <c r="A10" s="103"/>
      <c r="B10" s="35" t="s">
        <v>11</v>
      </c>
      <c r="D10" s="105">
        <v>428922</v>
      </c>
      <c r="E10" s="185">
        <v>20.716616153688253</v>
      </c>
      <c r="F10" s="106"/>
      <c r="G10" s="107"/>
      <c r="H10" s="105">
        <v>388272</v>
      </c>
      <c r="I10" s="185">
        <v>90.522752388546166</v>
      </c>
      <c r="J10" s="108"/>
      <c r="K10" s="105">
        <v>85542</v>
      </c>
      <c r="L10" s="185">
        <v>22.031462479910989</v>
      </c>
      <c r="M10" s="109">
        <v>53364</v>
      </c>
      <c r="N10" s="105">
        <v>142627</v>
      </c>
      <c r="O10" s="185">
        <v>36.733784563398856</v>
      </c>
      <c r="P10" s="107">
        <v>53364</v>
      </c>
      <c r="Q10" s="105">
        <v>90741</v>
      </c>
      <c r="R10" s="185">
        <f t="shared" ref="R10:R27" si="0">Q10*100/H10</f>
        <v>23.370472246260352</v>
      </c>
      <c r="S10" s="110"/>
      <c r="T10" s="105">
        <f t="shared" ref="T10:T27" si="1">K10+N10+Q10</f>
        <v>318910</v>
      </c>
      <c r="U10" s="185">
        <f>T10*100/H10</f>
        <v>82.135719289570204</v>
      </c>
      <c r="V10" s="107">
        <v>53364</v>
      </c>
      <c r="W10" s="105">
        <v>69362</v>
      </c>
      <c r="X10" s="185">
        <f>W10*100/H10</f>
        <v>17.864280710429803</v>
      </c>
    </row>
    <row r="11" spans="1:24" s="104" customFormat="1" ht="18" customHeight="1" x14ac:dyDescent="0.2">
      <c r="A11" s="103"/>
      <c r="B11" s="32" t="s">
        <v>10</v>
      </c>
      <c r="D11" s="111">
        <v>52929</v>
      </c>
      <c r="E11" s="186">
        <v>2.5564316505065383</v>
      </c>
      <c r="F11" s="106"/>
      <c r="G11" s="107"/>
      <c r="H11" s="111">
        <v>48041</v>
      </c>
      <c r="I11" s="186">
        <v>90.76498705813448</v>
      </c>
      <c r="J11" s="108"/>
      <c r="K11" s="111">
        <v>11989</v>
      </c>
      <c r="L11" s="186">
        <v>24.955766949064341</v>
      </c>
      <c r="M11" s="109">
        <v>5161</v>
      </c>
      <c r="N11" s="111">
        <v>14592</v>
      </c>
      <c r="O11" s="186">
        <v>30.374055494265313</v>
      </c>
      <c r="P11" s="107">
        <v>5161</v>
      </c>
      <c r="Q11" s="111">
        <v>13513</v>
      </c>
      <c r="R11" s="186">
        <f t="shared" si="0"/>
        <v>28.128057284402907</v>
      </c>
      <c r="S11" s="110"/>
      <c r="T11" s="111">
        <f t="shared" si="1"/>
        <v>40094</v>
      </c>
      <c r="U11" s="186">
        <f t="shared" ref="U11:U27" si="2">T11*100/H11</f>
        <v>83.457879727732561</v>
      </c>
      <c r="V11" s="107">
        <v>5161</v>
      </c>
      <c r="W11" s="111">
        <v>7947</v>
      </c>
      <c r="X11" s="186">
        <f t="shared" ref="X11:X27" si="3">W11*100/H11</f>
        <v>16.542120272267439</v>
      </c>
    </row>
    <row r="12" spans="1:24" s="104" customFormat="1" ht="18" customHeight="1" x14ac:dyDescent="0.2">
      <c r="A12" s="103"/>
      <c r="B12" s="32" t="s">
        <v>40</v>
      </c>
      <c r="D12" s="111">
        <v>46391</v>
      </c>
      <c r="E12" s="186">
        <v>2.2406510740548438</v>
      </c>
      <c r="F12" s="106"/>
      <c r="G12" s="107"/>
      <c r="H12" s="111">
        <v>41692</v>
      </c>
      <c r="I12" s="186">
        <v>89.87088012761096</v>
      </c>
      <c r="J12" s="108"/>
      <c r="K12" s="111">
        <v>8123</v>
      </c>
      <c r="L12" s="186">
        <v>19.483354120694617</v>
      </c>
      <c r="M12" s="109">
        <v>3593</v>
      </c>
      <c r="N12" s="111">
        <v>11130</v>
      </c>
      <c r="O12" s="186">
        <v>26.695768972464741</v>
      </c>
      <c r="P12" s="107">
        <v>3593</v>
      </c>
      <c r="Q12" s="111">
        <v>13830</v>
      </c>
      <c r="R12" s="186">
        <f t="shared" si="0"/>
        <v>33.17183152643193</v>
      </c>
      <c r="S12" s="110"/>
      <c r="T12" s="111">
        <f t="shared" si="1"/>
        <v>33083</v>
      </c>
      <c r="U12" s="186">
        <f t="shared" si="2"/>
        <v>79.350954619591292</v>
      </c>
      <c r="V12" s="107">
        <v>3593</v>
      </c>
      <c r="W12" s="111">
        <v>8609</v>
      </c>
      <c r="X12" s="186">
        <f t="shared" si="3"/>
        <v>20.649045380408712</v>
      </c>
    </row>
    <row r="13" spans="1:24" s="104" customFormat="1" ht="18" customHeight="1" x14ac:dyDescent="0.2">
      <c r="A13" s="103"/>
      <c r="B13" s="32" t="s">
        <v>41</v>
      </c>
      <c r="D13" s="111">
        <v>42593</v>
      </c>
      <c r="E13" s="186">
        <v>2.0572104761099772</v>
      </c>
      <c r="F13" s="106"/>
      <c r="G13" s="107"/>
      <c r="H13" s="111">
        <v>39205</v>
      </c>
      <c r="I13" s="186">
        <v>92.045641302561449</v>
      </c>
      <c r="J13" s="108"/>
      <c r="K13" s="111">
        <v>8108</v>
      </c>
      <c r="L13" s="186">
        <v>20.681035582196149</v>
      </c>
      <c r="M13" s="109">
        <v>2742</v>
      </c>
      <c r="N13" s="111">
        <v>10760</v>
      </c>
      <c r="O13" s="186">
        <v>27.445478892998342</v>
      </c>
      <c r="P13" s="107">
        <v>2742</v>
      </c>
      <c r="Q13" s="111">
        <v>13284</v>
      </c>
      <c r="R13" s="186">
        <f t="shared" si="0"/>
        <v>33.883433235556687</v>
      </c>
      <c r="S13" s="110"/>
      <c r="T13" s="111">
        <f t="shared" si="1"/>
        <v>32152</v>
      </c>
      <c r="U13" s="186">
        <f t="shared" si="2"/>
        <v>82.009947710751177</v>
      </c>
      <c r="V13" s="107">
        <v>2742</v>
      </c>
      <c r="W13" s="111">
        <v>7053</v>
      </c>
      <c r="X13" s="186">
        <f t="shared" si="3"/>
        <v>17.990052289248819</v>
      </c>
    </row>
    <row r="14" spans="1:24" s="104" customFormat="1" ht="18" customHeight="1" x14ac:dyDescent="0.2">
      <c r="A14" s="103"/>
      <c r="B14" s="32" t="s">
        <v>9</v>
      </c>
      <c r="D14" s="111">
        <v>60701</v>
      </c>
      <c r="E14" s="186">
        <v>2.9318135165485346</v>
      </c>
      <c r="F14" s="106"/>
      <c r="G14" s="107"/>
      <c r="H14" s="111">
        <v>51370</v>
      </c>
      <c r="I14" s="186">
        <v>84.627930347111246</v>
      </c>
      <c r="J14" s="108"/>
      <c r="K14" s="111">
        <v>15100</v>
      </c>
      <c r="L14" s="186">
        <v>29.394588281097917</v>
      </c>
      <c r="M14" s="109">
        <v>7296</v>
      </c>
      <c r="N14" s="111">
        <v>15666</v>
      </c>
      <c r="O14" s="186">
        <v>30.496398676270196</v>
      </c>
      <c r="P14" s="107">
        <v>7296</v>
      </c>
      <c r="Q14" s="111">
        <v>14453</v>
      </c>
      <c r="R14" s="186">
        <f t="shared" si="0"/>
        <v>28.135098306404515</v>
      </c>
      <c r="S14" s="110"/>
      <c r="T14" s="111">
        <f t="shared" si="1"/>
        <v>45219</v>
      </c>
      <c r="U14" s="186">
        <f t="shared" si="2"/>
        <v>88.026085263772629</v>
      </c>
      <c r="V14" s="107">
        <v>7296</v>
      </c>
      <c r="W14" s="111">
        <v>6151</v>
      </c>
      <c r="X14" s="186">
        <f t="shared" si="3"/>
        <v>11.973914736227369</v>
      </c>
    </row>
    <row r="15" spans="1:24" s="104" customFormat="1" ht="18" customHeight="1" x14ac:dyDescent="0.2">
      <c r="A15" s="103"/>
      <c r="B15" s="32" t="s">
        <v>8</v>
      </c>
      <c r="D15" s="111">
        <v>23726</v>
      </c>
      <c r="E15" s="186">
        <v>1.1459482956397842</v>
      </c>
      <c r="F15" s="106"/>
      <c r="G15" s="107"/>
      <c r="H15" s="111">
        <v>22976</v>
      </c>
      <c r="I15" s="186">
        <v>96.83891089943522</v>
      </c>
      <c r="J15" s="108"/>
      <c r="K15" s="111">
        <v>5828</v>
      </c>
      <c r="L15" s="186">
        <v>25.365598885793872</v>
      </c>
      <c r="M15" s="109">
        <v>3462</v>
      </c>
      <c r="N15" s="111">
        <v>7993</v>
      </c>
      <c r="O15" s="186">
        <v>34.788474930362113</v>
      </c>
      <c r="P15" s="107">
        <v>3462</v>
      </c>
      <c r="Q15" s="111">
        <v>4961</v>
      </c>
      <c r="R15" s="186">
        <f t="shared" si="0"/>
        <v>21.592096100278553</v>
      </c>
      <c r="S15" s="110"/>
      <c r="T15" s="111">
        <f t="shared" si="1"/>
        <v>18782</v>
      </c>
      <c r="U15" s="186">
        <f t="shared" si="2"/>
        <v>81.746169916434539</v>
      </c>
      <c r="V15" s="107">
        <v>3462</v>
      </c>
      <c r="W15" s="111">
        <v>4194</v>
      </c>
      <c r="X15" s="186">
        <f t="shared" si="3"/>
        <v>18.253830083565461</v>
      </c>
    </row>
    <row r="16" spans="1:24" s="104" customFormat="1" ht="18" customHeight="1" x14ac:dyDescent="0.2">
      <c r="A16" s="103"/>
      <c r="B16" s="32" t="s">
        <v>7</v>
      </c>
      <c r="D16" s="111">
        <v>153863</v>
      </c>
      <c r="E16" s="186">
        <v>7.4314693843051547</v>
      </c>
      <c r="F16" s="106"/>
      <c r="G16" s="107"/>
      <c r="H16" s="111">
        <v>144558</v>
      </c>
      <c r="I16" s="186">
        <v>93.952412210862917</v>
      </c>
      <c r="J16" s="108"/>
      <c r="K16" s="111">
        <v>34359</v>
      </c>
      <c r="L16" s="186">
        <v>23.768314448179968</v>
      </c>
      <c r="M16" s="109">
        <v>14325</v>
      </c>
      <c r="N16" s="111">
        <v>39429</v>
      </c>
      <c r="O16" s="186">
        <v>27.275557215788819</v>
      </c>
      <c r="P16" s="107">
        <v>14325</v>
      </c>
      <c r="Q16" s="111">
        <v>45794</v>
      </c>
      <c r="R16" s="186">
        <f t="shared" si="0"/>
        <v>31.678634181435825</v>
      </c>
      <c r="S16" s="110"/>
      <c r="T16" s="111">
        <f t="shared" si="1"/>
        <v>119582</v>
      </c>
      <c r="U16" s="186">
        <f t="shared" si="2"/>
        <v>82.722505845404612</v>
      </c>
      <c r="V16" s="107">
        <v>14325</v>
      </c>
      <c r="W16" s="111">
        <v>24976</v>
      </c>
      <c r="X16" s="186">
        <f t="shared" si="3"/>
        <v>17.277494154595388</v>
      </c>
    </row>
    <row r="17" spans="1:24" s="104" customFormat="1" ht="18" customHeight="1" x14ac:dyDescent="0.2">
      <c r="A17" s="103"/>
      <c r="B17" s="32" t="s">
        <v>43</v>
      </c>
      <c r="D17" s="111">
        <v>95553</v>
      </c>
      <c r="E17" s="186">
        <v>4.6151394037456077</v>
      </c>
      <c r="F17" s="106"/>
      <c r="G17" s="107"/>
      <c r="H17" s="111">
        <v>90767</v>
      </c>
      <c r="I17" s="186">
        <v>94.99126139420008</v>
      </c>
      <c r="J17" s="108"/>
      <c r="K17" s="111">
        <v>22411</v>
      </c>
      <c r="L17" s="186">
        <v>24.690691550894048</v>
      </c>
      <c r="M17" s="109">
        <v>9188</v>
      </c>
      <c r="N17" s="111">
        <v>24269</v>
      </c>
      <c r="O17" s="186">
        <v>26.73769101105027</v>
      </c>
      <c r="P17" s="107">
        <v>9188</v>
      </c>
      <c r="Q17" s="111">
        <v>27338</v>
      </c>
      <c r="R17" s="186">
        <f t="shared" si="0"/>
        <v>30.118875802879902</v>
      </c>
      <c r="S17" s="110"/>
      <c r="T17" s="111">
        <f t="shared" si="1"/>
        <v>74018</v>
      </c>
      <c r="U17" s="186">
        <f t="shared" si="2"/>
        <v>81.547258364824216</v>
      </c>
      <c r="V17" s="107">
        <v>9188</v>
      </c>
      <c r="W17" s="111">
        <v>16749</v>
      </c>
      <c r="X17" s="186">
        <f t="shared" si="3"/>
        <v>18.45274163517578</v>
      </c>
    </row>
    <row r="18" spans="1:24" s="104" customFormat="1" ht="18" customHeight="1" x14ac:dyDescent="0.2">
      <c r="A18" s="103"/>
      <c r="B18" s="32" t="s">
        <v>44</v>
      </c>
      <c r="D18" s="111">
        <v>374101</v>
      </c>
      <c r="E18" s="186">
        <v>18.068802299044883</v>
      </c>
      <c r="F18" s="106"/>
      <c r="G18" s="107"/>
      <c r="H18" s="111">
        <v>342548</v>
      </c>
      <c r="I18" s="186">
        <v>91.565646710380349</v>
      </c>
      <c r="J18" s="108"/>
      <c r="K18" s="111">
        <v>50771</v>
      </c>
      <c r="L18" s="186">
        <v>14.821572451160129</v>
      </c>
      <c r="M18" s="109">
        <v>34612</v>
      </c>
      <c r="N18" s="111">
        <v>98923</v>
      </c>
      <c r="O18" s="186">
        <v>28.878580520102293</v>
      </c>
      <c r="P18" s="107">
        <v>34612</v>
      </c>
      <c r="Q18" s="111">
        <v>117748</v>
      </c>
      <c r="R18" s="186">
        <f t="shared" si="0"/>
        <v>34.374160701565913</v>
      </c>
      <c r="S18" s="110"/>
      <c r="T18" s="111">
        <f t="shared" si="1"/>
        <v>267442</v>
      </c>
      <c r="U18" s="186">
        <f t="shared" si="2"/>
        <v>78.074313672828339</v>
      </c>
      <c r="V18" s="107">
        <v>34612</v>
      </c>
      <c r="W18" s="111">
        <v>75106</v>
      </c>
      <c r="X18" s="186">
        <f t="shared" si="3"/>
        <v>21.925686327171668</v>
      </c>
    </row>
    <row r="19" spans="1:24" s="104" customFormat="1" ht="18" customHeight="1" x14ac:dyDescent="0.2">
      <c r="A19" s="103"/>
      <c r="B19" s="32" t="s">
        <v>6</v>
      </c>
      <c r="D19" s="111">
        <v>201091</v>
      </c>
      <c r="E19" s="186">
        <v>9.7125469408454794</v>
      </c>
      <c r="F19" s="106"/>
      <c r="G19" s="107"/>
      <c r="H19" s="111">
        <v>181536</v>
      </c>
      <c r="I19" s="186">
        <v>90.275546891705744</v>
      </c>
      <c r="J19" s="108"/>
      <c r="K19" s="111">
        <v>45541</v>
      </c>
      <c r="L19" s="186">
        <v>25.086484223514894</v>
      </c>
      <c r="M19" s="109">
        <v>13397</v>
      </c>
      <c r="N19" s="111">
        <v>58232</v>
      </c>
      <c r="O19" s="186">
        <v>32.077384100123389</v>
      </c>
      <c r="P19" s="107">
        <v>13397</v>
      </c>
      <c r="Q19" s="111">
        <v>51494</v>
      </c>
      <c r="R19" s="186">
        <f t="shared" si="0"/>
        <v>28.365723603031906</v>
      </c>
      <c r="S19" s="110"/>
      <c r="T19" s="111">
        <f t="shared" si="1"/>
        <v>155267</v>
      </c>
      <c r="U19" s="186">
        <f t="shared" si="2"/>
        <v>85.529591926670193</v>
      </c>
      <c r="V19" s="107">
        <v>13397</v>
      </c>
      <c r="W19" s="111">
        <v>26269</v>
      </c>
      <c r="X19" s="186">
        <f t="shared" si="3"/>
        <v>14.470408073329807</v>
      </c>
    </row>
    <row r="20" spans="1:24" s="104" customFormat="1" ht="18" customHeight="1" x14ac:dyDescent="0.2">
      <c r="A20" s="103"/>
      <c r="B20" s="32" t="s">
        <v>5</v>
      </c>
      <c r="D20" s="111">
        <v>58227</v>
      </c>
      <c r="E20" s="186">
        <v>2.8123211417945591</v>
      </c>
      <c r="F20" s="106"/>
      <c r="G20" s="107"/>
      <c r="H20" s="111">
        <v>55368</v>
      </c>
      <c r="I20" s="186">
        <v>95.089906744293884</v>
      </c>
      <c r="J20" s="108"/>
      <c r="K20" s="111">
        <v>13082</v>
      </c>
      <c r="L20" s="186">
        <v>23.627365987574048</v>
      </c>
      <c r="M20" s="109">
        <v>6540</v>
      </c>
      <c r="N20" s="111">
        <v>13223</v>
      </c>
      <c r="O20" s="186">
        <v>23.88202571882676</v>
      </c>
      <c r="P20" s="107">
        <v>6540</v>
      </c>
      <c r="Q20" s="111">
        <v>13908</v>
      </c>
      <c r="R20" s="186">
        <f t="shared" si="0"/>
        <v>25.119202427394885</v>
      </c>
      <c r="S20" s="110"/>
      <c r="T20" s="111">
        <f t="shared" si="1"/>
        <v>40213</v>
      </c>
      <c r="U20" s="186">
        <f t="shared" si="2"/>
        <v>72.628594133795701</v>
      </c>
      <c r="V20" s="107">
        <v>6540</v>
      </c>
      <c r="W20" s="111">
        <v>15155</v>
      </c>
      <c r="X20" s="186">
        <f t="shared" si="3"/>
        <v>27.371405866204306</v>
      </c>
    </row>
    <row r="21" spans="1:24" s="104" customFormat="1" ht="18" customHeight="1" x14ac:dyDescent="0.2">
      <c r="A21" s="103"/>
      <c r="B21" s="32" t="s">
        <v>38</v>
      </c>
      <c r="D21" s="111">
        <v>83438</v>
      </c>
      <c r="E21" s="186">
        <v>4.0299938418440657</v>
      </c>
      <c r="F21" s="106"/>
      <c r="G21" s="107"/>
      <c r="H21" s="111">
        <v>83005</v>
      </c>
      <c r="I21" s="186">
        <v>99.481051798940527</v>
      </c>
      <c r="J21" s="108"/>
      <c r="K21" s="111">
        <v>26539</v>
      </c>
      <c r="L21" s="186">
        <v>31.972772724534668</v>
      </c>
      <c r="M21" s="109">
        <v>13798</v>
      </c>
      <c r="N21" s="111">
        <v>25633</v>
      </c>
      <c r="O21" s="186">
        <v>30.881272212517317</v>
      </c>
      <c r="P21" s="107">
        <v>13798</v>
      </c>
      <c r="Q21" s="111">
        <v>22722</v>
      </c>
      <c r="R21" s="186">
        <f t="shared" si="0"/>
        <v>27.374254562978134</v>
      </c>
      <c r="S21" s="110"/>
      <c r="T21" s="111">
        <f t="shared" si="1"/>
        <v>74894</v>
      </c>
      <c r="U21" s="186">
        <f t="shared" si="2"/>
        <v>90.228299500030118</v>
      </c>
      <c r="V21" s="107">
        <v>13798</v>
      </c>
      <c r="W21" s="111">
        <v>8111</v>
      </c>
      <c r="X21" s="186">
        <f t="shared" si="3"/>
        <v>9.7717004999698815</v>
      </c>
    </row>
    <row r="22" spans="1:24" s="104" customFormat="1" ht="18" customHeight="1" x14ac:dyDescent="0.2">
      <c r="A22" s="103"/>
      <c r="B22" s="32" t="s">
        <v>45</v>
      </c>
      <c r="D22" s="111">
        <v>234466</v>
      </c>
      <c r="E22" s="186">
        <v>11.32453481773066</v>
      </c>
      <c r="F22" s="106"/>
      <c r="G22" s="107"/>
      <c r="H22" s="111">
        <v>234329</v>
      </c>
      <c r="I22" s="186">
        <v>99.941569353339077</v>
      </c>
      <c r="J22" s="108"/>
      <c r="K22" s="111">
        <v>60266</v>
      </c>
      <c r="L22" s="186">
        <v>25.71854102565197</v>
      </c>
      <c r="M22" s="109">
        <v>24812</v>
      </c>
      <c r="N22" s="111">
        <v>68209</v>
      </c>
      <c r="O22" s="186">
        <v>29.108219639907993</v>
      </c>
      <c r="P22" s="107">
        <v>24812</v>
      </c>
      <c r="Q22" s="111">
        <v>54560</v>
      </c>
      <c r="R22" s="186">
        <f t="shared" si="0"/>
        <v>23.283503108876836</v>
      </c>
      <c r="S22" s="110"/>
      <c r="T22" s="111">
        <f t="shared" si="1"/>
        <v>183035</v>
      </c>
      <c r="U22" s="186">
        <f t="shared" si="2"/>
        <v>78.110263774436802</v>
      </c>
      <c r="V22" s="107">
        <v>24812</v>
      </c>
      <c r="W22" s="111">
        <v>51294</v>
      </c>
      <c r="X22" s="186">
        <f t="shared" si="3"/>
        <v>21.889736225563205</v>
      </c>
    </row>
    <row r="23" spans="1:24" s="104" customFormat="1" ht="18" customHeight="1" x14ac:dyDescent="0.2">
      <c r="A23" s="103">
        <v>47094</v>
      </c>
      <c r="B23" s="32" t="s">
        <v>46</v>
      </c>
      <c r="D23" s="111">
        <v>60702</v>
      </c>
      <c r="E23" s="186">
        <v>2.9318618158107634</v>
      </c>
      <c r="F23" s="106"/>
      <c r="G23" s="107"/>
      <c r="H23" s="111">
        <v>51566</v>
      </c>
      <c r="I23" s="186">
        <v>84.949425060129812</v>
      </c>
      <c r="J23" s="108"/>
      <c r="K23" s="111">
        <v>14383</v>
      </c>
      <c r="L23" s="186">
        <v>27.892409727339722</v>
      </c>
      <c r="M23" s="109">
        <v>10064</v>
      </c>
      <c r="N23" s="111">
        <v>17781</v>
      </c>
      <c r="O23" s="186">
        <v>34.482023038436182</v>
      </c>
      <c r="P23" s="107">
        <v>10064</v>
      </c>
      <c r="Q23" s="111">
        <v>13161</v>
      </c>
      <c r="R23" s="186">
        <f t="shared" si="0"/>
        <v>25.522631191094906</v>
      </c>
      <c r="S23" s="110"/>
      <c r="T23" s="111">
        <f t="shared" si="1"/>
        <v>45325</v>
      </c>
      <c r="U23" s="186">
        <f t="shared" si="2"/>
        <v>87.897063956870809</v>
      </c>
      <c r="V23" s="107">
        <v>10064</v>
      </c>
      <c r="W23" s="111">
        <v>6241</v>
      </c>
      <c r="X23" s="186">
        <f t="shared" si="3"/>
        <v>12.102936043129194</v>
      </c>
    </row>
    <row r="24" spans="1:24" s="104" customFormat="1" ht="18" customHeight="1" x14ac:dyDescent="0.2">
      <c r="B24" s="32" t="s">
        <v>47</v>
      </c>
      <c r="D24" s="112">
        <v>21858</v>
      </c>
      <c r="E24" s="186">
        <v>1.0557252737964427</v>
      </c>
      <c r="F24" s="106"/>
      <c r="G24" s="107"/>
      <c r="H24" s="111">
        <v>21790</v>
      </c>
      <c r="I24" s="186">
        <v>99.688901088846194</v>
      </c>
      <c r="J24" s="108"/>
      <c r="K24" s="112">
        <v>3425</v>
      </c>
      <c r="L24" s="186">
        <v>15.718219366681964</v>
      </c>
      <c r="M24" s="109">
        <v>1275</v>
      </c>
      <c r="N24" s="111">
        <v>6026</v>
      </c>
      <c r="O24" s="186">
        <v>27.654887563102342</v>
      </c>
      <c r="P24" s="107">
        <v>1275</v>
      </c>
      <c r="Q24" s="111">
        <v>6853</v>
      </c>
      <c r="R24" s="186">
        <f t="shared" si="0"/>
        <v>31.450206516750804</v>
      </c>
      <c r="S24" s="110"/>
      <c r="T24" s="112">
        <f t="shared" si="1"/>
        <v>16304</v>
      </c>
      <c r="U24" s="186">
        <f t="shared" si="2"/>
        <v>74.82331344653511</v>
      </c>
      <c r="V24" s="107">
        <v>1275</v>
      </c>
      <c r="W24" s="111">
        <v>5486</v>
      </c>
      <c r="X24" s="186">
        <f t="shared" si="3"/>
        <v>25.176686553464894</v>
      </c>
    </row>
    <row r="25" spans="1:24" s="104" customFormat="1" ht="18" customHeight="1" x14ac:dyDescent="0.2">
      <c r="B25" s="32" t="s">
        <v>48</v>
      </c>
      <c r="D25" s="112">
        <v>112122</v>
      </c>
      <c r="E25" s="186">
        <v>5.4154098796140886</v>
      </c>
      <c r="F25" s="106"/>
      <c r="G25" s="107"/>
      <c r="H25" s="111">
        <v>111679</v>
      </c>
      <c r="I25" s="186">
        <v>99.604894668307736</v>
      </c>
      <c r="J25" s="108"/>
      <c r="K25" s="112">
        <v>19490</v>
      </c>
      <c r="L25" s="186">
        <v>17.451803830621692</v>
      </c>
      <c r="M25" s="109">
        <v>8030</v>
      </c>
      <c r="N25" s="112">
        <v>26104</v>
      </c>
      <c r="O25" s="186">
        <v>23.374134797052267</v>
      </c>
      <c r="P25" s="107">
        <v>8030</v>
      </c>
      <c r="Q25" s="111">
        <v>35471</v>
      </c>
      <c r="R25" s="186">
        <f t="shared" si="0"/>
        <v>31.761566632939047</v>
      </c>
      <c r="S25" s="110"/>
      <c r="T25" s="112">
        <f t="shared" si="1"/>
        <v>81065</v>
      </c>
      <c r="U25" s="186">
        <f t="shared" si="2"/>
        <v>72.587505260613014</v>
      </c>
      <c r="V25" s="107">
        <v>8030</v>
      </c>
      <c r="W25" s="111">
        <v>30614</v>
      </c>
      <c r="X25" s="186">
        <f t="shared" si="3"/>
        <v>27.412494739386993</v>
      </c>
    </row>
    <row r="26" spans="1:24" s="104" customFormat="1" ht="18" customHeight="1" x14ac:dyDescent="0.2">
      <c r="B26" s="32" t="s">
        <v>49</v>
      </c>
      <c r="D26" s="112">
        <v>14580</v>
      </c>
      <c r="E26" s="187">
        <v>0.70420324329545869</v>
      </c>
      <c r="F26" s="106"/>
      <c r="G26" s="107"/>
      <c r="H26" s="111">
        <v>14516</v>
      </c>
      <c r="I26" s="187">
        <v>99.561042524005487</v>
      </c>
      <c r="J26" s="108"/>
      <c r="K26" s="112">
        <v>2636</v>
      </c>
      <c r="L26" s="186">
        <v>18.159272526866907</v>
      </c>
      <c r="M26" s="109">
        <v>1753</v>
      </c>
      <c r="N26" s="112">
        <v>4268</v>
      </c>
      <c r="O26" s="187">
        <v>29.402039129236705</v>
      </c>
      <c r="P26" s="113">
        <v>1753</v>
      </c>
      <c r="Q26" s="111">
        <v>3702</v>
      </c>
      <c r="R26" s="187">
        <f t="shared" si="0"/>
        <v>25.502893359052081</v>
      </c>
      <c r="S26" s="110"/>
      <c r="T26" s="112">
        <f t="shared" si="1"/>
        <v>10606</v>
      </c>
      <c r="U26" s="187">
        <f t="shared" si="2"/>
        <v>73.064205015155693</v>
      </c>
      <c r="V26" s="113">
        <v>1753</v>
      </c>
      <c r="W26" s="111">
        <v>3910</v>
      </c>
      <c r="X26" s="187">
        <f t="shared" si="3"/>
        <v>26.935794984844311</v>
      </c>
    </row>
    <row r="27" spans="1:24" s="104" customFormat="1" ht="18" customHeight="1" x14ac:dyDescent="0.2">
      <c r="B27" s="31" t="s">
        <v>4</v>
      </c>
      <c r="D27" s="114">
        <v>5162</v>
      </c>
      <c r="E27" s="188">
        <v>0.24932079162490792</v>
      </c>
      <c r="F27" s="106"/>
      <c r="G27" s="107"/>
      <c r="H27" s="115">
        <v>4948</v>
      </c>
      <c r="I27" s="188">
        <v>95.854320030995737</v>
      </c>
      <c r="J27" s="108"/>
      <c r="K27" s="114">
        <v>1212</v>
      </c>
      <c r="L27" s="192">
        <v>24.494745351657237</v>
      </c>
      <c r="M27" s="109">
        <v>384</v>
      </c>
      <c r="N27" s="114">
        <v>1359</v>
      </c>
      <c r="O27" s="188">
        <v>27.465642683912691</v>
      </c>
      <c r="P27" s="113">
        <v>384</v>
      </c>
      <c r="Q27" s="115">
        <v>1090</v>
      </c>
      <c r="R27" s="188">
        <f t="shared" si="0"/>
        <v>22.029102667744542</v>
      </c>
      <c r="S27" s="110"/>
      <c r="T27" s="114">
        <f t="shared" si="1"/>
        <v>3661</v>
      </c>
      <c r="U27" s="188">
        <f t="shared" si="2"/>
        <v>73.989490703314473</v>
      </c>
      <c r="V27" s="113">
        <v>384</v>
      </c>
      <c r="W27" s="115">
        <v>1287</v>
      </c>
      <c r="X27" s="188">
        <f t="shared" si="3"/>
        <v>26.01050929668553</v>
      </c>
    </row>
    <row r="28" spans="1:24" s="25" customFormat="1" ht="4.5" customHeight="1" x14ac:dyDescent="0.2">
      <c r="A28" s="50"/>
      <c r="B28" s="80"/>
      <c r="D28" s="101"/>
      <c r="E28" s="189"/>
      <c r="F28" s="116"/>
      <c r="G28" s="107"/>
      <c r="H28" s="117"/>
      <c r="I28" s="191"/>
      <c r="J28" s="108"/>
      <c r="K28" s="118"/>
      <c r="L28" s="191"/>
      <c r="M28" s="110"/>
      <c r="N28" s="118"/>
      <c r="O28" s="191"/>
      <c r="P28" s="110"/>
      <c r="Q28" s="119"/>
      <c r="R28" s="191"/>
      <c r="S28" s="110"/>
      <c r="T28" s="118"/>
      <c r="U28" s="191"/>
      <c r="V28" s="110"/>
      <c r="W28" s="119"/>
      <c r="X28" s="191"/>
    </row>
    <row r="29" spans="1:24" s="41" customFormat="1" ht="18" customHeight="1" x14ac:dyDescent="0.2">
      <c r="B29" s="24" t="s">
        <v>3</v>
      </c>
      <c r="D29" s="49">
        <f>SUM(D10:D28)</f>
        <v>2070425</v>
      </c>
      <c r="E29" s="190">
        <f>SUM(E10:E27)</f>
        <v>99.999999999999986</v>
      </c>
      <c r="F29" s="120"/>
      <c r="G29" s="107"/>
      <c r="H29" s="49">
        <f>SUM(H10:H28)</f>
        <v>1928166</v>
      </c>
      <c r="I29" s="190">
        <f>H29*100/D29</f>
        <v>93.128995254597484</v>
      </c>
      <c r="J29" s="108"/>
      <c r="K29" s="49">
        <f>SUM(K10:K28)</f>
        <v>428805</v>
      </c>
      <c r="L29" s="190">
        <f>K29*100/H29</f>
        <v>22.239008467113308</v>
      </c>
      <c r="M29" s="110"/>
      <c r="N29" s="49">
        <f>SUM(N10:N28)</f>
        <v>586224</v>
      </c>
      <c r="O29" s="190">
        <f>N29*100/H29</f>
        <v>30.403191426464318</v>
      </c>
      <c r="P29" s="110"/>
      <c r="Q29" s="121">
        <f>SUM(Q10:Q28)</f>
        <v>544623</v>
      </c>
      <c r="R29" s="190">
        <f>Q29*100/H29</f>
        <v>28.245648974206578</v>
      </c>
      <c r="S29" s="110"/>
      <c r="T29" s="49">
        <f>SUM(T10:T27)</f>
        <v>1559652</v>
      </c>
      <c r="U29" s="190">
        <f>T29*100/H29</f>
        <v>80.8878488677842</v>
      </c>
      <c r="V29" s="110"/>
      <c r="W29" s="121">
        <f>SUM(W10:W28)</f>
        <v>368514</v>
      </c>
      <c r="X29" s="190">
        <f>W29*100/H29</f>
        <v>19.112151132215796</v>
      </c>
    </row>
    <row r="30" spans="1:24" s="536" customFormat="1" ht="6.75" customHeight="1" x14ac:dyDescent="0.2">
      <c r="B30" s="184" t="s">
        <v>42</v>
      </c>
      <c r="C30" s="997"/>
      <c r="D30" s="997"/>
      <c r="E30" s="997"/>
      <c r="F30" s="997"/>
    </row>
    <row r="31" spans="1:24" s="361" customFormat="1" x14ac:dyDescent="0.2">
      <c r="B31" s="184" t="s">
        <v>50</v>
      </c>
      <c r="H31" s="998"/>
    </row>
    <row r="32" spans="1:24" s="361" customFormat="1" x14ac:dyDescent="0.2"/>
    <row r="33" spans="2:25" s="361" customFormat="1" x14ac:dyDescent="0.2"/>
    <row r="34" spans="2:25" s="361" customFormat="1" x14ac:dyDescent="0.2"/>
    <row r="35" spans="2:25" s="361" customFormat="1" x14ac:dyDescent="0.2"/>
    <row r="36" spans="2:25" s="361" customFormat="1" x14ac:dyDescent="0.2"/>
    <row r="37" spans="2:25" s="361" customFormat="1" x14ac:dyDescent="0.2">
      <c r="B37" s="492" t="s">
        <v>42</v>
      </c>
      <c r="C37" s="492"/>
      <c r="D37" s="492"/>
      <c r="E37" s="492"/>
      <c r="F37" s="492"/>
      <c r="G37" s="492"/>
      <c r="H37" s="492"/>
      <c r="I37" s="492"/>
      <c r="J37" s="492"/>
      <c r="K37" s="853" t="e">
        <f>GETPIVOTDATA("Cuenta número de expedientes",#REF!,"CCAA",$B37,"Grado",K$7)</f>
        <v>#REF!</v>
      </c>
      <c r="L37" s="604" t="e">
        <f t="shared" ref="L37:L38" si="4">K37*100/H37</f>
        <v>#REF!</v>
      </c>
      <c r="M37" s="854">
        <v>1753</v>
      </c>
      <c r="N37" s="853" t="e">
        <f>GETPIVOTDATA("Cuenta número de expedientes",#REF!,"CCAA",$B37,"Grado",N$7)</f>
        <v>#REF!</v>
      </c>
      <c r="O37" s="855" t="e">
        <f t="shared" ref="O37:O38" si="5">N37*100/H37</f>
        <v>#REF!</v>
      </c>
      <c r="P37" s="856">
        <v>1753</v>
      </c>
      <c r="Q37" s="857" t="e">
        <f>GETPIVOTDATA("Cuenta número de expedientes",#REF!,"CCAA",$B37,"Grado",Q$7)</f>
        <v>#REF!</v>
      </c>
      <c r="R37" s="855" t="e">
        <f t="shared" ref="R37:R38" si="6">Q37*100/H37</f>
        <v>#REF!</v>
      </c>
      <c r="S37" s="858"/>
      <c r="T37" s="853" t="e">
        <f t="shared" ref="T37:T38" si="7">K37+N37+Q37</f>
        <v>#REF!</v>
      </c>
      <c r="U37" s="855" t="e">
        <f t="shared" ref="U37:U38" si="8">T37*100/H37</f>
        <v>#REF!</v>
      </c>
      <c r="V37" s="856">
        <v>1753</v>
      </c>
      <c r="W37" s="857" t="e">
        <f>GETPIVOTDATA("Cuenta número de expedientes",#REF!,"CCAA",$B37,"Grado",W$7)</f>
        <v>#REF!</v>
      </c>
      <c r="X37" s="855" t="e">
        <f t="shared" ref="X37:X38" si="9">W37*100/H37</f>
        <v>#REF!</v>
      </c>
      <c r="Y37" s="492"/>
    </row>
    <row r="38" spans="2:25" s="361" customFormat="1" x14ac:dyDescent="0.2">
      <c r="B38" s="492" t="s">
        <v>50</v>
      </c>
      <c r="C38" s="492"/>
      <c r="D38" s="492"/>
      <c r="E38" s="492"/>
      <c r="F38" s="492"/>
      <c r="G38" s="492"/>
      <c r="H38" s="492"/>
      <c r="I38" s="492"/>
      <c r="J38" s="492"/>
      <c r="K38" s="853" t="e">
        <f>GETPIVOTDATA("Cuenta número de expedientes",#REF!,"CCAA",$B38,"Grado",K$7)</f>
        <v>#REF!</v>
      </c>
      <c r="L38" s="604" t="e">
        <f t="shared" si="4"/>
        <v>#REF!</v>
      </c>
      <c r="M38" s="854">
        <v>1753</v>
      </c>
      <c r="N38" s="853" t="e">
        <f>GETPIVOTDATA("Cuenta número de expedientes",#REF!,"CCAA",$B38,"Grado",N$7)</f>
        <v>#REF!</v>
      </c>
      <c r="O38" s="855" t="e">
        <f t="shared" si="5"/>
        <v>#REF!</v>
      </c>
      <c r="P38" s="856">
        <v>1753</v>
      </c>
      <c r="Q38" s="857" t="e">
        <f>GETPIVOTDATA("Cuenta número de expedientes",#REF!,"CCAA",$B38,"Grado",Q$7)</f>
        <v>#REF!</v>
      </c>
      <c r="R38" s="855" t="e">
        <f t="shared" si="6"/>
        <v>#REF!</v>
      </c>
      <c r="S38" s="858"/>
      <c r="T38" s="853" t="e">
        <f t="shared" si="7"/>
        <v>#REF!</v>
      </c>
      <c r="U38" s="855" t="e">
        <f t="shared" si="8"/>
        <v>#REF!</v>
      </c>
      <c r="V38" s="856">
        <v>1753</v>
      </c>
      <c r="W38" s="857" t="e">
        <f>GETPIVOTDATA("Cuenta número de expedientes",#REF!,"CCAA",$B38,"Grado",W$7)</f>
        <v>#REF!</v>
      </c>
      <c r="X38" s="855" t="e">
        <f t="shared" si="9"/>
        <v>#REF!</v>
      </c>
      <c r="Y38" s="492"/>
    </row>
    <row r="39" spans="2:25" s="361" customFormat="1" x14ac:dyDescent="0.2"/>
    <row r="40" spans="2:25" s="1222" customFormat="1" x14ac:dyDescent="0.2"/>
    <row r="41" spans="2:25" s="1222" customFormat="1" x14ac:dyDescent="0.2"/>
    <row r="42" spans="2:25" s="1222" customFormat="1" x14ac:dyDescent="0.2"/>
    <row r="43" spans="2:25" s="674" customFormat="1" x14ac:dyDescent="0.2"/>
    <row r="44" spans="2:25" s="674" customFormat="1" x14ac:dyDescent="0.2"/>
  </sheetData>
  <mergeCells count="12">
    <mergeCell ref="W7:X7"/>
    <mergeCell ref="B4:X4"/>
    <mergeCell ref="B5:X5"/>
    <mergeCell ref="N7:O7"/>
    <mergeCell ref="Q7:R7"/>
    <mergeCell ref="T7:U7"/>
    <mergeCell ref="H2:O2"/>
    <mergeCell ref="B2:F2"/>
    <mergeCell ref="B7:B8"/>
    <mergeCell ref="D7:E7"/>
    <mergeCell ref="H7:I7"/>
    <mergeCell ref="K7:L7"/>
  </mergeCells>
  <conditionalFormatting sqref="U10:U27 I10:J13 J15:J29 I15:I27">
    <cfRule type="cellIs" dxfId="18" priority="18" stopIfTrue="1" operator="greaterThan">
      <formula>100</formula>
    </cfRule>
  </conditionalFormatting>
  <conditionalFormatting sqref="I14:J14">
    <cfRule type="cellIs" dxfId="17" priority="17" stopIfTrue="1" operator="greaterThan">
      <formula>100</formula>
    </cfRule>
  </conditionalFormatting>
  <conditionalFormatting sqref="R10:R27">
    <cfRule type="cellIs" dxfId="16" priority="16" stopIfTrue="1" operator="greaterThan">
      <formula>100</formula>
    </cfRule>
  </conditionalFormatting>
  <conditionalFormatting sqref="O10:P27 L10:L27">
    <cfRule type="cellIs" dxfId="15" priority="15" stopIfTrue="1" operator="greaterThan">
      <formula>100</formula>
    </cfRule>
  </conditionalFormatting>
  <conditionalFormatting sqref="H10">
    <cfRule type="cellIs" dxfId="14" priority="14" stopIfTrue="1" operator="greaterThan">
      <formula>$D$10</formula>
    </cfRule>
  </conditionalFormatting>
  <conditionalFormatting sqref="H11:H27">
    <cfRule type="cellIs" dxfId="13" priority="13" stopIfTrue="1" operator="greaterThan">
      <formula>$D$10</formula>
    </cfRule>
  </conditionalFormatting>
  <conditionalFormatting sqref="V10:V27">
    <cfRule type="cellIs" dxfId="12" priority="11" stopIfTrue="1" operator="greaterThan">
      <formula>100</formula>
    </cfRule>
  </conditionalFormatting>
  <conditionalFormatting sqref="X10:X27">
    <cfRule type="cellIs" dxfId="11" priority="12" stopIfTrue="1" operator="greaterThan">
      <formula>100</formula>
    </cfRule>
  </conditionalFormatting>
  <conditionalFormatting sqref="U37">
    <cfRule type="cellIs" dxfId="10" priority="10" stopIfTrue="1" operator="greaterThan">
      <formula>100</formula>
    </cfRule>
  </conditionalFormatting>
  <conditionalFormatting sqref="R37">
    <cfRule type="cellIs" dxfId="9" priority="9" stopIfTrue="1" operator="greaterThan">
      <formula>100</formula>
    </cfRule>
  </conditionalFormatting>
  <conditionalFormatting sqref="O37:P37 L37">
    <cfRule type="cellIs" dxfId="8" priority="8" stopIfTrue="1" operator="greaterThan">
      <formula>100</formula>
    </cfRule>
  </conditionalFormatting>
  <conditionalFormatting sqref="V37">
    <cfRule type="cellIs" dxfId="7" priority="6" stopIfTrue="1" operator="greaterThan">
      <formula>100</formula>
    </cfRule>
  </conditionalFormatting>
  <conditionalFormatting sqref="X37">
    <cfRule type="cellIs" dxfId="6" priority="7" stopIfTrue="1" operator="greaterThan">
      <formula>100</formula>
    </cfRule>
  </conditionalFormatting>
  <conditionalFormatting sqref="U38">
    <cfRule type="cellIs" dxfId="5" priority="5" stopIfTrue="1" operator="greaterThan">
      <formula>100</formula>
    </cfRule>
  </conditionalFormatting>
  <conditionalFormatting sqref="R38">
    <cfRule type="cellIs" dxfId="4" priority="4" stopIfTrue="1" operator="greaterThan">
      <formula>100</formula>
    </cfRule>
  </conditionalFormatting>
  <conditionalFormatting sqref="O38:P38 L38">
    <cfRule type="cellIs" dxfId="3" priority="3" stopIfTrue="1" operator="greaterThan">
      <formula>100</formula>
    </cfRule>
  </conditionalFormatting>
  <conditionalFormatting sqref="V38">
    <cfRule type="cellIs" dxfId="2" priority="1" stopIfTrue="1" operator="greaterThan">
      <formula>100</formula>
    </cfRule>
  </conditionalFormatting>
  <conditionalFormatting sqref="X38">
    <cfRule type="cellIs" dxfId="1" priority="2" stopIfTrue="1" operator="greaterThan">
      <formula>100</formula>
    </cfRule>
  </conditionalFormatting>
  <printOptions horizontalCentered="1"/>
  <pageMargins left="0" right="0" top="0.43307086614173229" bottom="0.43307086614173229" header="0" footer="0"/>
  <pageSetup paperSize="9" scale="84"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9.75" customHeight="1" x14ac:dyDescent="0.2">
      <c r="B3" s="1032" t="s">
        <v>411</v>
      </c>
      <c r="C3" s="1032"/>
      <c r="D3" s="1032"/>
      <c r="E3" s="1032"/>
      <c r="F3" s="1032"/>
      <c r="G3" s="1032"/>
      <c r="H3" s="1032"/>
      <c r="I3" s="1032"/>
      <c r="J3" s="1032"/>
      <c r="K3" s="1032"/>
      <c r="L3" s="1032"/>
      <c r="M3" s="1032"/>
      <c r="N3" s="1032"/>
      <c r="O3" s="1032"/>
      <c r="P3" s="1032"/>
      <c r="Q3" s="1032"/>
      <c r="R3" s="1032"/>
      <c r="S3" s="1032"/>
      <c r="T3" s="1032"/>
      <c r="U3" s="1032"/>
      <c r="V3" s="1032"/>
      <c r="W3" s="1032"/>
      <c r="X3" s="1032"/>
      <c r="Y3" s="13"/>
    </row>
    <row r="4" spans="2:25" s="7" customFormat="1" ht="14.25" customHeight="1" x14ac:dyDescent="0.2">
      <c r="B4" s="1035" t="str">
        <f>porsaad!B6</f>
        <v>Situación a 31 de agosto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8" customFormat="1" ht="19.5" customHeight="1" x14ac:dyDescent="0.2">
      <c r="F6" s="1105" t="s">
        <v>55</v>
      </c>
      <c r="G6" s="1105"/>
      <c r="H6" s="1105"/>
      <c r="I6" s="1105"/>
      <c r="J6" s="1105"/>
      <c r="K6" s="1105"/>
      <c r="L6" s="1105"/>
      <c r="M6" s="1105"/>
      <c r="N6" s="1105"/>
      <c r="O6" s="1105"/>
      <c r="P6" s="1105"/>
      <c r="Q6" s="1105"/>
      <c r="R6" s="1105"/>
      <c r="S6" s="1105"/>
      <c r="T6" s="1105"/>
      <c r="U6" s="1105"/>
      <c r="V6" s="1105"/>
      <c r="W6" s="1105"/>
      <c r="X6" s="541"/>
      <c r="Y6" s="541"/>
    </row>
    <row r="7" spans="2:25" s="518" customFormat="1" ht="64.5" customHeight="1" x14ac:dyDescent="0.2">
      <c r="B7" s="1106" t="s">
        <v>15</v>
      </c>
      <c r="C7" s="542"/>
      <c r="D7" s="543"/>
      <c r="E7" s="542"/>
      <c r="F7" s="1107" t="s">
        <v>35</v>
      </c>
      <c r="G7" s="1107"/>
      <c r="H7" s="1107" t="s">
        <v>36</v>
      </c>
      <c r="I7" s="1107"/>
      <c r="J7" s="1107" t="s">
        <v>51</v>
      </c>
      <c r="K7" s="1107"/>
      <c r="L7" s="1107" t="s">
        <v>37</v>
      </c>
      <c r="M7" s="1107"/>
      <c r="N7" s="1107" t="s">
        <v>199</v>
      </c>
      <c r="O7" s="1107"/>
      <c r="P7" s="543"/>
      <c r="Q7" s="543"/>
    </row>
    <row r="8" spans="2:25" s="542" customFormat="1" ht="20.25" customHeight="1" x14ac:dyDescent="0.2">
      <c r="B8" s="1106"/>
      <c r="C8" s="544"/>
      <c r="D8" s="543"/>
      <c r="E8" s="544"/>
      <c r="F8" s="543" t="s">
        <v>12</v>
      </c>
      <c r="G8" s="543" t="s">
        <v>31</v>
      </c>
      <c r="H8" s="543" t="s">
        <v>12</v>
      </c>
      <c r="I8" s="543" t="s">
        <v>31</v>
      </c>
      <c r="J8" s="543" t="s">
        <v>12</v>
      </c>
      <c r="K8" s="543" t="s">
        <v>31</v>
      </c>
      <c r="L8" s="543" t="s">
        <v>12</v>
      </c>
      <c r="M8" s="543" t="s">
        <v>31</v>
      </c>
      <c r="N8" s="543" t="s">
        <v>12</v>
      </c>
      <c r="O8" s="543" t="s">
        <v>31</v>
      </c>
      <c r="P8" s="543"/>
      <c r="Q8" s="543"/>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c r="F10" s="551">
        <f>'31dictsaad'!K10</f>
        <v>85542</v>
      </c>
      <c r="G10" s="552">
        <f t="shared" ref="G10:O29" si="0">F10*100/$N10</f>
        <v>22.031462479910989</v>
      </c>
      <c r="H10" s="551">
        <f>'31dictsaad'!N10</f>
        <v>142627</v>
      </c>
      <c r="I10" s="552">
        <f t="shared" ref="I10:I27" si="1">H10*100/$N10</f>
        <v>36.733784563398856</v>
      </c>
      <c r="J10" s="551">
        <f>'31dictsaad'!Q10</f>
        <v>90741</v>
      </c>
      <c r="K10" s="552">
        <f t="shared" ref="K10:K27" si="2">J10*100/$N10</f>
        <v>23.370472246260352</v>
      </c>
      <c r="L10" s="551">
        <f>'31dictsaad'!W10</f>
        <v>69362</v>
      </c>
      <c r="M10" s="552">
        <f t="shared" ref="M10:M27" si="3">L10*100/$N10</f>
        <v>17.864280710429803</v>
      </c>
      <c r="N10" s="551">
        <f>F10+H10+J10+L10</f>
        <v>388272</v>
      </c>
      <c r="O10" s="552">
        <f>G10+I10+K10+M10</f>
        <v>100</v>
      </c>
      <c r="P10" s="553"/>
      <c r="Q10" s="553"/>
    </row>
    <row r="11" spans="2:25" s="549" customFormat="1" ht="18" customHeight="1" x14ac:dyDescent="0.2">
      <c r="B11" s="531" t="s">
        <v>10</v>
      </c>
      <c r="C11" s="546"/>
      <c r="D11" s="550"/>
      <c r="F11" s="551">
        <f>'31dictsaad'!K11</f>
        <v>11989</v>
      </c>
      <c r="G11" s="552">
        <f t="shared" si="0"/>
        <v>24.955766949064341</v>
      </c>
      <c r="H11" s="551">
        <f>'31dictsaad'!N11</f>
        <v>14592</v>
      </c>
      <c r="I11" s="552">
        <f t="shared" si="1"/>
        <v>30.374055494265313</v>
      </c>
      <c r="J11" s="551">
        <f>'31dictsaad'!Q11</f>
        <v>13513</v>
      </c>
      <c r="K11" s="552">
        <f t="shared" si="2"/>
        <v>28.128057284402907</v>
      </c>
      <c r="L11" s="551">
        <f>'31dictsaad'!W11</f>
        <v>7947</v>
      </c>
      <c r="M11" s="552">
        <f t="shared" si="3"/>
        <v>16.542120272267439</v>
      </c>
      <c r="N11" s="551">
        <f t="shared" ref="N11:O27" si="4">F11+H11+J11+L11</f>
        <v>48041</v>
      </c>
      <c r="O11" s="552">
        <f t="shared" si="4"/>
        <v>100</v>
      </c>
      <c r="P11" s="553"/>
      <c r="Q11" s="553"/>
    </row>
    <row r="12" spans="2:25" s="549" customFormat="1" ht="22.5" customHeight="1" x14ac:dyDescent="0.2">
      <c r="B12" s="531" t="s">
        <v>40</v>
      </c>
      <c r="C12" s="546"/>
      <c r="D12" s="550"/>
      <c r="F12" s="550">
        <f>'31dictsaad'!K12</f>
        <v>8123</v>
      </c>
      <c r="G12" s="552">
        <f t="shared" si="0"/>
        <v>19.483354120694617</v>
      </c>
      <c r="H12" s="550">
        <f>'31dictsaad'!N12</f>
        <v>11130</v>
      </c>
      <c r="I12" s="552">
        <f t="shared" si="1"/>
        <v>26.695768972464741</v>
      </c>
      <c r="J12" s="550">
        <f>'31dictsaad'!Q12</f>
        <v>13830</v>
      </c>
      <c r="K12" s="552">
        <f t="shared" si="2"/>
        <v>33.17183152643193</v>
      </c>
      <c r="L12" s="550">
        <f>'31dictsaad'!W12</f>
        <v>8609</v>
      </c>
      <c r="M12" s="552">
        <f t="shared" si="3"/>
        <v>20.649045380408712</v>
      </c>
      <c r="N12" s="551">
        <f t="shared" si="4"/>
        <v>41692</v>
      </c>
      <c r="O12" s="552">
        <f t="shared" si="4"/>
        <v>100</v>
      </c>
      <c r="P12" s="553"/>
      <c r="Q12" s="553"/>
    </row>
    <row r="13" spans="2:25" s="549" customFormat="1" ht="18" customHeight="1" x14ac:dyDescent="0.2">
      <c r="B13" s="531" t="s">
        <v>41</v>
      </c>
      <c r="C13" s="546"/>
      <c r="D13" s="550"/>
      <c r="F13" s="551">
        <f>'31dictsaad'!K13</f>
        <v>8108</v>
      </c>
      <c r="G13" s="552">
        <f t="shared" si="0"/>
        <v>20.681035582196149</v>
      </c>
      <c r="H13" s="551">
        <f>'31dictsaad'!N13</f>
        <v>10760</v>
      </c>
      <c r="I13" s="552">
        <f t="shared" si="1"/>
        <v>27.445478892998342</v>
      </c>
      <c r="J13" s="551">
        <f>'31dictsaad'!Q13</f>
        <v>13284</v>
      </c>
      <c r="K13" s="552">
        <f t="shared" si="2"/>
        <v>33.883433235556687</v>
      </c>
      <c r="L13" s="551">
        <f>'31dictsaad'!W13</f>
        <v>7053</v>
      </c>
      <c r="M13" s="552">
        <f t="shared" si="3"/>
        <v>17.990052289248819</v>
      </c>
      <c r="N13" s="551">
        <f t="shared" si="4"/>
        <v>39205</v>
      </c>
      <c r="O13" s="552">
        <f t="shared" si="4"/>
        <v>100</v>
      </c>
      <c r="P13" s="553"/>
      <c r="Q13" s="553"/>
    </row>
    <row r="14" spans="2:25" s="549" customFormat="1" ht="18" customHeight="1" x14ac:dyDescent="0.2">
      <c r="B14" s="531" t="s">
        <v>9</v>
      </c>
      <c r="C14" s="546"/>
      <c r="D14" s="550"/>
      <c r="F14" s="551">
        <f>'31dictsaad'!K14</f>
        <v>15100</v>
      </c>
      <c r="G14" s="552">
        <f t="shared" si="0"/>
        <v>29.394588281097917</v>
      </c>
      <c r="H14" s="551">
        <f>'31dictsaad'!N14</f>
        <v>15666</v>
      </c>
      <c r="I14" s="552">
        <f t="shared" si="1"/>
        <v>30.496398676270196</v>
      </c>
      <c r="J14" s="551">
        <f>'31dictsaad'!Q14</f>
        <v>14453</v>
      </c>
      <c r="K14" s="552">
        <f t="shared" si="2"/>
        <v>28.135098306404515</v>
      </c>
      <c r="L14" s="551">
        <f>'31dictsaad'!W14</f>
        <v>6151</v>
      </c>
      <c r="M14" s="552">
        <f t="shared" si="3"/>
        <v>11.973914736227369</v>
      </c>
      <c r="N14" s="551">
        <f t="shared" si="4"/>
        <v>51370</v>
      </c>
      <c r="O14" s="552">
        <f t="shared" si="4"/>
        <v>100</v>
      </c>
      <c r="P14" s="553"/>
      <c r="Q14" s="553"/>
    </row>
    <row r="15" spans="2:25" s="549" customFormat="1" ht="18" customHeight="1" x14ac:dyDescent="0.2">
      <c r="B15" s="531" t="s">
        <v>8</v>
      </c>
      <c r="C15" s="546"/>
      <c r="D15" s="550"/>
      <c r="F15" s="550">
        <f>'31dictsaad'!K15</f>
        <v>5828</v>
      </c>
      <c r="G15" s="552">
        <f t="shared" si="0"/>
        <v>25.365598885793872</v>
      </c>
      <c r="H15" s="550">
        <f>'31dictsaad'!N15</f>
        <v>7993</v>
      </c>
      <c r="I15" s="552">
        <f t="shared" si="1"/>
        <v>34.788474930362113</v>
      </c>
      <c r="J15" s="550">
        <f>'31dictsaad'!Q15</f>
        <v>4961</v>
      </c>
      <c r="K15" s="552">
        <f t="shared" si="2"/>
        <v>21.592096100278553</v>
      </c>
      <c r="L15" s="550">
        <f>'31dictsaad'!W15</f>
        <v>4194</v>
      </c>
      <c r="M15" s="552">
        <f t="shared" si="3"/>
        <v>18.253830083565461</v>
      </c>
      <c r="N15" s="551">
        <f t="shared" si="4"/>
        <v>22976</v>
      </c>
      <c r="O15" s="552">
        <f t="shared" si="4"/>
        <v>100</v>
      </c>
      <c r="P15" s="553"/>
      <c r="Q15" s="553"/>
    </row>
    <row r="16" spans="2:25" s="549" customFormat="1" ht="18" customHeight="1" x14ac:dyDescent="0.2">
      <c r="B16" s="531" t="s">
        <v>7</v>
      </c>
      <c r="C16" s="546"/>
      <c r="D16" s="550"/>
      <c r="F16" s="551">
        <f>'31dictsaad'!K16</f>
        <v>34359</v>
      </c>
      <c r="G16" s="552">
        <f t="shared" si="0"/>
        <v>23.768314448179968</v>
      </c>
      <c r="H16" s="551">
        <f>'31dictsaad'!N16</f>
        <v>39429</v>
      </c>
      <c r="I16" s="552">
        <f t="shared" si="1"/>
        <v>27.275557215788819</v>
      </c>
      <c r="J16" s="551">
        <f>'31dictsaad'!Q16</f>
        <v>45794</v>
      </c>
      <c r="K16" s="552">
        <f t="shared" si="2"/>
        <v>31.678634181435825</v>
      </c>
      <c r="L16" s="551">
        <f>'31dictsaad'!W16</f>
        <v>24976</v>
      </c>
      <c r="M16" s="552">
        <f t="shared" si="3"/>
        <v>17.277494154595388</v>
      </c>
      <c r="N16" s="551">
        <f t="shared" si="4"/>
        <v>144558</v>
      </c>
      <c r="O16" s="552">
        <f t="shared" si="4"/>
        <v>100</v>
      </c>
      <c r="P16" s="553"/>
      <c r="Q16" s="553"/>
    </row>
    <row r="17" spans="2:25" s="549" customFormat="1" ht="18" customHeight="1" x14ac:dyDescent="0.2">
      <c r="B17" s="531" t="s">
        <v>43</v>
      </c>
      <c r="C17" s="546"/>
      <c r="D17" s="550"/>
      <c r="F17" s="551">
        <f>'31dictsaad'!K17</f>
        <v>22411</v>
      </c>
      <c r="G17" s="552">
        <f t="shared" si="0"/>
        <v>24.690691550894048</v>
      </c>
      <c r="H17" s="551">
        <f>'31dictsaad'!N17</f>
        <v>24269</v>
      </c>
      <c r="I17" s="552">
        <f t="shared" si="1"/>
        <v>26.73769101105027</v>
      </c>
      <c r="J17" s="551">
        <f>'31dictsaad'!Q17</f>
        <v>27338</v>
      </c>
      <c r="K17" s="552">
        <f t="shared" si="2"/>
        <v>30.118875802879902</v>
      </c>
      <c r="L17" s="551">
        <f>'31dictsaad'!W17</f>
        <v>16749</v>
      </c>
      <c r="M17" s="552">
        <f t="shared" si="3"/>
        <v>18.45274163517578</v>
      </c>
      <c r="N17" s="551">
        <f t="shared" si="4"/>
        <v>90767</v>
      </c>
      <c r="O17" s="552">
        <f t="shared" si="4"/>
        <v>100</v>
      </c>
      <c r="P17" s="553"/>
      <c r="Q17" s="553"/>
    </row>
    <row r="18" spans="2:25" s="549" customFormat="1" ht="18" customHeight="1" x14ac:dyDescent="0.2">
      <c r="B18" s="531" t="s">
        <v>44</v>
      </c>
      <c r="C18" s="546"/>
      <c r="D18" s="550"/>
      <c r="F18" s="551">
        <f>'31dictsaad'!K18</f>
        <v>50771</v>
      </c>
      <c r="G18" s="552">
        <f t="shared" si="0"/>
        <v>14.821572451160129</v>
      </c>
      <c r="H18" s="551">
        <f>'31dictsaad'!N18</f>
        <v>98923</v>
      </c>
      <c r="I18" s="552">
        <f t="shared" si="1"/>
        <v>28.878580520102293</v>
      </c>
      <c r="J18" s="551">
        <f>'31dictsaad'!Q18</f>
        <v>117748</v>
      </c>
      <c r="K18" s="552">
        <f t="shared" si="2"/>
        <v>34.374160701565913</v>
      </c>
      <c r="L18" s="551">
        <f>'31dictsaad'!W18</f>
        <v>75106</v>
      </c>
      <c r="M18" s="552">
        <f t="shared" si="3"/>
        <v>21.925686327171668</v>
      </c>
      <c r="N18" s="551">
        <f t="shared" si="4"/>
        <v>342548</v>
      </c>
      <c r="O18" s="552">
        <f t="shared" si="4"/>
        <v>100</v>
      </c>
      <c r="P18" s="553"/>
      <c r="Q18" s="553"/>
    </row>
    <row r="19" spans="2:25" s="549" customFormat="1" ht="18" customHeight="1" x14ac:dyDescent="0.2">
      <c r="B19" s="531" t="s">
        <v>6</v>
      </c>
      <c r="C19" s="546"/>
      <c r="D19" s="550"/>
      <c r="F19" s="551">
        <f>'31dictsaad'!K19</f>
        <v>45541</v>
      </c>
      <c r="G19" s="552">
        <f t="shared" si="0"/>
        <v>25.086484223514894</v>
      </c>
      <c r="H19" s="551">
        <f>'31dictsaad'!N19</f>
        <v>58232</v>
      </c>
      <c r="I19" s="552">
        <f>H19*100/$N19</f>
        <v>32.077384100123389</v>
      </c>
      <c r="J19" s="551">
        <f>'31dictsaad'!Q19</f>
        <v>51494</v>
      </c>
      <c r="K19" s="552">
        <f>J19*100/$N19</f>
        <v>28.365723603031906</v>
      </c>
      <c r="L19" s="551">
        <f>'31dictsaad'!W19</f>
        <v>26269</v>
      </c>
      <c r="M19" s="552">
        <f t="shared" si="3"/>
        <v>14.470408073329807</v>
      </c>
      <c r="N19" s="551">
        <f t="shared" si="4"/>
        <v>181536</v>
      </c>
      <c r="O19" s="552">
        <f t="shared" si="4"/>
        <v>100</v>
      </c>
      <c r="P19" s="553"/>
      <c r="Q19" s="553"/>
    </row>
    <row r="20" spans="2:25" s="549" customFormat="1" ht="18" customHeight="1" x14ac:dyDescent="0.2">
      <c r="B20" s="531" t="s">
        <v>5</v>
      </c>
      <c r="C20" s="546"/>
      <c r="D20" s="550"/>
      <c r="F20" s="551">
        <f>'31dictsaad'!K20</f>
        <v>13082</v>
      </c>
      <c r="G20" s="552">
        <f t="shared" si="0"/>
        <v>23.627365987574048</v>
      </c>
      <c r="H20" s="551">
        <f>'31dictsaad'!N20</f>
        <v>13223</v>
      </c>
      <c r="I20" s="552">
        <f>H20*100/$N20</f>
        <v>23.88202571882676</v>
      </c>
      <c r="J20" s="551">
        <f>'31dictsaad'!Q20</f>
        <v>13908</v>
      </c>
      <c r="K20" s="552">
        <f>J20*100/$N20</f>
        <v>25.119202427394885</v>
      </c>
      <c r="L20" s="551">
        <f>'31dictsaad'!W20</f>
        <v>15155</v>
      </c>
      <c r="M20" s="552">
        <f t="shared" si="3"/>
        <v>27.371405866204306</v>
      </c>
      <c r="N20" s="551">
        <f t="shared" si="4"/>
        <v>55368</v>
      </c>
      <c r="O20" s="552">
        <f t="shared" si="4"/>
        <v>100</v>
      </c>
      <c r="P20" s="553"/>
      <c r="Q20" s="553"/>
    </row>
    <row r="21" spans="2:25" s="549" customFormat="1" ht="18" customHeight="1" x14ac:dyDescent="0.2">
      <c r="B21" s="531" t="s">
        <v>38</v>
      </c>
      <c r="C21" s="546"/>
      <c r="D21" s="550"/>
      <c r="F21" s="551">
        <f>'31dictsaad'!K21</f>
        <v>26539</v>
      </c>
      <c r="G21" s="552">
        <f t="shared" si="0"/>
        <v>31.972772724534668</v>
      </c>
      <c r="H21" s="551">
        <f>'31dictsaad'!N21</f>
        <v>25633</v>
      </c>
      <c r="I21" s="552">
        <f>H21*100/$N21</f>
        <v>30.881272212517317</v>
      </c>
      <c r="J21" s="551">
        <f>'31dictsaad'!Q21</f>
        <v>22722</v>
      </c>
      <c r="K21" s="552">
        <f>J21*100/$N21</f>
        <v>27.374254562978134</v>
      </c>
      <c r="L21" s="551">
        <f>'31dictsaad'!W21</f>
        <v>8111</v>
      </c>
      <c r="M21" s="552">
        <f t="shared" si="3"/>
        <v>9.7717004999698815</v>
      </c>
      <c r="N21" s="551">
        <f t="shared" si="4"/>
        <v>83005</v>
      </c>
      <c r="O21" s="552">
        <f t="shared" si="4"/>
        <v>100</v>
      </c>
      <c r="P21" s="553"/>
      <c r="Q21" s="553"/>
    </row>
    <row r="22" spans="2:25" s="549" customFormat="1" ht="21" customHeight="1" x14ac:dyDescent="0.2">
      <c r="B22" s="531" t="s">
        <v>45</v>
      </c>
      <c r="C22" s="546"/>
      <c r="D22" s="550"/>
      <c r="F22" s="551">
        <f>'31dictsaad'!K22</f>
        <v>60266</v>
      </c>
      <c r="G22" s="552">
        <f t="shared" si="0"/>
        <v>25.71854102565197</v>
      </c>
      <c r="H22" s="551">
        <f>'31dictsaad'!N22</f>
        <v>68209</v>
      </c>
      <c r="I22" s="552">
        <f>H22*100/$N22</f>
        <v>29.108219639907993</v>
      </c>
      <c r="J22" s="551">
        <f>'31dictsaad'!Q22</f>
        <v>54560</v>
      </c>
      <c r="K22" s="552">
        <f>J22*100/$N22</f>
        <v>23.283503108876836</v>
      </c>
      <c r="L22" s="551">
        <f>'31dictsaad'!W22</f>
        <v>51294</v>
      </c>
      <c r="M22" s="552">
        <f t="shared" si="3"/>
        <v>21.889736225563205</v>
      </c>
      <c r="N22" s="551">
        <f t="shared" si="4"/>
        <v>234329</v>
      </c>
      <c r="O22" s="552">
        <f t="shared" si="4"/>
        <v>100</v>
      </c>
      <c r="P22" s="553"/>
      <c r="Q22" s="553"/>
    </row>
    <row r="23" spans="2:25" s="549" customFormat="1" ht="18" customHeight="1" x14ac:dyDescent="0.2">
      <c r="B23" s="531" t="s">
        <v>46</v>
      </c>
      <c r="C23" s="546"/>
      <c r="D23" s="550"/>
      <c r="F23" s="551">
        <f>'31dictsaad'!K23</f>
        <v>14383</v>
      </c>
      <c r="G23" s="552">
        <f t="shared" si="0"/>
        <v>27.892409727339722</v>
      </c>
      <c r="H23" s="551">
        <f>'31dictsaad'!N23</f>
        <v>17781</v>
      </c>
      <c r="I23" s="552">
        <f>H23*100/$N23</f>
        <v>34.482023038436182</v>
      </c>
      <c r="J23" s="551">
        <f>'31dictsaad'!Q23</f>
        <v>13161</v>
      </c>
      <c r="K23" s="552">
        <f>J23*100/$N23</f>
        <v>25.522631191094906</v>
      </c>
      <c r="L23" s="551">
        <f>'31dictsaad'!W23</f>
        <v>6241</v>
      </c>
      <c r="M23" s="552">
        <f t="shared" si="3"/>
        <v>12.102936043129194</v>
      </c>
      <c r="N23" s="551">
        <f t="shared" si="4"/>
        <v>51566</v>
      </c>
      <c r="O23" s="552">
        <f t="shared" si="4"/>
        <v>100</v>
      </c>
      <c r="P23" s="553"/>
      <c r="Q23" s="553"/>
    </row>
    <row r="24" spans="2:25" s="549" customFormat="1" ht="22.5" customHeight="1" x14ac:dyDescent="0.2">
      <c r="B24" s="531" t="s">
        <v>47</v>
      </c>
      <c r="C24" s="546"/>
      <c r="D24" s="550"/>
      <c r="F24" s="550">
        <f>'31dictsaad'!K24</f>
        <v>3425</v>
      </c>
      <c r="G24" s="554">
        <f t="shared" si="0"/>
        <v>15.718219366681964</v>
      </c>
      <c r="H24" s="550">
        <f>'31dictsaad'!N24</f>
        <v>6026</v>
      </c>
      <c r="I24" s="552">
        <f t="shared" si="1"/>
        <v>27.654887563102342</v>
      </c>
      <c r="J24" s="550">
        <f>'31dictsaad'!Q24</f>
        <v>6853</v>
      </c>
      <c r="K24" s="552">
        <f t="shared" si="2"/>
        <v>31.450206516750804</v>
      </c>
      <c r="L24" s="550">
        <f>'31dictsaad'!W24</f>
        <v>5486</v>
      </c>
      <c r="M24" s="552">
        <f t="shared" si="3"/>
        <v>25.176686553464894</v>
      </c>
      <c r="N24" s="550">
        <f t="shared" si="4"/>
        <v>21790</v>
      </c>
      <c r="O24" s="552">
        <f t="shared" si="4"/>
        <v>100</v>
      </c>
      <c r="P24" s="553"/>
      <c r="Q24" s="553"/>
    </row>
    <row r="25" spans="2:25" s="549" customFormat="1" ht="18" customHeight="1" x14ac:dyDescent="0.2">
      <c r="B25" s="531" t="s">
        <v>48</v>
      </c>
      <c r="C25" s="546"/>
      <c r="D25" s="550"/>
      <c r="F25" s="550">
        <f>'31dictsaad'!K25</f>
        <v>19490</v>
      </c>
      <c r="G25" s="554">
        <f t="shared" si="0"/>
        <v>17.451803830621692</v>
      </c>
      <c r="H25" s="550">
        <f>'31dictsaad'!N25</f>
        <v>26104</v>
      </c>
      <c r="I25" s="552">
        <f t="shared" si="1"/>
        <v>23.374134797052267</v>
      </c>
      <c r="J25" s="550">
        <f>'31dictsaad'!Q25</f>
        <v>35471</v>
      </c>
      <c r="K25" s="552">
        <f t="shared" si="2"/>
        <v>31.761566632939047</v>
      </c>
      <c r="L25" s="550">
        <f>'31dictsaad'!W25</f>
        <v>30614</v>
      </c>
      <c r="M25" s="552">
        <f t="shared" si="3"/>
        <v>27.412494739386993</v>
      </c>
      <c r="N25" s="550">
        <f t="shared" si="4"/>
        <v>111679</v>
      </c>
      <c r="O25" s="552">
        <f t="shared" si="4"/>
        <v>100</v>
      </c>
      <c r="P25" s="553"/>
      <c r="Q25" s="553"/>
    </row>
    <row r="26" spans="2:25" s="549" customFormat="1" ht="18" customHeight="1" x14ac:dyDescent="0.2">
      <c r="B26" s="531" t="s">
        <v>49</v>
      </c>
      <c r="C26" s="546"/>
      <c r="D26" s="550"/>
      <c r="F26" s="550">
        <f>'31dictsaad'!K26</f>
        <v>2636</v>
      </c>
      <c r="G26" s="554">
        <f t="shared" si="0"/>
        <v>18.159272526866907</v>
      </c>
      <c r="H26" s="550">
        <f>'31dictsaad'!N26</f>
        <v>4268</v>
      </c>
      <c r="I26" s="552">
        <f t="shared" si="1"/>
        <v>29.402039129236705</v>
      </c>
      <c r="J26" s="550">
        <f>'31dictsaad'!Q26</f>
        <v>3702</v>
      </c>
      <c r="K26" s="552">
        <f t="shared" si="2"/>
        <v>25.502893359052081</v>
      </c>
      <c r="L26" s="550">
        <f>'31dictsaad'!W26</f>
        <v>3910</v>
      </c>
      <c r="M26" s="552">
        <f t="shared" si="3"/>
        <v>26.935794984844311</v>
      </c>
      <c r="N26" s="550">
        <f t="shared" si="4"/>
        <v>14516</v>
      </c>
      <c r="O26" s="552">
        <f t="shared" si="4"/>
        <v>100</v>
      </c>
      <c r="P26" s="553"/>
      <c r="Q26" s="553"/>
    </row>
    <row r="27" spans="2:25" s="549" customFormat="1" ht="18" customHeight="1" x14ac:dyDescent="0.2">
      <c r="B27" s="531" t="s">
        <v>4</v>
      </c>
      <c r="C27" s="546"/>
      <c r="D27" s="550"/>
      <c r="F27" s="550">
        <f>'31dictsaad'!K27</f>
        <v>1212</v>
      </c>
      <c r="G27" s="554">
        <f t="shared" si="0"/>
        <v>24.494745351657237</v>
      </c>
      <c r="H27" s="550">
        <f>'31dictsaad'!N27</f>
        <v>1359</v>
      </c>
      <c r="I27" s="552">
        <f t="shared" si="1"/>
        <v>27.465642683912691</v>
      </c>
      <c r="J27" s="550">
        <f>'31dictsaad'!Q27</f>
        <v>1090</v>
      </c>
      <c r="K27" s="552">
        <f t="shared" si="2"/>
        <v>22.029102667744542</v>
      </c>
      <c r="L27" s="550">
        <f>'31dictsaad'!W27</f>
        <v>1287</v>
      </c>
      <c r="M27" s="552">
        <f t="shared" si="3"/>
        <v>26.01050929668553</v>
      </c>
      <c r="N27" s="551">
        <f t="shared" si="4"/>
        <v>4948</v>
      </c>
      <c r="O27" s="552">
        <f t="shared" si="4"/>
        <v>100</v>
      </c>
      <c r="P27" s="553"/>
      <c r="Q27" s="553"/>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x14ac:dyDescent="0.2">
      <c r="B29" s="790" t="s">
        <v>3</v>
      </c>
      <c r="C29" s="546"/>
      <c r="D29" s="558"/>
      <c r="F29" s="532">
        <f>SUM(F10:F27)</f>
        <v>428805</v>
      </c>
      <c r="G29" s="559">
        <f t="shared" si="0"/>
        <v>22.239008467113308</v>
      </c>
      <c r="H29" s="532">
        <f>SUM(H10:H27)</f>
        <v>586224</v>
      </c>
      <c r="I29" s="559">
        <f t="shared" si="0"/>
        <v>30.403191426464318</v>
      </c>
      <c r="J29" s="532">
        <f>SUM(J10:J27)</f>
        <v>544623</v>
      </c>
      <c r="K29" s="559">
        <f t="shared" si="0"/>
        <v>28.245648974206578</v>
      </c>
      <c r="L29" s="532">
        <f>SUM(L10:L27)</f>
        <v>368514</v>
      </c>
      <c r="M29" s="559">
        <f t="shared" si="0"/>
        <v>19.112151132215796</v>
      </c>
      <c r="N29" s="532">
        <f>SUM(N10:N27)</f>
        <v>1928166</v>
      </c>
      <c r="O29" s="559">
        <f t="shared" si="0"/>
        <v>100</v>
      </c>
      <c r="P29" s="559"/>
      <c r="Q29" s="559"/>
    </row>
    <row r="30" spans="2:25" s="549" customFormat="1" ht="20.25" customHeight="1" x14ac:dyDescent="0.2">
      <c r="B30" s="531" t="s">
        <v>3</v>
      </c>
      <c r="C30" s="560"/>
      <c r="D30" s="532">
        <f>SUM(D10:D29)</f>
        <v>0</v>
      </c>
      <c r="E30" s="561"/>
      <c r="F30" s="532">
        <f>SUM(F10:F27)</f>
        <v>428805</v>
      </c>
      <c r="G30" s="562">
        <f>F30*100/$N30</f>
        <v>22.239008467113308</v>
      </c>
      <c r="H30" s="532">
        <f>SUM(H10:H27)</f>
        <v>586224</v>
      </c>
      <c r="I30" s="562">
        <f>H30*100/$N30</f>
        <v>30.403191426464318</v>
      </c>
      <c r="J30" s="532">
        <f>SUM(J10:J27)</f>
        <v>544623</v>
      </c>
      <c r="K30" s="562">
        <f>J30*100/$N30</f>
        <v>28.245648974206578</v>
      </c>
      <c r="L30" s="532">
        <f>SUM(L10:L28)</f>
        <v>368514</v>
      </c>
      <c r="M30" s="562">
        <f>L30*100/$N30</f>
        <v>19.112151132215796</v>
      </c>
      <c r="N30" s="532">
        <f>F30+H30+J30+L30</f>
        <v>1928166</v>
      </c>
      <c r="O30" s="562">
        <f>G30+I30+K30+M30</f>
        <v>100</v>
      </c>
      <c r="P30" s="563"/>
      <c r="Q30" s="563" t="e">
        <f>(N30/D30)</f>
        <v>#DIV/0!</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1:25" x14ac:dyDescent="0.2">
      <c r="A33" s="136"/>
      <c r="B33" s="791" t="s">
        <v>50</v>
      </c>
      <c r="F33" s="177"/>
      <c r="G33" s="177"/>
      <c r="H33" s="177"/>
      <c r="I33" s="177"/>
      <c r="J33" s="177"/>
      <c r="K33" s="177"/>
      <c r="L33" s="177"/>
      <c r="M33" s="177"/>
      <c r="N33" s="177"/>
      <c r="O33" s="177"/>
      <c r="P33" s="177"/>
      <c r="Q33" s="177"/>
      <c r="R33" s="177"/>
      <c r="S33" s="177"/>
      <c r="T33" s="177"/>
      <c r="U33" s="177"/>
    </row>
    <row r="34" spans="1:25" x14ac:dyDescent="0.2">
      <c r="F34" s="47"/>
      <c r="G34" s="47"/>
      <c r="H34" s="47"/>
      <c r="I34" s="47"/>
      <c r="J34" s="47"/>
    </row>
    <row r="36" spans="1:25" x14ac:dyDescent="0.2">
      <c r="D36" s="18"/>
      <c r="T36" s="136"/>
      <c r="U36" s="136"/>
      <c r="X36" s="1"/>
      <c r="Y36" s="1"/>
    </row>
    <row r="37" spans="1:25" x14ac:dyDescent="0.2">
      <c r="T37" s="136"/>
      <c r="U37" s="136"/>
      <c r="X37" s="1"/>
      <c r="Y37" s="1"/>
    </row>
    <row r="38" spans="1:25" x14ac:dyDescent="0.2">
      <c r="T38" s="136"/>
      <c r="U38" s="136"/>
      <c r="X38" s="1"/>
      <c r="Y38" s="1"/>
    </row>
    <row r="39" spans="1:25" x14ac:dyDescent="0.2">
      <c r="T39" s="136"/>
      <c r="U39" s="136"/>
      <c r="X39" s="1"/>
      <c r="Y39" s="1"/>
    </row>
    <row r="40" spans="1:25" x14ac:dyDescent="0.2">
      <c r="T40" s="136"/>
      <c r="U40" s="136"/>
      <c r="X40" s="1"/>
      <c r="Y40" s="1"/>
    </row>
    <row r="41" spans="1:25" x14ac:dyDescent="0.2">
      <c r="T41" s="136"/>
      <c r="U41" s="136"/>
      <c r="X41" s="1"/>
      <c r="Y41" s="1"/>
    </row>
    <row r="42" spans="1:25" x14ac:dyDescent="0.2">
      <c r="T42" s="136"/>
      <c r="U42" s="136"/>
      <c r="X42" s="1"/>
      <c r="Y42" s="1"/>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1: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1:25" s="44" customFormat="1" ht="49.5" customHeight="1" x14ac:dyDescent="0.2">
      <c r="B2" s="122"/>
      <c r="C2" s="122"/>
      <c r="D2" s="122"/>
      <c r="E2" s="122"/>
      <c r="F2" s="122"/>
      <c r="G2" s="122"/>
      <c r="H2" s="122"/>
      <c r="I2" s="122"/>
      <c r="J2" s="122"/>
      <c r="K2" s="122"/>
      <c r="X2" s="92"/>
      <c r="Y2" s="92"/>
    </row>
    <row r="3" spans="1:25" s="7" customFormat="1" ht="19.5" x14ac:dyDescent="0.2">
      <c r="B3" s="1032" t="s">
        <v>412</v>
      </c>
      <c r="C3" s="1032"/>
      <c r="D3" s="1032"/>
      <c r="E3" s="1032"/>
      <c r="F3" s="1032"/>
      <c r="G3" s="1032"/>
      <c r="H3" s="1032"/>
      <c r="I3" s="1032"/>
      <c r="J3" s="1032"/>
      <c r="K3" s="1032"/>
      <c r="L3" s="1032"/>
      <c r="M3" s="1032"/>
      <c r="N3" s="1032"/>
      <c r="O3" s="1032"/>
      <c r="P3" s="1032"/>
      <c r="Q3" s="1032"/>
      <c r="R3" s="1032"/>
      <c r="S3" s="1032"/>
      <c r="T3" s="1032"/>
      <c r="U3" s="1032"/>
      <c r="V3" s="1032"/>
      <c r="W3" s="1032"/>
      <c r="X3" s="1032"/>
      <c r="Y3" s="13"/>
    </row>
    <row r="4" spans="1:25" s="7" customFormat="1" ht="14.25" customHeight="1" x14ac:dyDescent="0.2">
      <c r="B4" s="1035" t="str">
        <f>porsaad!B6</f>
        <v>Situación a 31 de agosto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1: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1:25" s="518" customFormat="1" ht="19.5" customHeight="1" x14ac:dyDescent="0.2">
      <c r="A6" s="517"/>
      <c r="F6" s="1105" t="s">
        <v>55</v>
      </c>
      <c r="G6" s="1105"/>
      <c r="H6" s="1105"/>
      <c r="I6" s="1105"/>
      <c r="J6" s="1105"/>
      <c r="K6" s="1105"/>
      <c r="L6" s="1105"/>
      <c r="M6" s="1105"/>
      <c r="N6" s="1105"/>
      <c r="O6" s="1105"/>
      <c r="P6" s="1105"/>
      <c r="Q6" s="1105"/>
      <c r="R6" s="1105"/>
      <c r="S6" s="1105"/>
      <c r="T6" s="1105"/>
      <c r="U6" s="1105"/>
      <c r="V6" s="1105"/>
      <c r="W6" s="1105"/>
      <c r="X6" s="541"/>
      <c r="Y6" s="541"/>
    </row>
    <row r="7" spans="1:25" s="518" customFormat="1" ht="64.5" customHeight="1" x14ac:dyDescent="0.2">
      <c r="A7" s="517"/>
      <c r="B7" s="1106" t="s">
        <v>15</v>
      </c>
      <c r="C7" s="542"/>
      <c r="D7" s="543"/>
      <c r="E7" s="542"/>
      <c r="F7" s="1107" t="s">
        <v>35</v>
      </c>
      <c r="G7" s="1107"/>
      <c r="H7" s="1107" t="s">
        <v>36</v>
      </c>
      <c r="I7" s="1107"/>
      <c r="J7" s="1107" t="s">
        <v>51</v>
      </c>
      <c r="K7" s="1107"/>
      <c r="L7" s="1107"/>
      <c r="M7" s="1107"/>
      <c r="N7" s="1107" t="s">
        <v>234</v>
      </c>
      <c r="O7" s="1107"/>
      <c r="P7" s="543"/>
      <c r="Q7" s="543"/>
    </row>
    <row r="8" spans="1:25" s="542" customFormat="1" ht="20.25" customHeight="1" x14ac:dyDescent="0.2">
      <c r="A8" s="627"/>
      <c r="B8" s="1106"/>
      <c r="C8" s="544"/>
      <c r="D8" s="543"/>
      <c r="E8" s="544"/>
      <c r="F8" s="543" t="s">
        <v>12</v>
      </c>
      <c r="G8" s="543" t="s">
        <v>31</v>
      </c>
      <c r="H8" s="543" t="s">
        <v>12</v>
      </c>
      <c r="I8" s="543" t="s">
        <v>31</v>
      </c>
      <c r="J8" s="543" t="s">
        <v>12</v>
      </c>
      <c r="K8" s="543" t="s">
        <v>31</v>
      </c>
      <c r="L8" s="543"/>
      <c r="M8" s="543"/>
      <c r="N8" s="543" t="s">
        <v>12</v>
      </c>
      <c r="O8" s="543" t="s">
        <v>31</v>
      </c>
      <c r="P8" s="543"/>
      <c r="Q8" s="543"/>
    </row>
    <row r="9" spans="1:25" s="544" customFormat="1" ht="8.25" customHeight="1" x14ac:dyDescent="0.2">
      <c r="A9" s="628"/>
      <c r="B9" s="545"/>
      <c r="C9" s="546"/>
      <c r="D9" s="547"/>
      <c r="E9" s="546"/>
      <c r="F9" s="548"/>
      <c r="G9" s="548"/>
      <c r="H9" s="548"/>
      <c r="I9" s="548"/>
      <c r="J9" s="548"/>
      <c r="K9" s="548"/>
      <c r="L9" s="548"/>
      <c r="M9" s="548"/>
      <c r="N9" s="548"/>
      <c r="O9" s="548"/>
      <c r="P9" s="548"/>
      <c r="Q9" s="548"/>
    </row>
    <row r="10" spans="1:25" s="549" customFormat="1" ht="18" customHeight="1" x14ac:dyDescent="0.2">
      <c r="A10" s="629"/>
      <c r="B10" s="531" t="s">
        <v>11</v>
      </c>
      <c r="C10" s="546"/>
      <c r="D10" s="550"/>
      <c r="F10" s="551">
        <f>'31dictsaad'!K10</f>
        <v>85542</v>
      </c>
      <c r="G10" s="552">
        <f t="shared" ref="G10:O29" si="0">F10*100/$N10</f>
        <v>26.823241666927974</v>
      </c>
      <c r="H10" s="551">
        <f>'31dictsaad'!N10</f>
        <v>142627</v>
      </c>
      <c r="I10" s="552">
        <f t="shared" ref="I10:I27" si="1">H10*100/$N10</f>
        <v>44.72327615941802</v>
      </c>
      <c r="J10" s="551">
        <f>'31dictsaad'!Q10</f>
        <v>90741</v>
      </c>
      <c r="K10" s="552">
        <f t="shared" ref="K10:K27" si="2">J10*100/$N10</f>
        <v>28.45348217365401</v>
      </c>
      <c r="L10" s="551"/>
      <c r="M10" s="552"/>
      <c r="N10" s="551">
        <f>F10+H10+J10+L10</f>
        <v>318910</v>
      </c>
      <c r="O10" s="552">
        <f>G10+I10+K10+M10</f>
        <v>100</v>
      </c>
      <c r="P10" s="553"/>
      <c r="Q10" s="553"/>
    </row>
    <row r="11" spans="1:25" s="549" customFormat="1" ht="18" customHeight="1" x14ac:dyDescent="0.2">
      <c r="A11" s="629"/>
      <c r="B11" s="531" t="s">
        <v>10</v>
      </c>
      <c r="C11" s="546"/>
      <c r="D11" s="550"/>
      <c r="F11" s="551">
        <f>'31dictsaad'!K11</f>
        <v>11989</v>
      </c>
      <c r="G11" s="552">
        <f t="shared" si="0"/>
        <v>29.90222976006385</v>
      </c>
      <c r="H11" s="551">
        <f>'31dictsaad'!N11</f>
        <v>14592</v>
      </c>
      <c r="I11" s="552">
        <f t="shared" si="1"/>
        <v>36.394472988477077</v>
      </c>
      <c r="J11" s="551">
        <f>'31dictsaad'!Q11</f>
        <v>13513</v>
      </c>
      <c r="K11" s="552">
        <f t="shared" si="2"/>
        <v>33.70329725145907</v>
      </c>
      <c r="L11" s="551"/>
      <c r="M11" s="552"/>
      <c r="N11" s="551">
        <f t="shared" ref="N11:O27" si="3">F11+H11+J11+L11</f>
        <v>40094</v>
      </c>
      <c r="O11" s="552">
        <f t="shared" si="3"/>
        <v>100</v>
      </c>
      <c r="P11" s="553"/>
      <c r="Q11" s="553"/>
    </row>
    <row r="12" spans="1:25" s="549" customFormat="1" ht="22.5" customHeight="1" x14ac:dyDescent="0.2">
      <c r="A12" s="629"/>
      <c r="B12" s="531" t="s">
        <v>40</v>
      </c>
      <c r="C12" s="546"/>
      <c r="D12" s="550"/>
      <c r="F12" s="550">
        <f>'31dictsaad'!K12</f>
        <v>8123</v>
      </c>
      <c r="G12" s="552">
        <f t="shared" si="0"/>
        <v>24.553396003989963</v>
      </c>
      <c r="H12" s="550">
        <f>'31dictsaad'!N12</f>
        <v>11130</v>
      </c>
      <c r="I12" s="552">
        <f t="shared" si="1"/>
        <v>33.64265634918236</v>
      </c>
      <c r="J12" s="550">
        <f>'31dictsaad'!Q12</f>
        <v>13830</v>
      </c>
      <c r="K12" s="552">
        <f t="shared" si="2"/>
        <v>41.803947646827673</v>
      </c>
      <c r="L12" s="550"/>
      <c r="M12" s="552"/>
      <c r="N12" s="551">
        <f t="shared" si="3"/>
        <v>33083</v>
      </c>
      <c r="O12" s="552">
        <f t="shared" si="3"/>
        <v>100</v>
      </c>
      <c r="P12" s="553"/>
      <c r="Q12" s="553"/>
    </row>
    <row r="13" spans="1:25" s="549" customFormat="1" ht="18" customHeight="1" x14ac:dyDescent="0.2">
      <c r="A13" s="629"/>
      <c r="B13" s="531" t="s">
        <v>41</v>
      </c>
      <c r="C13" s="546"/>
      <c r="D13" s="550"/>
      <c r="F13" s="551">
        <f>'31dictsaad'!K13</f>
        <v>8108</v>
      </c>
      <c r="G13" s="552">
        <f t="shared" si="0"/>
        <v>25.217715849713858</v>
      </c>
      <c r="H13" s="551">
        <f>'31dictsaad'!N13</f>
        <v>10760</v>
      </c>
      <c r="I13" s="552">
        <f t="shared" si="1"/>
        <v>33.466036327444641</v>
      </c>
      <c r="J13" s="551">
        <f>'31dictsaad'!Q13</f>
        <v>13284</v>
      </c>
      <c r="K13" s="552">
        <f t="shared" si="2"/>
        <v>41.316247822841504</v>
      </c>
      <c r="L13" s="551"/>
      <c r="M13" s="552"/>
      <c r="N13" s="551">
        <f t="shared" si="3"/>
        <v>32152</v>
      </c>
      <c r="O13" s="552">
        <f t="shared" si="3"/>
        <v>100</v>
      </c>
      <c r="P13" s="553"/>
      <c r="Q13" s="553"/>
    </row>
    <row r="14" spans="1:25" s="549" customFormat="1" ht="18" customHeight="1" x14ac:dyDescent="0.2">
      <c r="A14" s="629"/>
      <c r="B14" s="531" t="s">
        <v>9</v>
      </c>
      <c r="C14" s="546"/>
      <c r="D14" s="550"/>
      <c r="F14" s="551">
        <f>'31dictsaad'!K14</f>
        <v>15100</v>
      </c>
      <c r="G14" s="552">
        <f t="shared" si="0"/>
        <v>33.393042747517633</v>
      </c>
      <c r="H14" s="551">
        <f>'31dictsaad'!N14</f>
        <v>15666</v>
      </c>
      <c r="I14" s="552">
        <f t="shared" si="1"/>
        <v>34.644728985603393</v>
      </c>
      <c r="J14" s="551">
        <f>'31dictsaad'!Q14</f>
        <v>14453</v>
      </c>
      <c r="K14" s="552">
        <f t="shared" si="2"/>
        <v>31.962228266878967</v>
      </c>
      <c r="L14" s="551"/>
      <c r="M14" s="552"/>
      <c r="N14" s="551">
        <f t="shared" si="3"/>
        <v>45219</v>
      </c>
      <c r="O14" s="552">
        <f t="shared" si="3"/>
        <v>99.999999999999986</v>
      </c>
      <c r="P14" s="553"/>
      <c r="Q14" s="553"/>
    </row>
    <row r="15" spans="1:25" s="549" customFormat="1" ht="18" customHeight="1" x14ac:dyDescent="0.2">
      <c r="A15" s="629"/>
      <c r="B15" s="531" t="s">
        <v>8</v>
      </c>
      <c r="C15" s="546"/>
      <c r="D15" s="550"/>
      <c r="F15" s="550">
        <f>'31dictsaad'!K15</f>
        <v>5828</v>
      </c>
      <c r="G15" s="552">
        <f t="shared" si="0"/>
        <v>31.029709296134598</v>
      </c>
      <c r="H15" s="550">
        <f>'31dictsaad'!N15</f>
        <v>7993</v>
      </c>
      <c r="I15" s="552">
        <f t="shared" si="1"/>
        <v>42.556703226493454</v>
      </c>
      <c r="J15" s="550">
        <f>'31dictsaad'!Q15</f>
        <v>4961</v>
      </c>
      <c r="K15" s="552">
        <f t="shared" si="2"/>
        <v>26.413587477371951</v>
      </c>
      <c r="L15" s="550"/>
      <c r="M15" s="552"/>
      <c r="N15" s="551">
        <f t="shared" si="3"/>
        <v>18782</v>
      </c>
      <c r="O15" s="552">
        <f t="shared" si="3"/>
        <v>100</v>
      </c>
      <c r="P15" s="553"/>
      <c r="Q15" s="553"/>
    </row>
    <row r="16" spans="1:25" s="549" customFormat="1" ht="18" customHeight="1" x14ac:dyDescent="0.2">
      <c r="A16" s="629"/>
      <c r="B16" s="531" t="s">
        <v>7</v>
      </c>
      <c r="C16" s="546"/>
      <c r="D16" s="550"/>
      <c r="F16" s="551">
        <f>'31dictsaad'!K16</f>
        <v>34359</v>
      </c>
      <c r="G16" s="552">
        <f t="shared" si="0"/>
        <v>28.732585171681357</v>
      </c>
      <c r="H16" s="551">
        <f>'31dictsaad'!N16</f>
        <v>39429</v>
      </c>
      <c r="I16" s="552">
        <f t="shared" si="1"/>
        <v>32.9723536987172</v>
      </c>
      <c r="J16" s="551">
        <f>'31dictsaad'!Q16</f>
        <v>45794</v>
      </c>
      <c r="K16" s="552">
        <f t="shared" si="2"/>
        <v>38.295061129601443</v>
      </c>
      <c r="L16" s="551"/>
      <c r="M16" s="552"/>
      <c r="N16" s="551">
        <f t="shared" si="3"/>
        <v>119582</v>
      </c>
      <c r="O16" s="552">
        <f t="shared" si="3"/>
        <v>100</v>
      </c>
      <c r="P16" s="553"/>
      <c r="Q16" s="553"/>
    </row>
    <row r="17" spans="1:25" s="549" customFormat="1" ht="18" customHeight="1" x14ac:dyDescent="0.2">
      <c r="A17" s="629"/>
      <c r="B17" s="531" t="s">
        <v>43</v>
      </c>
      <c r="C17" s="546"/>
      <c r="D17" s="550"/>
      <c r="F17" s="551">
        <f>'31dictsaad'!K17</f>
        <v>22411</v>
      </c>
      <c r="G17" s="552">
        <f t="shared" si="0"/>
        <v>30.277770272095978</v>
      </c>
      <c r="H17" s="551">
        <f>'31dictsaad'!N17</f>
        <v>24269</v>
      </c>
      <c r="I17" s="552">
        <f t="shared" si="1"/>
        <v>32.787970493663707</v>
      </c>
      <c r="J17" s="551">
        <f>'31dictsaad'!Q17</f>
        <v>27338</v>
      </c>
      <c r="K17" s="552">
        <f t="shared" si="2"/>
        <v>36.934259234240322</v>
      </c>
      <c r="L17" s="551"/>
      <c r="M17" s="552"/>
      <c r="N17" s="551">
        <f t="shared" si="3"/>
        <v>74018</v>
      </c>
      <c r="O17" s="552">
        <f t="shared" si="3"/>
        <v>100</v>
      </c>
      <c r="P17" s="553"/>
      <c r="Q17" s="553"/>
    </row>
    <row r="18" spans="1:25" s="549" customFormat="1" ht="18" customHeight="1" x14ac:dyDescent="0.2">
      <c r="A18" s="629"/>
      <c r="B18" s="531" t="s">
        <v>44</v>
      </c>
      <c r="C18" s="546"/>
      <c r="D18" s="550"/>
      <c r="F18" s="551">
        <f>'31dictsaad'!K18</f>
        <v>50771</v>
      </c>
      <c r="G18" s="552">
        <f t="shared" si="0"/>
        <v>18.983929225776055</v>
      </c>
      <c r="H18" s="551">
        <f>'31dictsaad'!N18</f>
        <v>98923</v>
      </c>
      <c r="I18" s="552">
        <f t="shared" si="1"/>
        <v>36.988580701610069</v>
      </c>
      <c r="J18" s="551">
        <f>'31dictsaad'!Q18</f>
        <v>117748</v>
      </c>
      <c r="K18" s="552">
        <f t="shared" si="2"/>
        <v>44.027490072613872</v>
      </c>
      <c r="L18" s="551"/>
      <c r="M18" s="552"/>
      <c r="N18" s="551">
        <f t="shared" si="3"/>
        <v>267442</v>
      </c>
      <c r="O18" s="552">
        <f t="shared" si="3"/>
        <v>100</v>
      </c>
      <c r="P18" s="553"/>
      <c r="Q18" s="553"/>
    </row>
    <row r="19" spans="1:25" s="549" customFormat="1" ht="18" customHeight="1" x14ac:dyDescent="0.2">
      <c r="A19" s="629"/>
      <c r="B19" s="531" t="s">
        <v>6</v>
      </c>
      <c r="C19" s="546"/>
      <c r="D19" s="550"/>
      <c r="F19" s="551">
        <f>'31dictsaad'!K19</f>
        <v>45541</v>
      </c>
      <c r="G19" s="552">
        <f t="shared" si="0"/>
        <v>29.330765713255232</v>
      </c>
      <c r="H19" s="551">
        <f>'31dictsaad'!N19</f>
        <v>58232</v>
      </c>
      <c r="I19" s="552">
        <f>H19*100/$N19</f>
        <v>37.504427856531009</v>
      </c>
      <c r="J19" s="551">
        <f>'31dictsaad'!Q19</f>
        <v>51494</v>
      </c>
      <c r="K19" s="552">
        <f>J19*100/$N19</f>
        <v>33.164806430213758</v>
      </c>
      <c r="L19" s="551"/>
      <c r="M19" s="552"/>
      <c r="N19" s="551">
        <f t="shared" si="3"/>
        <v>155267</v>
      </c>
      <c r="O19" s="552">
        <f t="shared" si="3"/>
        <v>100</v>
      </c>
      <c r="P19" s="553"/>
      <c r="Q19" s="553"/>
    </row>
    <row r="20" spans="1:25" s="549" customFormat="1" ht="18" customHeight="1" x14ac:dyDescent="0.2">
      <c r="A20" s="629"/>
      <c r="B20" s="531" t="s">
        <v>5</v>
      </c>
      <c r="C20" s="546"/>
      <c r="D20" s="550"/>
      <c r="F20" s="551">
        <f>'31dictsaad'!K20</f>
        <v>13082</v>
      </c>
      <c r="G20" s="552">
        <f t="shared" si="0"/>
        <v>32.531768333623454</v>
      </c>
      <c r="H20" s="551">
        <f>'31dictsaad'!N20</f>
        <v>13223</v>
      </c>
      <c r="I20" s="552">
        <f>H20*100/$N20</f>
        <v>32.882401213537911</v>
      </c>
      <c r="J20" s="551">
        <f>'31dictsaad'!Q20</f>
        <v>13908</v>
      </c>
      <c r="K20" s="552">
        <f>J20*100/$N20</f>
        <v>34.585830452838636</v>
      </c>
      <c r="L20" s="551"/>
      <c r="M20" s="552"/>
      <c r="N20" s="551">
        <f t="shared" si="3"/>
        <v>40213</v>
      </c>
      <c r="O20" s="552">
        <f t="shared" si="3"/>
        <v>100</v>
      </c>
      <c r="P20" s="553"/>
      <c r="Q20" s="553"/>
    </row>
    <row r="21" spans="1:25" s="549" customFormat="1" ht="18" customHeight="1" x14ac:dyDescent="0.2">
      <c r="A21" s="629"/>
      <c r="B21" s="531" t="s">
        <v>38</v>
      </c>
      <c r="C21" s="546"/>
      <c r="D21" s="550"/>
      <c r="F21" s="551">
        <f>'31dictsaad'!K21</f>
        <v>26539</v>
      </c>
      <c r="G21" s="552">
        <f t="shared" si="0"/>
        <v>35.435415387080404</v>
      </c>
      <c r="H21" s="551">
        <f>'31dictsaad'!N21</f>
        <v>25633</v>
      </c>
      <c r="I21" s="552">
        <f>H21*100/$N21</f>
        <v>34.225705664005126</v>
      </c>
      <c r="J21" s="551">
        <f>'31dictsaad'!Q21</f>
        <v>22722</v>
      </c>
      <c r="K21" s="552">
        <f>J21*100/$N21</f>
        <v>30.338878948914466</v>
      </c>
      <c r="L21" s="551"/>
      <c r="M21" s="552"/>
      <c r="N21" s="551">
        <f t="shared" si="3"/>
        <v>74894</v>
      </c>
      <c r="O21" s="552">
        <f t="shared" si="3"/>
        <v>100</v>
      </c>
      <c r="P21" s="553"/>
      <c r="Q21" s="553"/>
    </row>
    <row r="22" spans="1:25" s="549" customFormat="1" ht="21" customHeight="1" x14ac:dyDescent="0.2">
      <c r="A22" s="629"/>
      <c r="B22" s="531" t="s">
        <v>45</v>
      </c>
      <c r="C22" s="546"/>
      <c r="D22" s="550"/>
      <c r="F22" s="551">
        <f>'31dictsaad'!K22</f>
        <v>60266</v>
      </c>
      <c r="G22" s="552">
        <f t="shared" si="0"/>
        <v>32.925943125631711</v>
      </c>
      <c r="H22" s="551">
        <f>'31dictsaad'!N22</f>
        <v>68209</v>
      </c>
      <c r="I22" s="552">
        <f>H22*100/$N22</f>
        <v>37.265550304586554</v>
      </c>
      <c r="J22" s="551">
        <f>'31dictsaad'!Q22</f>
        <v>54560</v>
      </c>
      <c r="K22" s="552">
        <f>J22*100/$N22</f>
        <v>29.808506569781734</v>
      </c>
      <c r="L22" s="551"/>
      <c r="M22" s="552"/>
      <c r="N22" s="551">
        <f t="shared" si="3"/>
        <v>183035</v>
      </c>
      <c r="O22" s="552">
        <f t="shared" si="3"/>
        <v>100</v>
      </c>
      <c r="P22" s="553"/>
      <c r="Q22" s="553"/>
    </row>
    <row r="23" spans="1:25" s="549" customFormat="1" ht="18" customHeight="1" x14ac:dyDescent="0.2">
      <c r="A23" s="629"/>
      <c r="B23" s="531" t="s">
        <v>46</v>
      </c>
      <c r="C23" s="546"/>
      <c r="D23" s="550"/>
      <c r="F23" s="551">
        <f>'31dictsaad'!K23</f>
        <v>14383</v>
      </c>
      <c r="G23" s="552">
        <f t="shared" si="0"/>
        <v>31.733039161610591</v>
      </c>
      <c r="H23" s="551">
        <f>'31dictsaad'!N23</f>
        <v>17781</v>
      </c>
      <c r="I23" s="552">
        <f>H23*100/$N23</f>
        <v>39.230005515719803</v>
      </c>
      <c r="J23" s="551">
        <f>'31dictsaad'!Q23</f>
        <v>13161</v>
      </c>
      <c r="K23" s="552">
        <f>J23*100/$N23</f>
        <v>29.036955322669609</v>
      </c>
      <c r="L23" s="551"/>
      <c r="M23" s="552"/>
      <c r="N23" s="551">
        <f t="shared" si="3"/>
        <v>45325</v>
      </c>
      <c r="O23" s="552">
        <f t="shared" si="3"/>
        <v>100.00000000000001</v>
      </c>
      <c r="P23" s="553"/>
      <c r="Q23" s="553"/>
    </row>
    <row r="24" spans="1:25" s="549" customFormat="1" ht="22.5" customHeight="1" x14ac:dyDescent="0.2">
      <c r="A24" s="629"/>
      <c r="B24" s="531" t="s">
        <v>47</v>
      </c>
      <c r="C24" s="546"/>
      <c r="D24" s="550"/>
      <c r="F24" s="550">
        <f>'31dictsaad'!K24</f>
        <v>3425</v>
      </c>
      <c r="G24" s="554">
        <f t="shared" si="0"/>
        <v>21.007114818449459</v>
      </c>
      <c r="H24" s="550">
        <f>'31dictsaad'!N24</f>
        <v>6026</v>
      </c>
      <c r="I24" s="552">
        <f t="shared" si="1"/>
        <v>36.960255152109909</v>
      </c>
      <c r="J24" s="550">
        <f>'31dictsaad'!Q24</f>
        <v>6853</v>
      </c>
      <c r="K24" s="552">
        <f t="shared" si="2"/>
        <v>42.032630029440625</v>
      </c>
      <c r="L24" s="550"/>
      <c r="M24" s="552"/>
      <c r="N24" s="550">
        <f t="shared" si="3"/>
        <v>16304</v>
      </c>
      <c r="O24" s="552">
        <f t="shared" si="3"/>
        <v>100</v>
      </c>
      <c r="P24" s="553"/>
      <c r="Q24" s="553"/>
    </row>
    <row r="25" spans="1:25" s="549" customFormat="1" ht="18" customHeight="1" x14ac:dyDescent="0.2">
      <c r="A25" s="629"/>
      <c r="B25" s="531" t="s">
        <v>48</v>
      </c>
      <c r="C25" s="546"/>
      <c r="D25" s="550"/>
      <c r="F25" s="550">
        <f>'31dictsaad'!K25</f>
        <v>19490</v>
      </c>
      <c r="G25" s="554">
        <f t="shared" si="0"/>
        <v>24.042435082958121</v>
      </c>
      <c r="H25" s="550">
        <f>'31dictsaad'!N25</f>
        <v>26104</v>
      </c>
      <c r="I25" s="552">
        <f t="shared" si="1"/>
        <v>32.201319928452477</v>
      </c>
      <c r="J25" s="550">
        <f>'31dictsaad'!Q25</f>
        <v>35471</v>
      </c>
      <c r="K25" s="552">
        <f t="shared" si="2"/>
        <v>43.756244988589401</v>
      </c>
      <c r="L25" s="550"/>
      <c r="M25" s="552"/>
      <c r="N25" s="550">
        <f t="shared" si="3"/>
        <v>81065</v>
      </c>
      <c r="O25" s="552">
        <f t="shared" si="3"/>
        <v>100</v>
      </c>
      <c r="P25" s="553"/>
      <c r="Q25" s="553"/>
    </row>
    <row r="26" spans="1:25" s="549" customFormat="1" ht="18" customHeight="1" x14ac:dyDescent="0.2">
      <c r="A26" s="629"/>
      <c r="B26" s="531" t="s">
        <v>49</v>
      </c>
      <c r="C26" s="546"/>
      <c r="D26" s="550"/>
      <c r="F26" s="550">
        <f>'31dictsaad'!K26</f>
        <v>2636</v>
      </c>
      <c r="G26" s="554">
        <f t="shared" si="0"/>
        <v>24.853856307750331</v>
      </c>
      <c r="H26" s="550">
        <f>'31dictsaad'!N26</f>
        <v>4268</v>
      </c>
      <c r="I26" s="552">
        <f t="shared" si="1"/>
        <v>40.24137280784462</v>
      </c>
      <c r="J26" s="550">
        <f>'31dictsaad'!Q26</f>
        <v>3702</v>
      </c>
      <c r="K26" s="552">
        <f t="shared" si="2"/>
        <v>34.904770884405053</v>
      </c>
      <c r="L26" s="550"/>
      <c r="M26" s="552"/>
      <c r="N26" s="550">
        <f t="shared" si="3"/>
        <v>10606</v>
      </c>
      <c r="O26" s="552">
        <f t="shared" si="3"/>
        <v>100</v>
      </c>
      <c r="P26" s="553"/>
      <c r="Q26" s="553"/>
    </row>
    <row r="27" spans="1:25" s="549" customFormat="1" ht="18" customHeight="1" x14ac:dyDescent="0.2">
      <c r="A27" s="629"/>
      <c r="B27" s="531" t="s">
        <v>4</v>
      </c>
      <c r="C27" s="546"/>
      <c r="D27" s="550"/>
      <c r="F27" s="550">
        <f>'31dictsaad'!K27</f>
        <v>1212</v>
      </c>
      <c r="G27" s="554">
        <f t="shared" si="0"/>
        <v>33.105708822726029</v>
      </c>
      <c r="H27" s="550">
        <f>'31dictsaad'!N27</f>
        <v>1359</v>
      </c>
      <c r="I27" s="552">
        <f t="shared" si="1"/>
        <v>37.12100518983884</v>
      </c>
      <c r="J27" s="550">
        <f>'31dictsaad'!Q27</f>
        <v>1090</v>
      </c>
      <c r="K27" s="552">
        <f t="shared" si="2"/>
        <v>29.773285987435127</v>
      </c>
      <c r="L27" s="550"/>
      <c r="M27" s="552"/>
      <c r="N27" s="551">
        <f t="shared" si="3"/>
        <v>3661</v>
      </c>
      <c r="O27" s="552">
        <f t="shared" si="3"/>
        <v>100</v>
      </c>
      <c r="P27" s="553"/>
      <c r="Q27" s="553"/>
    </row>
    <row r="28" spans="1:25" s="549" customFormat="1" ht="8.25" customHeight="1" x14ac:dyDescent="0.2">
      <c r="A28" s="629"/>
      <c r="B28" s="555"/>
      <c r="C28" s="546"/>
      <c r="D28" s="556"/>
      <c r="F28" s="550"/>
      <c r="G28" s="557"/>
      <c r="H28" s="550"/>
      <c r="I28" s="557"/>
      <c r="J28" s="550"/>
      <c r="K28" s="557"/>
      <c r="L28" s="550"/>
      <c r="M28" s="557"/>
      <c r="N28" s="551"/>
      <c r="O28" s="553"/>
      <c r="P28" s="553"/>
      <c r="Q28" s="557"/>
    </row>
    <row r="29" spans="1:25" s="549" customFormat="1" x14ac:dyDescent="0.2">
      <c r="B29" s="772" t="s">
        <v>3</v>
      </c>
      <c r="C29" s="546"/>
      <c r="D29" s="558"/>
      <c r="F29" s="532">
        <f>SUM(F10:F27)</f>
        <v>428805</v>
      </c>
      <c r="G29" s="559">
        <f t="shared" si="0"/>
        <v>27.493633195097367</v>
      </c>
      <c r="H29" s="532">
        <f>SUM(H10:H27)</f>
        <v>586224</v>
      </c>
      <c r="I29" s="559">
        <f t="shared" si="0"/>
        <v>37.586846296481525</v>
      </c>
      <c r="J29" s="532">
        <f>SUM(J10:J27)</f>
        <v>544623</v>
      </c>
      <c r="K29" s="559">
        <f t="shared" si="0"/>
        <v>34.919520508421108</v>
      </c>
      <c r="L29" s="532"/>
      <c r="M29" s="559"/>
      <c r="N29" s="532">
        <f>SUM(N10:N27)</f>
        <v>1559652</v>
      </c>
      <c r="O29" s="559">
        <f t="shared" si="0"/>
        <v>100</v>
      </c>
      <c r="P29" s="559"/>
      <c r="Q29" s="559"/>
    </row>
    <row r="30" spans="1:25" s="549" customFormat="1" ht="20.25" customHeight="1" x14ac:dyDescent="0.2">
      <c r="B30" s="531" t="s">
        <v>3</v>
      </c>
      <c r="C30" s="560"/>
      <c r="D30" s="532">
        <f>SUM(D10:D29)</f>
        <v>0</v>
      </c>
      <c r="E30" s="561"/>
      <c r="F30" s="532">
        <f>SUM(F10:F27)</f>
        <v>428805</v>
      </c>
      <c r="G30" s="562">
        <f>F30*100/$N30</f>
        <v>27.493633195097367</v>
      </c>
      <c r="H30" s="532">
        <f>SUM(H10:H27)</f>
        <v>586224</v>
      </c>
      <c r="I30" s="562">
        <f>H30*100/$N30</f>
        <v>37.586846296481525</v>
      </c>
      <c r="J30" s="532">
        <f>SUM(J10:J27)</f>
        <v>544623</v>
      </c>
      <c r="K30" s="562">
        <f>J30*100/$N30</f>
        <v>34.919520508421108</v>
      </c>
      <c r="L30" s="532">
        <f>SUM(L10:L28)</f>
        <v>0</v>
      </c>
      <c r="M30" s="562">
        <f>L30*100/$N30</f>
        <v>0</v>
      </c>
      <c r="N30" s="532">
        <f>F30+H30+J30+L30</f>
        <v>1559652</v>
      </c>
      <c r="O30" s="562">
        <f>G30+I30+K30+M30</f>
        <v>100</v>
      </c>
      <c r="P30" s="563"/>
      <c r="Q30" s="563" t="e">
        <f>(N30/D30)</f>
        <v>#DIV/0!</v>
      </c>
    </row>
    <row r="31" spans="1: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1: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261" customWidth="1"/>
    <col min="2" max="2" width="28.7109375" style="261" customWidth="1"/>
    <col min="3" max="3" width="0.7109375" style="261" customWidth="1"/>
    <col min="4" max="4" width="11.85546875" style="261" customWidth="1"/>
    <col min="5" max="5" width="7.7109375" style="261" customWidth="1"/>
    <col min="6" max="6" width="0.42578125" style="261" customWidth="1"/>
    <col min="7" max="7" width="16.5703125" style="261" customWidth="1"/>
    <col min="8" max="8" width="7.28515625" style="261" customWidth="1"/>
    <col min="9" max="9" width="0.7109375" style="261" customWidth="1"/>
    <col min="10" max="10" width="10.42578125" style="261" customWidth="1"/>
    <col min="11" max="11" width="9.5703125" style="261" customWidth="1"/>
    <col min="12" max="12" width="9.42578125" style="261" customWidth="1"/>
    <col min="13" max="19" width="11.42578125" style="261"/>
    <col min="20" max="20" width="2.28515625" style="261" customWidth="1"/>
    <col min="21" max="16384" width="11.42578125" style="261"/>
  </cols>
  <sheetData>
    <row r="1" spans="1:260" s="2" customFormat="1" ht="9" customHeight="1" x14ac:dyDescent="0.2">
      <c r="A1" s="201"/>
      <c r="B1" s="202"/>
      <c r="C1" s="203"/>
      <c r="D1" s="201"/>
      <c r="E1" s="201"/>
      <c r="F1" s="203"/>
      <c r="G1" s="201"/>
      <c r="H1" s="201"/>
      <c r="I1" s="203"/>
      <c r="J1" s="201"/>
      <c r="K1" s="201"/>
      <c r="L1" s="264"/>
      <c r="M1" s="264"/>
      <c r="N1" s="264"/>
      <c r="O1" s="264"/>
      <c r="P1" s="201"/>
      <c r="Q1" s="201"/>
      <c r="R1" s="201"/>
      <c r="S1" s="264"/>
      <c r="T1" s="264"/>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c r="IZ1" s="201"/>
    </row>
    <row r="2" spans="1:260" s="44" customFormat="1" ht="49.5" customHeight="1" x14ac:dyDescent="0.2">
      <c r="A2" s="205"/>
      <c r="B2" s="265"/>
      <c r="C2" s="265"/>
      <c r="D2" s="265"/>
      <c r="E2" s="265"/>
      <c r="F2" s="265"/>
      <c r="G2" s="265"/>
      <c r="H2" s="265"/>
      <c r="I2" s="265"/>
      <c r="J2" s="205"/>
      <c r="K2" s="205"/>
      <c r="L2" s="264"/>
      <c r="M2" s="264"/>
      <c r="N2" s="264"/>
      <c r="O2" s="264"/>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c r="IZ2" s="205"/>
    </row>
    <row r="3" spans="1:260" s="7" customFormat="1" ht="6.95" customHeight="1" x14ac:dyDescent="0.2">
      <c r="A3" s="208"/>
      <c r="B3" s="1034"/>
      <c r="C3" s="1034"/>
      <c r="D3" s="1034"/>
      <c r="E3" s="1034"/>
      <c r="F3" s="1034"/>
      <c r="G3" s="1034"/>
      <c r="H3" s="1034"/>
      <c r="I3" s="1034"/>
      <c r="J3" s="208"/>
      <c r="K3" s="208"/>
      <c r="L3" s="264"/>
      <c r="M3" s="264"/>
      <c r="N3" s="264"/>
      <c r="O3" s="264"/>
      <c r="P3" s="208"/>
      <c r="Q3" s="208"/>
      <c r="R3" s="208"/>
      <c r="S3" s="205"/>
      <c r="T3" s="205"/>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c r="IZ3" s="208"/>
    </row>
    <row r="4" spans="1:260" s="7" customFormat="1" ht="20.25" customHeight="1" x14ac:dyDescent="0.2">
      <c r="A4" s="1110" t="s">
        <v>413</v>
      </c>
      <c r="B4" s="1110"/>
      <c r="C4" s="1110"/>
      <c r="D4" s="1110"/>
      <c r="E4" s="1110"/>
      <c r="F4" s="1110"/>
      <c r="G4" s="1110"/>
      <c r="H4" s="1110"/>
      <c r="I4" s="1110"/>
      <c r="J4" s="1110"/>
      <c r="K4" s="1110"/>
      <c r="L4" s="1110"/>
      <c r="M4" s="1110"/>
      <c r="N4" s="1110"/>
      <c r="O4" s="1110"/>
      <c r="P4" s="1110"/>
      <c r="Q4" s="1110"/>
      <c r="R4" s="1110"/>
      <c r="S4" s="266"/>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c r="IZ4" s="208"/>
    </row>
    <row r="5" spans="1:260" s="7" customFormat="1" ht="12" customHeight="1" x14ac:dyDescent="0.2">
      <c r="A5" s="208"/>
      <c r="B5" s="1035" t="str">
        <f>porsaad!B6</f>
        <v>Situación a 31 de agosto de 2023</v>
      </c>
      <c r="C5" s="1035"/>
      <c r="D5" s="1035"/>
      <c r="E5" s="1035"/>
      <c r="F5" s="1035"/>
      <c r="G5" s="1035"/>
      <c r="H5" s="1035"/>
      <c r="I5" s="1035"/>
      <c r="J5" s="1035"/>
      <c r="K5" s="1035"/>
      <c r="L5" s="1035"/>
      <c r="M5" s="1035"/>
      <c r="N5" s="1035"/>
      <c r="O5" s="1035"/>
      <c r="P5" s="1035"/>
      <c r="Q5" s="1035"/>
      <c r="R5" s="1035"/>
      <c r="S5" s="91"/>
      <c r="T5" s="91"/>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c r="IZ5" s="208"/>
    </row>
    <row r="6" spans="1:260" s="7" customFormat="1" ht="6.95" customHeight="1" x14ac:dyDescent="0.2">
      <c r="A6" s="208"/>
      <c r="B6" s="208"/>
      <c r="C6" s="208"/>
      <c r="D6" s="402"/>
      <c r="E6" s="402"/>
      <c r="F6" s="208"/>
      <c r="G6" s="208"/>
      <c r="H6" s="208"/>
      <c r="I6" s="208"/>
      <c r="J6" s="208"/>
      <c r="K6" s="208"/>
      <c r="L6" s="208"/>
      <c r="M6" s="267"/>
      <c r="N6" s="267"/>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c r="IZ6" s="208"/>
    </row>
    <row r="7" spans="1:260" s="7" customFormat="1" ht="4.5" customHeight="1" x14ac:dyDescent="0.2">
      <c r="A7" s="208"/>
      <c r="B7" s="208"/>
      <c r="C7" s="208"/>
      <c r="D7" s="208"/>
      <c r="E7" s="208"/>
      <c r="F7" s="211"/>
      <c r="G7" s="208"/>
      <c r="H7" s="208"/>
      <c r="I7" s="208"/>
      <c r="J7" s="208"/>
      <c r="K7" s="208"/>
      <c r="L7" s="208"/>
      <c r="M7" s="268"/>
      <c r="N7" s="268"/>
      <c r="O7" s="213"/>
      <c r="P7" s="213"/>
      <c r="Q7" s="213"/>
      <c r="R7" s="213"/>
      <c r="S7" s="211"/>
      <c r="T7" s="211"/>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c r="IZ7" s="208"/>
    </row>
    <row r="8" spans="1:260" s="7" customFormat="1" ht="30" customHeight="1" x14ac:dyDescent="0.2">
      <c r="A8" s="208"/>
      <c r="B8" s="1036" t="s">
        <v>15</v>
      </c>
      <c r="C8" s="211"/>
      <c r="D8" s="1045" t="s">
        <v>115</v>
      </c>
      <c r="E8" s="1044"/>
      <c r="F8" s="216"/>
      <c r="G8" s="1045" t="s">
        <v>117</v>
      </c>
      <c r="H8" s="1044"/>
      <c r="I8" s="211"/>
      <c r="J8" s="1045" t="s">
        <v>254</v>
      </c>
      <c r="K8" s="1043"/>
      <c r="L8" s="1044"/>
      <c r="M8" s="269"/>
      <c r="N8" s="269"/>
      <c r="O8" s="219"/>
      <c r="P8" s="219"/>
      <c r="Q8" s="219"/>
      <c r="R8" s="219"/>
      <c r="S8" s="216"/>
      <c r="T8" s="216"/>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row>
    <row r="9" spans="1:260" s="124" customFormat="1" ht="30.75" customHeight="1" x14ac:dyDescent="0.2">
      <c r="A9" s="270"/>
      <c r="B9" s="1109"/>
      <c r="C9" s="219"/>
      <c r="D9" s="217" t="s">
        <v>12</v>
      </c>
      <c r="E9" s="218" t="s">
        <v>13</v>
      </c>
      <c r="F9" s="222"/>
      <c r="G9" s="217" t="s">
        <v>12</v>
      </c>
      <c r="H9" s="271" t="s">
        <v>13</v>
      </c>
      <c r="I9" s="216"/>
      <c r="J9" s="217" t="s">
        <v>12</v>
      </c>
      <c r="K9" s="408" t="s">
        <v>119</v>
      </c>
      <c r="L9" s="218" t="s">
        <v>118</v>
      </c>
      <c r="M9" s="272"/>
      <c r="N9" s="272"/>
      <c r="O9" s="223"/>
      <c r="P9" s="223"/>
      <c r="Q9" s="223"/>
      <c r="R9" s="223"/>
      <c r="S9" s="223"/>
      <c r="T9" s="223"/>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c r="IZ9" s="270"/>
    </row>
    <row r="10" spans="1:260" s="39" customFormat="1" ht="7.5" customHeight="1" x14ac:dyDescent="0.2">
      <c r="A10" s="216"/>
      <c r="B10" s="219"/>
      <c r="C10" s="219"/>
      <c r="D10" s="221"/>
      <c r="E10" s="221"/>
      <c r="F10" s="226"/>
      <c r="G10" s="219"/>
      <c r="H10" s="219"/>
      <c r="I10" s="219"/>
      <c r="J10" s="219"/>
      <c r="K10" s="219"/>
      <c r="L10" s="219"/>
      <c r="M10" s="273"/>
      <c r="N10" s="274"/>
      <c r="O10" s="232"/>
      <c r="P10" s="232"/>
      <c r="Q10" s="232"/>
      <c r="R10" s="232"/>
      <c r="S10" s="275"/>
      <c r="T10" s="275"/>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c r="IZ10" s="216"/>
    </row>
    <row r="11" spans="1:260" s="27" customFormat="1" ht="18" customHeight="1" x14ac:dyDescent="0.2">
      <c r="A11" s="222"/>
      <c r="B11" s="225" t="s">
        <v>11</v>
      </c>
      <c r="C11" s="276"/>
      <c r="D11" s="404">
        <v>8500187</v>
      </c>
      <c r="E11" s="185">
        <v>17.904395579860061</v>
      </c>
      <c r="F11" s="226"/>
      <c r="G11" s="227">
        <v>1055830</v>
      </c>
      <c r="H11" s="228">
        <v>16.278233638280728</v>
      </c>
      <c r="I11" s="276"/>
      <c r="J11" s="277">
        <v>388272</v>
      </c>
      <c r="K11" s="412">
        <f>J11*100/D11</f>
        <v>4.567805390634347</v>
      </c>
      <c r="L11" s="228">
        <f>J11*100/G11</f>
        <v>36.774101891402971</v>
      </c>
      <c r="M11" s="278"/>
      <c r="N11" s="278">
        <f>_xlfn.RANK.EQ(L11,L$11:L$31,0)</f>
        <v>1</v>
      </c>
      <c r="O11" s="278">
        <v>1</v>
      </c>
      <c r="P11" s="278">
        <f>MATCH(O11,N$11:N$31,0)</f>
        <v>1</v>
      </c>
      <c r="Q11" s="279" t="str">
        <f>INDEX(B$11:B$31,P11,1)</f>
        <v>Andalucía</v>
      </c>
      <c r="R11" s="280">
        <f>INDEX(L$11:L$31,P11,1)</f>
        <v>36.774101891402971</v>
      </c>
      <c r="S11" s="275"/>
      <c r="T11" s="275"/>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c r="IZ11" s="222"/>
    </row>
    <row r="12" spans="1:260" s="125" customFormat="1" ht="18" customHeight="1" x14ac:dyDescent="0.2">
      <c r="A12" s="281"/>
      <c r="B12" s="233" t="s">
        <v>10</v>
      </c>
      <c r="C12" s="276"/>
      <c r="D12" s="405">
        <v>1326315</v>
      </c>
      <c r="E12" s="186">
        <v>2.793687765163531</v>
      </c>
      <c r="F12" s="226"/>
      <c r="G12" s="234">
        <v>194402</v>
      </c>
      <c r="H12" s="235">
        <v>2.9971881607352038</v>
      </c>
      <c r="I12" s="276"/>
      <c r="J12" s="282">
        <v>48041</v>
      </c>
      <c r="K12" s="413">
        <f t="shared" ref="K12:K28" si="0">J12*100/D12</f>
        <v>3.6221410449252254</v>
      </c>
      <c r="L12" s="235">
        <f t="shared" ref="L12:L28" si="1">J12*100/G12</f>
        <v>24.712194318988487</v>
      </c>
      <c r="M12" s="278"/>
      <c r="N12" s="278">
        <f t="shared" ref="N12:N31" si="2">_xlfn.RANK.EQ(L12,L$11:L$31,0)</f>
        <v>14</v>
      </c>
      <c r="O12" s="278">
        <v>2</v>
      </c>
      <c r="P12" s="278">
        <f t="shared" ref="P12:P29" si="3">MATCH(O12,N$11:N$31,0)</f>
        <v>11</v>
      </c>
      <c r="Q12" s="279" t="str">
        <f t="shared" ref="Q12:Q29" si="4">INDEX(B$11:B$31,P12,1)</f>
        <v>Extremadura</v>
      </c>
      <c r="R12" s="280">
        <f t="shared" ref="R12:R29" si="5">INDEX(L$11:L$31,P12,1)</f>
        <v>34.708257064767686</v>
      </c>
      <c r="S12" s="275"/>
      <c r="T12" s="275"/>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c r="IZ12" s="281"/>
    </row>
    <row r="13" spans="1:260" s="125" customFormat="1" ht="18" customHeight="1" x14ac:dyDescent="0.2">
      <c r="A13" s="281"/>
      <c r="B13" s="233" t="s">
        <v>40</v>
      </c>
      <c r="C13" s="276"/>
      <c r="D13" s="405">
        <v>1004686</v>
      </c>
      <c r="E13" s="186">
        <v>2.1162235110294971</v>
      </c>
      <c r="F13" s="226"/>
      <c r="G13" s="234">
        <v>193502</v>
      </c>
      <c r="H13" s="235">
        <v>2.9833124323750959</v>
      </c>
      <c r="I13" s="276"/>
      <c r="J13" s="282">
        <v>41692</v>
      </c>
      <c r="K13" s="413">
        <f t="shared" si="0"/>
        <v>4.14975425157711</v>
      </c>
      <c r="L13" s="235">
        <f t="shared" si="1"/>
        <v>21.546030531984165</v>
      </c>
      <c r="M13" s="278"/>
      <c r="N13" s="278">
        <f t="shared" si="2"/>
        <v>17</v>
      </c>
      <c r="O13" s="278">
        <v>3</v>
      </c>
      <c r="P13" s="278">
        <f>MATCH(O13,N$11:N$31,0)</f>
        <v>7</v>
      </c>
      <c r="Q13" s="279" t="str">
        <f t="shared" si="4"/>
        <v>Castilla y León</v>
      </c>
      <c r="R13" s="280">
        <f t="shared" si="5"/>
        <v>34.339590370718774</v>
      </c>
      <c r="S13" s="275"/>
      <c r="T13" s="275"/>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c r="IZ13" s="281"/>
    </row>
    <row r="14" spans="1:260" s="125" customFormat="1" ht="18" customHeight="1" x14ac:dyDescent="0.2">
      <c r="A14" s="281"/>
      <c r="B14" s="233" t="s">
        <v>41</v>
      </c>
      <c r="C14" s="276"/>
      <c r="D14" s="405">
        <v>1176659</v>
      </c>
      <c r="E14" s="186">
        <v>2.4784593796115968</v>
      </c>
      <c r="F14" s="226"/>
      <c r="G14" s="234">
        <v>122308</v>
      </c>
      <c r="H14" s="235">
        <v>1.8856806491867435</v>
      </c>
      <c r="I14" s="276"/>
      <c r="J14" s="282">
        <v>39205</v>
      </c>
      <c r="K14" s="413">
        <f t="shared" si="0"/>
        <v>3.3318913975926754</v>
      </c>
      <c r="L14" s="235">
        <f t="shared" si="1"/>
        <v>32.054321875919811</v>
      </c>
      <c r="M14" s="278"/>
      <c r="N14" s="278">
        <f t="shared" si="2"/>
        <v>6</v>
      </c>
      <c r="O14" s="278">
        <v>4</v>
      </c>
      <c r="P14" s="278">
        <f t="shared" si="3"/>
        <v>16</v>
      </c>
      <c r="Q14" s="279" t="str">
        <f t="shared" si="4"/>
        <v>País Vasco</v>
      </c>
      <c r="R14" s="280">
        <f t="shared" si="5"/>
        <v>33.176973168239179</v>
      </c>
      <c r="S14" s="275"/>
      <c r="T14" s="275"/>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c r="IZ14" s="281"/>
    </row>
    <row r="15" spans="1:260" s="125" customFormat="1" ht="18" customHeight="1" x14ac:dyDescent="0.2">
      <c r="A15" s="281"/>
      <c r="B15" s="233" t="s">
        <v>9</v>
      </c>
      <c r="C15" s="276"/>
      <c r="D15" s="405">
        <v>2177701</v>
      </c>
      <c r="E15" s="186">
        <v>4.5870073397981521</v>
      </c>
      <c r="F15" s="226"/>
      <c r="G15" s="234">
        <v>246866</v>
      </c>
      <c r="H15" s="235">
        <v>3.8060506192737567</v>
      </c>
      <c r="I15" s="276"/>
      <c r="J15" s="282">
        <v>51370</v>
      </c>
      <c r="K15" s="413">
        <f t="shared" si="0"/>
        <v>2.3589096942142196</v>
      </c>
      <c r="L15" s="235">
        <f t="shared" si="1"/>
        <v>20.808859867296427</v>
      </c>
      <c r="M15" s="278"/>
      <c r="N15" s="278">
        <f t="shared" si="2"/>
        <v>18</v>
      </c>
      <c r="O15" s="278">
        <v>5</v>
      </c>
      <c r="P15" s="278">
        <f t="shared" si="3"/>
        <v>17</v>
      </c>
      <c r="Q15" s="279" t="str">
        <f t="shared" si="4"/>
        <v>Rioja, La</v>
      </c>
      <c r="R15" s="280">
        <f t="shared" si="5"/>
        <v>32.164144379694669</v>
      </c>
      <c r="S15" s="275"/>
      <c r="T15" s="275"/>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c r="IZ15" s="281"/>
    </row>
    <row r="16" spans="1:260" s="125" customFormat="1" ht="18" customHeight="1" x14ac:dyDescent="0.2">
      <c r="A16" s="281"/>
      <c r="B16" s="233" t="s">
        <v>8</v>
      </c>
      <c r="C16" s="276"/>
      <c r="D16" s="406">
        <v>585402</v>
      </c>
      <c r="E16" s="186">
        <v>1.2330633409878207</v>
      </c>
      <c r="F16" s="226"/>
      <c r="G16" s="238">
        <v>99678</v>
      </c>
      <c r="H16" s="235">
        <v>1.5367831683098099</v>
      </c>
      <c r="I16" s="276"/>
      <c r="J16" s="282">
        <v>22976</v>
      </c>
      <c r="K16" s="413">
        <f t="shared" si="0"/>
        <v>3.9248243087656003</v>
      </c>
      <c r="L16" s="235">
        <f t="shared" si="1"/>
        <v>23.05022171391882</v>
      </c>
      <c r="M16" s="278"/>
      <c r="N16" s="278">
        <f t="shared" si="2"/>
        <v>15</v>
      </c>
      <c r="O16" s="278">
        <v>6</v>
      </c>
      <c r="P16" s="278">
        <f t="shared" si="3"/>
        <v>4</v>
      </c>
      <c r="Q16" s="279" t="str">
        <f t="shared" si="4"/>
        <v>Balears, Illes</v>
      </c>
      <c r="R16" s="283">
        <f t="shared" si="5"/>
        <v>32.054321875919811</v>
      </c>
      <c r="S16" s="275"/>
      <c r="T16" s="275"/>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c r="IZ16" s="281"/>
    </row>
    <row r="17" spans="1:260" s="128" customFormat="1" ht="18" customHeight="1" x14ac:dyDescent="0.2">
      <c r="A17" s="284"/>
      <c r="B17" s="285" t="s">
        <v>7</v>
      </c>
      <c r="C17" s="276"/>
      <c r="D17" s="405">
        <v>2372640</v>
      </c>
      <c r="E17" s="186">
        <v>4.9976177145984177</v>
      </c>
      <c r="F17" s="226"/>
      <c r="G17" s="286">
        <v>420966</v>
      </c>
      <c r="H17" s="287">
        <v>6.4902331831568389</v>
      </c>
      <c r="I17" s="276"/>
      <c r="J17" s="288">
        <v>144558</v>
      </c>
      <c r="K17" s="414">
        <f t="shared" si="0"/>
        <v>6.0927068581832895</v>
      </c>
      <c r="L17" s="287">
        <f t="shared" si="1"/>
        <v>34.339590370718774</v>
      </c>
      <c r="M17" s="278"/>
      <c r="N17" s="278">
        <f t="shared" si="2"/>
        <v>3</v>
      </c>
      <c r="O17" s="278">
        <v>7</v>
      </c>
      <c r="P17" s="278">
        <f t="shared" si="3"/>
        <v>9</v>
      </c>
      <c r="Q17" s="279" t="str">
        <f t="shared" si="4"/>
        <v>Cataluña</v>
      </c>
      <c r="R17" s="280">
        <f t="shared" si="5"/>
        <v>32.022570645447168</v>
      </c>
      <c r="S17" s="289"/>
      <c r="T17" s="289"/>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c r="IZ17" s="284"/>
    </row>
    <row r="18" spans="1:260" s="128" customFormat="1" ht="18" customHeight="1" x14ac:dyDescent="0.2">
      <c r="A18" s="284"/>
      <c r="B18" s="285" t="s">
        <v>43</v>
      </c>
      <c r="C18" s="276"/>
      <c r="D18" s="405">
        <v>2053328</v>
      </c>
      <c r="E18" s="186">
        <v>4.3250338806902606</v>
      </c>
      <c r="F18" s="226"/>
      <c r="G18" s="286">
        <v>289935</v>
      </c>
      <c r="H18" s="287">
        <v>4.4700658912087397</v>
      </c>
      <c r="I18" s="276"/>
      <c r="J18" s="288">
        <v>90767</v>
      </c>
      <c r="K18" s="414">
        <f t="shared" si="0"/>
        <v>4.4204822609928858</v>
      </c>
      <c r="L18" s="287">
        <f t="shared" si="1"/>
        <v>31.305982375359996</v>
      </c>
      <c r="M18" s="278"/>
      <c r="N18" s="278">
        <f t="shared" si="2"/>
        <v>8</v>
      </c>
      <c r="O18" s="278">
        <v>8</v>
      </c>
      <c r="P18" s="278">
        <f t="shared" si="3"/>
        <v>8</v>
      </c>
      <c r="Q18" s="279" t="str">
        <f t="shared" si="4"/>
        <v>Castilla - La Mancha</v>
      </c>
      <c r="R18" s="280">
        <f t="shared" si="5"/>
        <v>31.305982375359996</v>
      </c>
      <c r="S18" s="289"/>
      <c r="T18" s="289"/>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c r="IZ18" s="284"/>
    </row>
    <row r="19" spans="1:260" s="128" customFormat="1" ht="18" customHeight="1" x14ac:dyDescent="0.2">
      <c r="A19" s="284"/>
      <c r="B19" s="285" t="s">
        <v>44</v>
      </c>
      <c r="C19" s="276"/>
      <c r="D19" s="405">
        <v>7792611</v>
      </c>
      <c r="E19" s="186">
        <v>16.413990650319683</v>
      </c>
      <c r="F19" s="226"/>
      <c r="G19" s="286">
        <v>1069708</v>
      </c>
      <c r="H19" s="287">
        <v>16.492197369593594</v>
      </c>
      <c r="I19" s="276"/>
      <c r="J19" s="288">
        <v>342548</v>
      </c>
      <c r="K19" s="414">
        <f t="shared" si="0"/>
        <v>4.3958052057262966</v>
      </c>
      <c r="L19" s="287">
        <f t="shared" si="1"/>
        <v>32.022570645447168</v>
      </c>
      <c r="M19" s="278"/>
      <c r="N19" s="278">
        <f t="shared" si="2"/>
        <v>7</v>
      </c>
      <c r="O19" s="278">
        <v>9</v>
      </c>
      <c r="P19" s="278">
        <f t="shared" si="3"/>
        <v>21</v>
      </c>
      <c r="Q19" s="279" t="str">
        <f>INDEX(B$11:B$31,P19,1)</f>
        <v>TOTAL</v>
      </c>
      <c r="R19" s="280">
        <f t="shared" si="5"/>
        <v>29.727452943550762</v>
      </c>
      <c r="S19" s="289"/>
      <c r="T19" s="289"/>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c r="IZ19" s="284"/>
    </row>
    <row r="20" spans="1:260" s="128" customFormat="1" ht="18" customHeight="1" x14ac:dyDescent="0.2">
      <c r="A20" s="284"/>
      <c r="B20" s="285" t="s">
        <v>6</v>
      </c>
      <c r="C20" s="276"/>
      <c r="D20" s="405">
        <v>5097967</v>
      </c>
      <c r="E20" s="186">
        <v>10.738118799159649</v>
      </c>
      <c r="F20" s="226"/>
      <c r="G20" s="286">
        <v>656267</v>
      </c>
      <c r="H20" s="287">
        <v>10.11798069300321</v>
      </c>
      <c r="I20" s="276"/>
      <c r="J20" s="288">
        <v>181536</v>
      </c>
      <c r="K20" s="414">
        <f t="shared" si="0"/>
        <v>3.5609489037492787</v>
      </c>
      <c r="L20" s="287">
        <f>J20*100/G20</f>
        <v>27.661911996184479</v>
      </c>
      <c r="M20" s="278"/>
      <c r="N20" s="278">
        <f t="shared" si="2"/>
        <v>11</v>
      </c>
      <c r="O20" s="278">
        <v>10</v>
      </c>
      <c r="P20" s="278">
        <f t="shared" si="3"/>
        <v>13</v>
      </c>
      <c r="Q20" s="279" t="str">
        <f t="shared" si="4"/>
        <v>Madrid, Comunidad de</v>
      </c>
      <c r="R20" s="280">
        <f t="shared" si="5"/>
        <v>29.16074004109127</v>
      </c>
      <c r="S20" s="289"/>
      <c r="T20" s="289"/>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c r="IZ20" s="284"/>
    </row>
    <row r="21" spans="1:260" s="125" customFormat="1" ht="18" customHeight="1" x14ac:dyDescent="0.2">
      <c r="A21" s="281"/>
      <c r="B21" s="233" t="s">
        <v>5</v>
      </c>
      <c r="C21" s="276"/>
      <c r="D21" s="405">
        <v>1054776</v>
      </c>
      <c r="E21" s="186">
        <v>2.221730739822839</v>
      </c>
      <c r="F21" s="226"/>
      <c r="G21" s="234">
        <v>159524</v>
      </c>
      <c r="H21" s="235">
        <v>2.4594574343531583</v>
      </c>
      <c r="I21" s="276"/>
      <c r="J21" s="282">
        <v>55368</v>
      </c>
      <c r="K21" s="413">
        <f t="shared" si="0"/>
        <v>5.2492661949077339</v>
      </c>
      <c r="L21" s="235">
        <f t="shared" si="1"/>
        <v>34.708257064767686</v>
      </c>
      <c r="M21" s="278"/>
      <c r="N21" s="278">
        <f t="shared" si="2"/>
        <v>2</v>
      </c>
      <c r="O21" s="278">
        <v>11</v>
      </c>
      <c r="P21" s="278">
        <f t="shared" si="3"/>
        <v>10</v>
      </c>
      <c r="Q21" s="279" t="str">
        <f t="shared" si="4"/>
        <v>Comunitat Valenciana</v>
      </c>
      <c r="R21" s="280">
        <f t="shared" si="5"/>
        <v>27.661911996184479</v>
      </c>
      <c r="S21" s="275"/>
      <c r="T21" s="275"/>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c r="IZ21" s="281"/>
    </row>
    <row r="22" spans="1:260" s="125" customFormat="1" ht="18" customHeight="1" x14ac:dyDescent="0.2">
      <c r="A22" s="281"/>
      <c r="B22" s="233" t="s">
        <v>38</v>
      </c>
      <c r="C22" s="276"/>
      <c r="D22" s="405">
        <v>2690464</v>
      </c>
      <c r="E22" s="186">
        <v>5.6670672950339354</v>
      </c>
      <c r="F22" s="226"/>
      <c r="G22" s="234">
        <v>485558</v>
      </c>
      <c r="H22" s="235">
        <v>7.4860787900858226</v>
      </c>
      <c r="I22" s="276"/>
      <c r="J22" s="282">
        <v>83005</v>
      </c>
      <c r="K22" s="413">
        <f t="shared" si="0"/>
        <v>3.0851555716783423</v>
      </c>
      <c r="L22" s="235">
        <f t="shared" si="1"/>
        <v>17.094765197978408</v>
      </c>
      <c r="M22" s="278"/>
      <c r="N22" s="278">
        <f t="shared" si="2"/>
        <v>19</v>
      </c>
      <c r="O22" s="278">
        <v>12</v>
      </c>
      <c r="P22" s="278">
        <f t="shared" si="3"/>
        <v>15</v>
      </c>
      <c r="Q22" s="279" t="str">
        <f t="shared" si="4"/>
        <v>Navarra, Comunidad Foral de</v>
      </c>
      <c r="R22" s="280">
        <f t="shared" si="5"/>
        <v>26.385575723817251</v>
      </c>
      <c r="S22" s="275"/>
      <c r="T22" s="275"/>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c r="IZ22" s="281"/>
    </row>
    <row r="23" spans="1:260" s="125" customFormat="1" ht="18" customHeight="1" x14ac:dyDescent="0.2">
      <c r="A23" s="281"/>
      <c r="B23" s="233" t="s">
        <v>45</v>
      </c>
      <c r="C23" s="276"/>
      <c r="D23" s="405">
        <v>6750336</v>
      </c>
      <c r="E23" s="186">
        <v>14.218591431102663</v>
      </c>
      <c r="F23" s="226"/>
      <c r="G23" s="234">
        <v>803577</v>
      </c>
      <c r="H23" s="235">
        <v>12.389129076033749</v>
      </c>
      <c r="I23" s="276"/>
      <c r="J23" s="282">
        <v>234329</v>
      </c>
      <c r="K23" s="413">
        <f t="shared" si="0"/>
        <v>3.4713679437586515</v>
      </c>
      <c r="L23" s="235">
        <f t="shared" si="1"/>
        <v>29.16074004109127</v>
      </c>
      <c r="M23" s="278"/>
      <c r="N23" s="278">
        <f t="shared" si="2"/>
        <v>10</v>
      </c>
      <c r="O23" s="278">
        <v>13</v>
      </c>
      <c r="P23" s="278">
        <f t="shared" si="3"/>
        <v>14</v>
      </c>
      <c r="Q23" s="279" t="str">
        <f t="shared" si="4"/>
        <v>Murcia, Región de</v>
      </c>
      <c r="R23" s="280">
        <f t="shared" si="5"/>
        <v>25.600849952587343</v>
      </c>
      <c r="S23" s="275"/>
      <c r="T23" s="275"/>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c r="IZ23" s="281"/>
    </row>
    <row r="24" spans="1:260" s="125" customFormat="1" ht="18" customHeight="1" x14ac:dyDescent="0.2">
      <c r="A24" s="281"/>
      <c r="B24" s="233" t="s">
        <v>46</v>
      </c>
      <c r="C24" s="276"/>
      <c r="D24" s="405">
        <v>1531878</v>
      </c>
      <c r="E24" s="186">
        <v>3.2266760357254345</v>
      </c>
      <c r="F24" s="226"/>
      <c r="G24" s="234">
        <v>201423</v>
      </c>
      <c r="H24" s="235">
        <v>3.1054342594200008</v>
      </c>
      <c r="I24" s="276"/>
      <c r="J24" s="282">
        <v>51566</v>
      </c>
      <c r="K24" s="413">
        <f t="shared" si="0"/>
        <v>3.3661949580841295</v>
      </c>
      <c r="L24" s="235">
        <f>J24*100/G24</f>
        <v>25.600849952587343</v>
      </c>
      <c r="M24" s="278"/>
      <c r="N24" s="278">
        <f t="shared" si="2"/>
        <v>13</v>
      </c>
      <c r="O24" s="278">
        <v>14</v>
      </c>
      <c r="P24" s="278">
        <f t="shared" si="3"/>
        <v>2</v>
      </c>
      <c r="Q24" s="279" t="str">
        <f t="shared" si="4"/>
        <v>Aragón</v>
      </c>
      <c r="R24" s="280">
        <f t="shared" si="5"/>
        <v>24.712194318988487</v>
      </c>
      <c r="S24" s="275"/>
      <c r="T24" s="275"/>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c r="IZ24" s="281"/>
    </row>
    <row r="25" spans="1:260" s="125" customFormat="1" ht="18" customHeight="1" x14ac:dyDescent="0.2">
      <c r="A25" s="281"/>
      <c r="B25" s="233" t="s">
        <v>47</v>
      </c>
      <c r="C25" s="276"/>
      <c r="D25" s="406">
        <v>664117</v>
      </c>
      <c r="E25" s="186">
        <v>1.3988649284198011</v>
      </c>
      <c r="F25" s="226"/>
      <c r="G25" s="238">
        <v>82583</v>
      </c>
      <c r="H25" s="235">
        <v>1.2732214168475393</v>
      </c>
      <c r="I25" s="276"/>
      <c r="J25" s="282">
        <v>21790</v>
      </c>
      <c r="K25" s="413">
        <f t="shared" si="0"/>
        <v>3.281048369489111</v>
      </c>
      <c r="L25" s="235">
        <f t="shared" si="1"/>
        <v>26.385575723817251</v>
      </c>
      <c r="M25" s="278"/>
      <c r="N25" s="278">
        <f t="shared" si="2"/>
        <v>12</v>
      </c>
      <c r="O25" s="278">
        <v>15</v>
      </c>
      <c r="P25" s="278">
        <f t="shared" si="3"/>
        <v>6</v>
      </c>
      <c r="Q25" s="279" t="str">
        <f t="shared" si="4"/>
        <v>Cantabria</v>
      </c>
      <c r="R25" s="283">
        <f t="shared" si="5"/>
        <v>23.05022171391882</v>
      </c>
      <c r="S25" s="275"/>
      <c r="T25" s="275"/>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c r="IZ25" s="281"/>
    </row>
    <row r="26" spans="1:260" s="125" customFormat="1" ht="18" customHeight="1" x14ac:dyDescent="0.2">
      <c r="A26" s="281"/>
      <c r="B26" s="233" t="s">
        <v>48</v>
      </c>
      <c r="C26" s="276"/>
      <c r="D26" s="406">
        <v>2208174</v>
      </c>
      <c r="E26" s="186">
        <v>4.6511942390399073</v>
      </c>
      <c r="F26" s="226"/>
      <c r="G26" s="238">
        <v>336616</v>
      </c>
      <c r="H26" s="235">
        <v>5.1897690862956214</v>
      </c>
      <c r="I26" s="276"/>
      <c r="J26" s="282">
        <v>111679</v>
      </c>
      <c r="K26" s="413">
        <f t="shared" si="0"/>
        <v>5.0575271695074751</v>
      </c>
      <c r="L26" s="235">
        <f t="shared" si="1"/>
        <v>33.176973168239179</v>
      </c>
      <c r="M26" s="278"/>
      <c r="N26" s="278">
        <f t="shared" si="2"/>
        <v>4</v>
      </c>
      <c r="O26" s="278">
        <v>16</v>
      </c>
      <c r="P26" s="278">
        <f t="shared" si="3"/>
        <v>18</v>
      </c>
      <c r="Q26" s="279" t="str">
        <f t="shared" si="4"/>
        <v>Ceuta y Melilla</v>
      </c>
      <c r="R26" s="280">
        <f t="shared" si="5"/>
        <v>22.216235632183906</v>
      </c>
      <c r="S26" s="275"/>
      <c r="T26" s="275"/>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c r="IZ26" s="281"/>
    </row>
    <row r="27" spans="1:260" s="125" customFormat="1" ht="18" customHeight="1" x14ac:dyDescent="0.2">
      <c r="A27" s="281"/>
      <c r="B27" s="233" t="s">
        <v>49</v>
      </c>
      <c r="C27" s="276"/>
      <c r="D27" s="406">
        <v>319892</v>
      </c>
      <c r="E27" s="187">
        <v>0.67380551872948147</v>
      </c>
      <c r="F27" s="226"/>
      <c r="G27" s="238">
        <v>45131</v>
      </c>
      <c r="H27" s="242">
        <v>0.69580610735558523</v>
      </c>
      <c r="I27" s="276"/>
      <c r="J27" s="282">
        <v>14516</v>
      </c>
      <c r="K27" s="413">
        <f t="shared" si="0"/>
        <v>4.5377815012566742</v>
      </c>
      <c r="L27" s="242">
        <f t="shared" si="1"/>
        <v>32.164144379694669</v>
      </c>
      <c r="M27" s="278"/>
      <c r="N27" s="278">
        <f t="shared" si="2"/>
        <v>5</v>
      </c>
      <c r="O27" s="278">
        <v>17</v>
      </c>
      <c r="P27" s="278">
        <f t="shared" si="3"/>
        <v>3</v>
      </c>
      <c r="Q27" s="279" t="str">
        <f t="shared" si="4"/>
        <v>Asturias, Principado de</v>
      </c>
      <c r="R27" s="280">
        <f t="shared" si="5"/>
        <v>21.546030531984165</v>
      </c>
      <c r="S27" s="275"/>
      <c r="T27" s="275"/>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c r="IZ27" s="281"/>
    </row>
    <row r="28" spans="1:260" s="125" customFormat="1" ht="18" customHeight="1" x14ac:dyDescent="0.2">
      <c r="A28" s="281"/>
      <c r="B28" s="233" t="s">
        <v>4</v>
      </c>
      <c r="C28" s="276"/>
      <c r="D28" s="238">
        <v>168287</v>
      </c>
      <c r="E28" s="242">
        <v>0.35447185090726951</v>
      </c>
      <c r="F28" s="222"/>
      <c r="G28" s="238">
        <v>22272</v>
      </c>
      <c r="H28" s="242">
        <v>0.34337802448480192</v>
      </c>
      <c r="I28" s="276"/>
      <c r="J28" s="282">
        <v>4948</v>
      </c>
      <c r="K28" s="413">
        <f t="shared" si="0"/>
        <v>2.9402152275576841</v>
      </c>
      <c r="L28" s="242">
        <f t="shared" si="1"/>
        <v>22.216235632183906</v>
      </c>
      <c r="M28" s="278"/>
      <c r="N28" s="278">
        <f t="shared" si="2"/>
        <v>16</v>
      </c>
      <c r="O28" s="278">
        <v>18</v>
      </c>
      <c r="P28" s="278">
        <f t="shared" si="3"/>
        <v>5</v>
      </c>
      <c r="Q28" s="279" t="str">
        <f t="shared" si="4"/>
        <v>Canarias</v>
      </c>
      <c r="R28" s="280">
        <f t="shared" si="5"/>
        <v>20.808859867296427</v>
      </c>
      <c r="S28" s="223"/>
      <c r="T28" s="223"/>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c r="IZ28" s="281"/>
    </row>
    <row r="29" spans="1:260" s="125" customFormat="1" ht="6" customHeight="1" x14ac:dyDescent="0.2">
      <c r="A29" s="281"/>
      <c r="B29" s="290"/>
      <c r="C29" s="232"/>
      <c r="D29" s="291"/>
      <c r="E29" s="292"/>
      <c r="F29" s="211"/>
      <c r="G29" s="291"/>
      <c r="H29" s="292"/>
      <c r="I29" s="232"/>
      <c r="J29" s="291"/>
      <c r="K29" s="411"/>
      <c r="L29" s="292"/>
      <c r="M29" s="278"/>
      <c r="N29" s="278"/>
      <c r="O29" s="278">
        <v>19</v>
      </c>
      <c r="P29" s="278">
        <f t="shared" si="3"/>
        <v>12</v>
      </c>
      <c r="Q29" s="279" t="str">
        <f t="shared" si="4"/>
        <v>Galicia</v>
      </c>
      <c r="R29" s="280">
        <f t="shared" si="5"/>
        <v>17.094765197978408</v>
      </c>
      <c r="S29" s="212"/>
      <c r="T29" s="212"/>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c r="IZ29" s="281"/>
    </row>
    <row r="30" spans="1:260" s="125" customFormat="1" ht="5.25" customHeight="1" x14ac:dyDescent="0.2">
      <c r="A30" s="281"/>
      <c r="B30" s="293"/>
      <c r="C30" s="293"/>
      <c r="D30" s="221"/>
      <c r="E30" s="249"/>
      <c r="F30" s="258"/>
      <c r="G30" s="293"/>
      <c r="H30" s="294"/>
      <c r="I30" s="293"/>
      <c r="J30" s="256"/>
      <c r="K30" s="256"/>
      <c r="L30" s="295"/>
      <c r="M30" s="296"/>
      <c r="N30" s="278"/>
      <c r="O30" s="297"/>
      <c r="P30" s="297"/>
      <c r="Q30" s="297"/>
      <c r="R30" s="297"/>
      <c r="S30" s="256"/>
      <c r="T30" s="256"/>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c r="IZ30" s="281"/>
    </row>
    <row r="31" spans="1:260" s="27" customFormat="1" ht="15.75" customHeight="1" x14ac:dyDescent="0.2">
      <c r="A31" s="222"/>
      <c r="B31" s="298" t="s">
        <v>3</v>
      </c>
      <c r="C31" s="299"/>
      <c r="D31" s="253">
        <f>SUM(D11:D28)</f>
        <v>47475420</v>
      </c>
      <c r="E31" s="254">
        <f>SUM(E11:E28)</f>
        <v>100</v>
      </c>
      <c r="F31" s="260"/>
      <c r="G31" s="253">
        <f>SUM(G11:G28)</f>
        <v>6486146</v>
      </c>
      <c r="H31" s="254">
        <f>SUM(H11:H28)</f>
        <v>99.999999999999986</v>
      </c>
      <c r="I31" s="211"/>
      <c r="J31" s="253">
        <f>SUM(J11:J30)</f>
        <v>1928166</v>
      </c>
      <c r="K31" s="409">
        <f>J31*100/D31</f>
        <v>4.0613985089547393</v>
      </c>
      <c r="L31" s="254">
        <f>J31*100/G31</f>
        <v>29.727452943550762</v>
      </c>
      <c r="M31" s="297"/>
      <c r="N31" s="278">
        <f t="shared" si="2"/>
        <v>9</v>
      </c>
      <c r="O31" s="297"/>
      <c r="P31" s="297"/>
      <c r="Q31" s="297"/>
      <c r="R31" s="297"/>
      <c r="S31" s="261"/>
      <c r="T31" s="261"/>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c r="IZ31" s="222"/>
    </row>
    <row r="32" spans="1:260" s="27" customFormat="1" ht="9.75" customHeight="1" x14ac:dyDescent="0.2">
      <c r="A32" s="222"/>
      <c r="B32" s="300"/>
      <c r="C32" s="299"/>
      <c r="D32" s="260"/>
      <c r="E32" s="260"/>
      <c r="F32" s="299"/>
      <c r="G32" s="301"/>
      <c r="H32" s="302"/>
      <c r="I32" s="211"/>
      <c r="J32" s="301"/>
      <c r="K32" s="301"/>
      <c r="L32" s="302"/>
      <c r="M32" s="303"/>
      <c r="N32" s="303"/>
      <c r="O32" s="261"/>
      <c r="P32" s="261"/>
      <c r="Q32" s="261"/>
      <c r="R32" s="251"/>
      <c r="S32" s="261"/>
      <c r="T32" s="261"/>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c r="IZ32" s="222"/>
    </row>
    <row r="33" spans="1:260" s="20" customFormat="1" ht="26.25" customHeight="1" x14ac:dyDescent="0.2">
      <c r="A33" s="251"/>
      <c r="B33" s="1057" t="str">
        <f>'22solcasaadpot'!B32:M32</f>
        <v>(1) Cifras INE de población referidas al 01/01/2022. Real Decreto 1037/2022, de 20 de diciembre BOE 21.12.22.</v>
      </c>
      <c r="C33" s="1071"/>
      <c r="D33" s="1071"/>
      <c r="E33" s="1071"/>
      <c r="F33" s="1071"/>
      <c r="G33" s="1071"/>
      <c r="H33" s="1071"/>
      <c r="I33" s="1071"/>
      <c r="J33" s="1071"/>
      <c r="K33" s="1071"/>
      <c r="L33" s="1071"/>
      <c r="M33" s="1071"/>
      <c r="N33" s="1071"/>
      <c r="O33" s="251"/>
      <c r="P33" s="259"/>
      <c r="Q33" s="251"/>
      <c r="R33" s="251"/>
      <c r="S33" s="264"/>
      <c r="T33" s="264"/>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c r="IZ33" s="251"/>
    </row>
    <row r="34" spans="1:260" x14ac:dyDescent="0.2">
      <c r="B34" s="1064" t="str">
        <f>'22solcasaadpot'!B33:Q33</f>
        <v>(2) Cifras de Población Potencialmente Dependiente calculadas según lo explicado en la metodología</v>
      </c>
      <c r="C34" s="1108"/>
      <c r="D34" s="1108"/>
      <c r="E34" s="1108"/>
      <c r="F34" s="1108"/>
      <c r="G34" s="1108"/>
      <c r="H34" s="1108"/>
      <c r="I34" s="1108"/>
      <c r="J34" s="1108"/>
      <c r="K34" s="1108"/>
      <c r="L34" s="1108"/>
      <c r="M34" s="1108"/>
      <c r="N34" s="1108"/>
      <c r="O34" s="1108"/>
      <c r="P34" s="410"/>
      <c r="Q34" s="410"/>
      <c r="R34" s="410"/>
    </row>
    <row r="35" spans="1:260" ht="15" customHeight="1" x14ac:dyDescent="0.15">
      <c r="B35" s="257" t="s">
        <v>50</v>
      </c>
      <c r="M35" s="304"/>
      <c r="N35" s="305"/>
      <c r="O35" s="305"/>
      <c r="P35" s="305"/>
      <c r="Q35" s="306"/>
      <c r="R35" s="307"/>
      <c r="S35" s="231"/>
    </row>
    <row r="36" spans="1:260" x14ac:dyDescent="0.15">
      <c r="M36" s="304"/>
      <c r="N36" s="305"/>
      <c r="O36" s="305"/>
      <c r="P36" s="305"/>
      <c r="Q36" s="306"/>
      <c r="R36" s="307"/>
      <c r="S36" s="231"/>
    </row>
    <row r="37" spans="1:260" x14ac:dyDescent="0.15">
      <c r="M37" s="304"/>
      <c r="N37" s="305"/>
      <c r="O37" s="305"/>
      <c r="P37" s="305"/>
      <c r="Q37" s="306"/>
      <c r="R37" s="308"/>
      <c r="S37" s="231"/>
    </row>
    <row r="38" spans="1:260" x14ac:dyDescent="0.15">
      <c r="M38" s="304"/>
      <c r="N38" s="305"/>
      <c r="O38" s="305"/>
      <c r="P38" s="305"/>
      <c r="Q38" s="306"/>
      <c r="R38" s="307"/>
      <c r="S38" s="231"/>
    </row>
    <row r="39" spans="1:260" x14ac:dyDescent="0.15">
      <c r="M39" s="304"/>
      <c r="N39" s="305"/>
      <c r="O39" s="305"/>
      <c r="P39" s="305"/>
      <c r="Q39" s="306"/>
      <c r="R39" s="307"/>
      <c r="S39" s="231"/>
    </row>
    <row r="40" spans="1:260" x14ac:dyDescent="0.15">
      <c r="M40" s="304"/>
      <c r="N40" s="305"/>
      <c r="O40" s="305"/>
      <c r="P40" s="305"/>
      <c r="Q40" s="306"/>
      <c r="R40" s="307"/>
      <c r="S40" s="231"/>
    </row>
    <row r="41" spans="1:260" x14ac:dyDescent="0.15">
      <c r="M41" s="304"/>
      <c r="N41" s="305"/>
      <c r="O41" s="305"/>
      <c r="P41" s="305"/>
      <c r="Q41" s="306"/>
      <c r="R41" s="307"/>
      <c r="S41" s="231"/>
    </row>
    <row r="42" spans="1:260" x14ac:dyDescent="0.15">
      <c r="M42" s="304"/>
      <c r="N42" s="305"/>
      <c r="O42" s="305"/>
      <c r="P42" s="305"/>
      <c r="Q42" s="306"/>
      <c r="R42" s="307"/>
      <c r="S42" s="231"/>
    </row>
    <row r="43" spans="1:260" x14ac:dyDescent="0.15">
      <c r="M43" s="304"/>
      <c r="N43" s="305"/>
      <c r="O43" s="305"/>
      <c r="P43" s="305"/>
      <c r="Q43" s="306"/>
      <c r="R43" s="307"/>
      <c r="S43" s="231"/>
    </row>
    <row r="44" spans="1:260" x14ac:dyDescent="0.15">
      <c r="M44" s="304"/>
      <c r="N44" s="305"/>
      <c r="O44" s="305"/>
      <c r="P44" s="305"/>
      <c r="Q44" s="306"/>
      <c r="R44" s="308"/>
      <c r="S44" s="231"/>
    </row>
    <row r="45" spans="1:260" x14ac:dyDescent="0.15">
      <c r="M45" s="304"/>
      <c r="N45" s="305"/>
      <c r="O45" s="305"/>
      <c r="P45" s="305"/>
      <c r="Q45" s="306"/>
      <c r="R45" s="307"/>
      <c r="S45" s="231"/>
    </row>
    <row r="46" spans="1:260" x14ac:dyDescent="0.15">
      <c r="M46" s="304"/>
      <c r="N46" s="305"/>
      <c r="O46" s="305"/>
      <c r="P46" s="305"/>
      <c r="Q46" s="306"/>
      <c r="R46" s="307"/>
      <c r="S46" s="231"/>
    </row>
    <row r="47" spans="1:260" x14ac:dyDescent="0.15">
      <c r="M47" s="304"/>
      <c r="N47" s="305"/>
      <c r="O47" s="305"/>
      <c r="P47" s="305"/>
      <c r="Q47" s="306"/>
      <c r="R47" s="307"/>
      <c r="S47" s="231"/>
    </row>
    <row r="48" spans="1:260" x14ac:dyDescent="0.15">
      <c r="M48" s="304"/>
      <c r="N48" s="305"/>
      <c r="O48" s="305"/>
      <c r="P48" s="305"/>
      <c r="Q48" s="306"/>
      <c r="R48" s="307"/>
      <c r="S48" s="231"/>
    </row>
    <row r="49" spans="13:19" x14ac:dyDescent="0.15">
      <c r="M49" s="304"/>
      <c r="N49" s="305"/>
      <c r="O49" s="305"/>
      <c r="P49" s="305"/>
      <c r="Q49" s="306"/>
      <c r="R49" s="307"/>
      <c r="S49" s="231"/>
    </row>
    <row r="50" spans="13:19" x14ac:dyDescent="0.15">
      <c r="M50" s="304"/>
      <c r="N50" s="305"/>
      <c r="O50" s="305"/>
      <c r="P50" s="305"/>
      <c r="Q50" s="306"/>
      <c r="R50" s="308"/>
      <c r="S50" s="231"/>
    </row>
    <row r="51" spans="13:19" x14ac:dyDescent="0.15">
      <c r="M51" s="304"/>
      <c r="N51" s="305"/>
      <c r="O51" s="305"/>
      <c r="P51" s="305"/>
      <c r="Q51" s="306"/>
      <c r="R51" s="307"/>
      <c r="S51" s="231"/>
    </row>
    <row r="52" spans="13:19" x14ac:dyDescent="0.15">
      <c r="M52" s="304"/>
      <c r="N52" s="305"/>
      <c r="O52" s="305"/>
      <c r="P52" s="305"/>
      <c r="Q52" s="306"/>
      <c r="R52" s="307"/>
      <c r="S52" s="231"/>
    </row>
    <row r="53" spans="13:19" x14ac:dyDescent="0.15">
      <c r="M53" s="304"/>
      <c r="N53" s="309"/>
      <c r="O53" s="309"/>
      <c r="P53" s="305"/>
      <c r="Q53" s="306"/>
      <c r="R53" s="307"/>
      <c r="S53" s="231"/>
    </row>
  </sheetData>
  <mergeCells count="9">
    <mergeCell ref="B34:O34"/>
    <mergeCell ref="B8:B9"/>
    <mergeCell ref="B3:I3"/>
    <mergeCell ref="A4:R4"/>
    <mergeCell ref="B5:R5"/>
    <mergeCell ref="G8:H8"/>
    <mergeCell ref="J8:L8"/>
    <mergeCell ref="D8:E8"/>
    <mergeCell ref="B33:N33"/>
  </mergeCells>
  <printOptions horizontalCentered="1"/>
  <pageMargins left="0" right="0" top="0.43307086614173229" bottom="0.43307086614173229" header="0" footer="0"/>
  <pageSetup paperSize="9" scale="83"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1"/>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10.140625" style="26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414</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254</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25.5" customHeight="1" x14ac:dyDescent="0.2">
      <c r="A8" s="209"/>
      <c r="B8" s="1037"/>
      <c r="C8" s="211"/>
      <c r="D8" s="1041"/>
      <c r="E8" s="1042"/>
      <c r="F8" s="1042"/>
      <c r="G8" s="1042"/>
      <c r="H8" s="1042"/>
      <c r="I8" s="501"/>
      <c r="J8" s="1045" t="s">
        <v>184</v>
      </c>
      <c r="K8" s="1043"/>
      <c r="L8" s="1043"/>
      <c r="M8" s="1043"/>
      <c r="N8" s="1043"/>
      <c r="O8" s="1044"/>
      <c r="P8" s="211"/>
      <c r="Q8" s="1045" t="s">
        <v>185</v>
      </c>
      <c r="R8" s="1043"/>
      <c r="S8" s="1043"/>
      <c r="T8" s="1043"/>
      <c r="U8" s="1043"/>
      <c r="V8" s="1044"/>
      <c r="W8" s="211"/>
      <c r="X8" s="1045" t="s">
        <v>186</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230</v>
      </c>
      <c r="L9" s="1048" t="s">
        <v>27</v>
      </c>
      <c r="M9" s="1049"/>
      <c r="N9" s="1049" t="s">
        <v>26</v>
      </c>
      <c r="O9" s="1050"/>
      <c r="P9" s="211"/>
      <c r="Q9" s="1051" t="s">
        <v>12</v>
      </c>
      <c r="R9" s="1053" t="s">
        <v>230</v>
      </c>
      <c r="S9" s="1048" t="s">
        <v>27</v>
      </c>
      <c r="T9" s="1049"/>
      <c r="U9" s="1049" t="s">
        <v>26</v>
      </c>
      <c r="V9" s="1050"/>
      <c r="W9" s="211"/>
      <c r="X9" s="1051" t="s">
        <v>12</v>
      </c>
      <c r="Y9" s="1053" t="s">
        <v>230</v>
      </c>
      <c r="Z9" s="1048" t="s">
        <v>27</v>
      </c>
      <c r="AA9" s="1049"/>
      <c r="AB9" s="1049" t="s">
        <v>26</v>
      </c>
      <c r="AC9" s="1050"/>
      <c r="AD9" s="430"/>
      <c r="AE9" s="430"/>
      <c r="AF9" s="431"/>
      <c r="AG9" s="431"/>
      <c r="AH9" s="431"/>
      <c r="AI9" s="431"/>
      <c r="AJ9" s="431"/>
      <c r="AK9" s="431"/>
      <c r="AL9" s="432"/>
    </row>
    <row r="10" spans="1:53" s="219" customFormat="1" ht="44.25" customHeight="1" x14ac:dyDescent="0.2">
      <c r="A10" s="214"/>
      <c r="B10" s="1038"/>
      <c r="C10" s="216"/>
      <c r="D10" s="1047"/>
      <c r="E10" s="408" t="s">
        <v>12</v>
      </c>
      <c r="F10" s="408" t="s">
        <v>230</v>
      </c>
      <c r="G10" s="408" t="s">
        <v>12</v>
      </c>
      <c r="H10" s="218" t="s">
        <v>230</v>
      </c>
      <c r="I10" s="216"/>
      <c r="J10" s="1052"/>
      <c r="K10" s="1054"/>
      <c r="L10" s="408" t="s">
        <v>12</v>
      </c>
      <c r="M10" s="408" t="s">
        <v>231</v>
      </c>
      <c r="N10" s="408" t="s">
        <v>12</v>
      </c>
      <c r="O10" s="218" t="s">
        <v>231</v>
      </c>
      <c r="P10" s="216"/>
      <c r="Q10" s="1052"/>
      <c r="R10" s="1054"/>
      <c r="S10" s="408" t="s">
        <v>12</v>
      </c>
      <c r="T10" s="408" t="s">
        <v>231</v>
      </c>
      <c r="U10" s="408" t="s">
        <v>12</v>
      </c>
      <c r="V10" s="218" t="s">
        <v>231</v>
      </c>
      <c r="W10" s="216"/>
      <c r="X10" s="1052"/>
      <c r="Y10" s="1054"/>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388272</v>
      </c>
      <c r="E12" s="739">
        <f>L12+S12+Z12</f>
        <v>242405</v>
      </c>
      <c r="F12" s="748">
        <f>E12/$D12*100</f>
        <v>62.431748877075869</v>
      </c>
      <c r="G12" s="739">
        <f>N12+U12+AB12</f>
        <v>145867</v>
      </c>
      <c r="H12" s="230">
        <f>G12/$D12*100</f>
        <v>37.568251122924131</v>
      </c>
      <c r="I12" s="226"/>
      <c r="J12" s="227">
        <v>112619</v>
      </c>
      <c r="K12" s="751">
        <v>29.005181934314088</v>
      </c>
      <c r="L12" s="745">
        <v>47613</v>
      </c>
      <c r="M12" s="748">
        <v>42.27794599490317</v>
      </c>
      <c r="N12" s="745">
        <v>65006</v>
      </c>
      <c r="O12" s="228">
        <v>57.722054005096837</v>
      </c>
      <c r="P12" s="226"/>
      <c r="Q12" s="227">
        <v>93131</v>
      </c>
      <c r="R12" s="751">
        <v>23.986020109613879</v>
      </c>
      <c r="S12" s="745">
        <v>62069</v>
      </c>
      <c r="T12" s="748">
        <v>66.646981134101424</v>
      </c>
      <c r="U12" s="745">
        <v>31062</v>
      </c>
      <c r="V12" s="228">
        <v>33.353018865898569</v>
      </c>
      <c r="W12" s="226"/>
      <c r="X12" s="227">
        <v>182522</v>
      </c>
      <c r="Y12" s="751">
        <v>47.00879795607203</v>
      </c>
      <c r="Z12" s="745">
        <v>132723</v>
      </c>
      <c r="AA12" s="748">
        <v>72.716165722488242</v>
      </c>
      <c r="AB12" s="745">
        <v>49799</v>
      </c>
      <c r="AC12" s="228">
        <f t="shared" ref="AC12:AC29" si="0">AB12/$X12*100</f>
        <v>27.283834277511755</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48041</v>
      </c>
      <c r="E13" s="740">
        <f t="shared" ref="E13:E29" si="2">L13+S13+Z13</f>
        <v>30931</v>
      </c>
      <c r="F13" s="577">
        <f t="shared" ref="F13:H29" si="3">E13/$D13*100</f>
        <v>64.384588164276352</v>
      </c>
      <c r="G13" s="740">
        <f t="shared" ref="G13:G29" si="4">N13+U13+AB13</f>
        <v>17110</v>
      </c>
      <c r="H13" s="237">
        <f t="shared" si="3"/>
        <v>35.615411835723656</v>
      </c>
      <c r="I13" s="226"/>
      <c r="J13" s="234">
        <v>9763</v>
      </c>
      <c r="K13" s="752">
        <v>20.322224766345411</v>
      </c>
      <c r="L13" s="746">
        <v>4206</v>
      </c>
      <c r="M13" s="749">
        <v>43.081020178223909</v>
      </c>
      <c r="N13" s="746">
        <v>5557</v>
      </c>
      <c r="O13" s="235">
        <v>56.918979821776091</v>
      </c>
      <c r="P13" s="226"/>
      <c r="Q13" s="234">
        <v>9134</v>
      </c>
      <c r="R13" s="752">
        <v>19.012926458649904</v>
      </c>
      <c r="S13" s="746">
        <v>5648</v>
      </c>
      <c r="T13" s="749">
        <v>61.834902561856794</v>
      </c>
      <c r="U13" s="746">
        <v>3486</v>
      </c>
      <c r="V13" s="235">
        <v>38.165097438143206</v>
      </c>
      <c r="W13" s="226"/>
      <c r="X13" s="234">
        <v>29144</v>
      </c>
      <c r="Y13" s="752">
        <v>60.664848775004685</v>
      </c>
      <c r="Z13" s="746">
        <v>21077</v>
      </c>
      <c r="AA13" s="749">
        <v>72.320203129289055</v>
      </c>
      <c r="AB13" s="746">
        <v>8067</v>
      </c>
      <c r="AC13" s="235">
        <f t="shared" si="0"/>
        <v>27.679796870710955</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41692</v>
      </c>
      <c r="E14" s="740">
        <f t="shared" si="2"/>
        <v>27080</v>
      </c>
      <c r="F14" s="577">
        <f t="shared" si="3"/>
        <v>64.952508874604248</v>
      </c>
      <c r="G14" s="740">
        <f t="shared" si="4"/>
        <v>14612</v>
      </c>
      <c r="H14" s="237">
        <f t="shared" si="3"/>
        <v>35.047491125395759</v>
      </c>
      <c r="I14" s="226"/>
      <c r="J14" s="234">
        <v>9593</v>
      </c>
      <c r="K14" s="752">
        <v>23.009210400076753</v>
      </c>
      <c r="L14" s="746">
        <v>4039</v>
      </c>
      <c r="M14" s="749">
        <v>42.103617220890236</v>
      </c>
      <c r="N14" s="746">
        <v>5554</v>
      </c>
      <c r="O14" s="235">
        <v>57.896382779109764</v>
      </c>
      <c r="P14" s="226"/>
      <c r="Q14" s="234">
        <v>9010</v>
      </c>
      <c r="R14" s="752">
        <v>21.610860596757174</v>
      </c>
      <c r="S14" s="746">
        <v>5525</v>
      </c>
      <c r="T14" s="749">
        <v>61.320754716981128</v>
      </c>
      <c r="U14" s="746">
        <v>3485</v>
      </c>
      <c r="V14" s="235">
        <v>38.679245283018872</v>
      </c>
      <c r="W14" s="226"/>
      <c r="X14" s="234">
        <v>23089</v>
      </c>
      <c r="Y14" s="752">
        <v>55.379929003166076</v>
      </c>
      <c r="Z14" s="746">
        <v>17516</v>
      </c>
      <c r="AA14" s="749">
        <v>75.8629650482914</v>
      </c>
      <c r="AB14" s="746">
        <v>5573</v>
      </c>
      <c r="AC14" s="235">
        <f t="shared" si="0"/>
        <v>24.137034951708607</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39205</v>
      </c>
      <c r="E15" s="740">
        <f t="shared" si="2"/>
        <v>24098</v>
      </c>
      <c r="F15" s="577">
        <f t="shared" si="3"/>
        <v>61.4666496620329</v>
      </c>
      <c r="G15" s="740">
        <f t="shared" si="4"/>
        <v>15107</v>
      </c>
      <c r="H15" s="237">
        <f t="shared" si="3"/>
        <v>38.5333503379671</v>
      </c>
      <c r="I15" s="226"/>
      <c r="J15" s="234">
        <v>11134</v>
      </c>
      <c r="K15" s="752">
        <v>28.399438847085829</v>
      </c>
      <c r="L15" s="746">
        <v>4847</v>
      </c>
      <c r="M15" s="749">
        <v>43.53332135800251</v>
      </c>
      <c r="N15" s="746">
        <v>6287</v>
      </c>
      <c r="O15" s="235">
        <v>56.466678641997483</v>
      </c>
      <c r="P15" s="226"/>
      <c r="Q15" s="234">
        <v>9040</v>
      </c>
      <c r="R15" s="752">
        <v>23.058283382221656</v>
      </c>
      <c r="S15" s="746">
        <v>5427</v>
      </c>
      <c r="T15" s="749">
        <v>60.033185840707972</v>
      </c>
      <c r="U15" s="746">
        <v>3613</v>
      </c>
      <c r="V15" s="235">
        <v>39.966814159292035</v>
      </c>
      <c r="W15" s="226"/>
      <c r="X15" s="234">
        <v>19031</v>
      </c>
      <c r="Y15" s="752">
        <v>48.542277770692515</v>
      </c>
      <c r="Z15" s="746">
        <v>13824</v>
      </c>
      <c r="AA15" s="749">
        <v>72.639377857180392</v>
      </c>
      <c r="AB15" s="746">
        <v>5207</v>
      </c>
      <c r="AC15" s="235">
        <f t="shared" si="0"/>
        <v>27.360622142819611</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51370</v>
      </c>
      <c r="E16" s="740">
        <f t="shared" si="2"/>
        <v>30315</v>
      </c>
      <c r="F16" s="577">
        <f t="shared" si="3"/>
        <v>59.013042631886314</v>
      </c>
      <c r="G16" s="740">
        <f t="shared" si="4"/>
        <v>21055</v>
      </c>
      <c r="H16" s="237">
        <f t="shared" si="3"/>
        <v>40.986957368113686</v>
      </c>
      <c r="I16" s="226"/>
      <c r="J16" s="234">
        <v>19174</v>
      </c>
      <c r="K16" s="752">
        <v>37.325287132567645</v>
      </c>
      <c r="L16" s="746">
        <v>7928</v>
      </c>
      <c r="M16" s="749">
        <v>41.347658287264004</v>
      </c>
      <c r="N16" s="746">
        <v>11246</v>
      </c>
      <c r="O16" s="235">
        <v>58.652341712736003</v>
      </c>
      <c r="P16" s="226"/>
      <c r="Q16" s="234">
        <v>11000</v>
      </c>
      <c r="R16" s="752">
        <v>21.413276231263385</v>
      </c>
      <c r="S16" s="746">
        <v>6687</v>
      </c>
      <c r="T16" s="749">
        <v>60.790909090909096</v>
      </c>
      <c r="U16" s="746">
        <v>4313</v>
      </c>
      <c r="V16" s="235">
        <v>39.209090909090911</v>
      </c>
      <c r="W16" s="226"/>
      <c r="X16" s="234">
        <v>21196</v>
      </c>
      <c r="Y16" s="752">
        <v>41.261436636168966</v>
      </c>
      <c r="Z16" s="746">
        <v>15700</v>
      </c>
      <c r="AA16" s="749">
        <v>74.07057935459521</v>
      </c>
      <c r="AB16" s="746">
        <v>5496</v>
      </c>
      <c r="AC16" s="235">
        <f t="shared" si="0"/>
        <v>25.929420645404793</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22976</v>
      </c>
      <c r="E17" s="741">
        <f t="shared" si="2"/>
        <v>14175</v>
      </c>
      <c r="F17" s="578">
        <f t="shared" si="3"/>
        <v>61.694811977715879</v>
      </c>
      <c r="G17" s="741">
        <f t="shared" si="4"/>
        <v>8801</v>
      </c>
      <c r="H17" s="237">
        <f t="shared" si="3"/>
        <v>38.305188022284121</v>
      </c>
      <c r="I17" s="226"/>
      <c r="J17" s="238">
        <v>6260</v>
      </c>
      <c r="K17" s="753">
        <v>27.245821727019496</v>
      </c>
      <c r="L17" s="741">
        <v>2670</v>
      </c>
      <c r="M17" s="578">
        <v>42.651757188498401</v>
      </c>
      <c r="N17" s="741">
        <v>3590</v>
      </c>
      <c r="O17" s="235">
        <v>57.348242811501592</v>
      </c>
      <c r="P17" s="226"/>
      <c r="Q17" s="238">
        <v>4842</v>
      </c>
      <c r="R17" s="753">
        <v>21.074164345403901</v>
      </c>
      <c r="S17" s="741">
        <v>2756</v>
      </c>
      <c r="T17" s="578">
        <v>56.918628665840565</v>
      </c>
      <c r="U17" s="741">
        <v>2086</v>
      </c>
      <c r="V17" s="235">
        <v>43.081371334159442</v>
      </c>
      <c r="W17" s="226"/>
      <c r="X17" s="238">
        <v>11874</v>
      </c>
      <c r="Y17" s="753">
        <v>51.68001392757661</v>
      </c>
      <c r="Z17" s="741">
        <v>8749</v>
      </c>
      <c r="AA17" s="578">
        <v>73.681994273201951</v>
      </c>
      <c r="AB17" s="741">
        <v>3125</v>
      </c>
      <c r="AC17" s="235">
        <f t="shared" si="0"/>
        <v>26.318005726798045</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144558</v>
      </c>
      <c r="E18" s="740">
        <f t="shared" si="2"/>
        <v>90269</v>
      </c>
      <c r="F18" s="577">
        <f t="shared" si="3"/>
        <v>62.444831832205757</v>
      </c>
      <c r="G18" s="740">
        <f t="shared" si="4"/>
        <v>54289</v>
      </c>
      <c r="H18" s="237">
        <f t="shared" si="3"/>
        <v>37.555168167794243</v>
      </c>
      <c r="I18" s="226"/>
      <c r="J18" s="234">
        <v>30295</v>
      </c>
      <c r="K18" s="752">
        <v>20.956986123216979</v>
      </c>
      <c r="L18" s="746">
        <v>12667</v>
      </c>
      <c r="M18" s="749">
        <v>41.812180227760351</v>
      </c>
      <c r="N18" s="746">
        <v>17628</v>
      </c>
      <c r="O18" s="235">
        <v>58.187819772239649</v>
      </c>
      <c r="P18" s="226"/>
      <c r="Q18" s="234">
        <v>25666</v>
      </c>
      <c r="R18" s="752">
        <v>17.754811217642747</v>
      </c>
      <c r="S18" s="746">
        <v>14844</v>
      </c>
      <c r="T18" s="749">
        <v>57.835268448531131</v>
      </c>
      <c r="U18" s="746">
        <v>10822</v>
      </c>
      <c r="V18" s="235">
        <v>42.164731551468869</v>
      </c>
      <c r="W18" s="226"/>
      <c r="X18" s="234">
        <v>88597</v>
      </c>
      <c r="Y18" s="752">
        <v>61.288202659140282</v>
      </c>
      <c r="Z18" s="746">
        <v>62758</v>
      </c>
      <c r="AA18" s="749">
        <v>70.835355598948041</v>
      </c>
      <c r="AB18" s="746">
        <v>25839</v>
      </c>
      <c r="AC18" s="235">
        <f t="shared" si="0"/>
        <v>29.164644401051952</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90767</v>
      </c>
      <c r="E19" s="740">
        <f t="shared" si="2"/>
        <v>57223</v>
      </c>
      <c r="F19" s="577">
        <f t="shared" si="3"/>
        <v>63.043837518040704</v>
      </c>
      <c r="G19" s="740">
        <f t="shared" si="4"/>
        <v>33544</v>
      </c>
      <c r="H19" s="237">
        <f t="shared" si="3"/>
        <v>36.956162481959304</v>
      </c>
      <c r="I19" s="226"/>
      <c r="J19" s="234">
        <v>21164</v>
      </c>
      <c r="K19" s="752">
        <v>23.316844227527625</v>
      </c>
      <c r="L19" s="746">
        <v>9040</v>
      </c>
      <c r="M19" s="749">
        <v>42.714042714042719</v>
      </c>
      <c r="N19" s="746">
        <v>12124</v>
      </c>
      <c r="O19" s="235">
        <v>57.285957285957288</v>
      </c>
      <c r="P19" s="226"/>
      <c r="Q19" s="234">
        <v>17670</v>
      </c>
      <c r="R19" s="752">
        <v>19.46742758932211</v>
      </c>
      <c r="S19" s="746">
        <v>11191</v>
      </c>
      <c r="T19" s="749">
        <v>63.333333333333329</v>
      </c>
      <c r="U19" s="746">
        <v>6479</v>
      </c>
      <c r="V19" s="235">
        <v>36.666666666666664</v>
      </c>
      <c r="W19" s="226"/>
      <c r="X19" s="234">
        <v>51933</v>
      </c>
      <c r="Y19" s="752">
        <v>57.215728183150262</v>
      </c>
      <c r="Z19" s="746">
        <v>36992</v>
      </c>
      <c r="AA19" s="749">
        <v>71.230238961739161</v>
      </c>
      <c r="AB19" s="746">
        <v>14941</v>
      </c>
      <c r="AC19" s="235">
        <f t="shared" si="0"/>
        <v>28.769761038260839</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342548</v>
      </c>
      <c r="E20" s="740">
        <f t="shared" si="2"/>
        <v>217178</v>
      </c>
      <c r="F20" s="577">
        <f t="shared" si="3"/>
        <v>63.400749675957826</v>
      </c>
      <c r="G20" s="740">
        <f t="shared" si="4"/>
        <v>125370</v>
      </c>
      <c r="H20" s="237">
        <f t="shared" si="3"/>
        <v>36.599250324042174</v>
      </c>
      <c r="I20" s="226"/>
      <c r="J20" s="234">
        <v>86338</v>
      </c>
      <c r="K20" s="752">
        <v>25.20464285297243</v>
      </c>
      <c r="L20" s="746">
        <v>37926</v>
      </c>
      <c r="M20" s="749">
        <v>43.927355278093074</v>
      </c>
      <c r="N20" s="746">
        <v>48412</v>
      </c>
      <c r="O20" s="235">
        <v>56.072644721906926</v>
      </c>
      <c r="P20" s="226"/>
      <c r="Q20" s="234">
        <v>76045</v>
      </c>
      <c r="R20" s="752">
        <v>22.199808493992084</v>
      </c>
      <c r="S20" s="746">
        <v>47807</v>
      </c>
      <c r="T20" s="749">
        <v>62.866723650470114</v>
      </c>
      <c r="U20" s="746">
        <v>28238</v>
      </c>
      <c r="V20" s="235">
        <v>37.133276349529879</v>
      </c>
      <c r="W20" s="226"/>
      <c r="X20" s="234">
        <v>180165</v>
      </c>
      <c r="Y20" s="752">
        <v>52.595548653035486</v>
      </c>
      <c r="Z20" s="746">
        <v>131445</v>
      </c>
      <c r="AA20" s="749">
        <v>72.958121721755049</v>
      </c>
      <c r="AB20" s="746">
        <v>48720</v>
      </c>
      <c r="AC20" s="235">
        <f t="shared" si="0"/>
        <v>27.041878278244941</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181536</v>
      </c>
      <c r="E21" s="740">
        <f t="shared" si="2"/>
        <v>112403</v>
      </c>
      <c r="F21" s="577">
        <f t="shared" si="3"/>
        <v>61.917746342323291</v>
      </c>
      <c r="G21" s="740">
        <f t="shared" si="4"/>
        <v>69133</v>
      </c>
      <c r="H21" s="237">
        <f t="shared" si="3"/>
        <v>38.082253657676709</v>
      </c>
      <c r="I21" s="226"/>
      <c r="J21" s="234">
        <v>49740</v>
      </c>
      <c r="K21" s="752">
        <v>27.399524061343207</v>
      </c>
      <c r="L21" s="746">
        <v>20331</v>
      </c>
      <c r="M21" s="749">
        <v>40.874547647768395</v>
      </c>
      <c r="N21" s="746">
        <v>29409</v>
      </c>
      <c r="O21" s="235">
        <v>59.125452352231598</v>
      </c>
      <c r="P21" s="226"/>
      <c r="Q21" s="234">
        <v>38982</v>
      </c>
      <c r="R21" s="752">
        <v>21.473426758328927</v>
      </c>
      <c r="S21" s="746">
        <v>24118</v>
      </c>
      <c r="T21" s="749">
        <v>61.869580832178947</v>
      </c>
      <c r="U21" s="746">
        <v>14864</v>
      </c>
      <c r="V21" s="235">
        <v>38.130419167821046</v>
      </c>
      <c r="W21" s="226"/>
      <c r="X21" s="234">
        <v>92814</v>
      </c>
      <c r="Y21" s="752">
        <v>51.127049180327866</v>
      </c>
      <c r="Z21" s="746">
        <v>67954</v>
      </c>
      <c r="AA21" s="749">
        <v>73.215247699700484</v>
      </c>
      <c r="AB21" s="746">
        <v>24860</v>
      </c>
      <c r="AC21" s="235">
        <f t="shared" si="0"/>
        <v>26.784752300299523</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55368</v>
      </c>
      <c r="E22" s="740">
        <f t="shared" si="2"/>
        <v>35318</v>
      </c>
      <c r="F22" s="577">
        <f t="shared" si="3"/>
        <v>63.787747435341714</v>
      </c>
      <c r="G22" s="740">
        <f t="shared" si="4"/>
        <v>20050</v>
      </c>
      <c r="H22" s="237">
        <f t="shared" si="3"/>
        <v>36.212252564658286</v>
      </c>
      <c r="I22" s="226"/>
      <c r="J22" s="234">
        <v>12845</v>
      </c>
      <c r="K22" s="752">
        <v>23.199320907383324</v>
      </c>
      <c r="L22" s="746">
        <v>5672</v>
      </c>
      <c r="M22" s="749">
        <v>44.157259634098871</v>
      </c>
      <c r="N22" s="746">
        <v>7173</v>
      </c>
      <c r="O22" s="235">
        <v>55.842740365901136</v>
      </c>
      <c r="P22" s="226"/>
      <c r="Q22" s="234">
        <v>12158</v>
      </c>
      <c r="R22" s="752">
        <v>21.958532004045658</v>
      </c>
      <c r="S22" s="746">
        <v>7812</v>
      </c>
      <c r="T22" s="749">
        <v>64.253989142951141</v>
      </c>
      <c r="U22" s="746">
        <v>4346</v>
      </c>
      <c r="V22" s="235">
        <v>35.746010857048852</v>
      </c>
      <c r="W22" s="226"/>
      <c r="X22" s="234">
        <v>30365</v>
      </c>
      <c r="Y22" s="752">
        <v>54.842147088571011</v>
      </c>
      <c r="Z22" s="746">
        <v>21834</v>
      </c>
      <c r="AA22" s="749">
        <v>71.905153960151495</v>
      </c>
      <c r="AB22" s="746">
        <v>8531</v>
      </c>
      <c r="AC22" s="235">
        <f t="shared" si="0"/>
        <v>28.094846039848509</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83005</v>
      </c>
      <c r="E23" s="740">
        <f t="shared" si="2"/>
        <v>51997</v>
      </c>
      <c r="F23" s="577">
        <f t="shared" si="3"/>
        <v>62.64321426420095</v>
      </c>
      <c r="G23" s="740">
        <f t="shared" si="4"/>
        <v>31008</v>
      </c>
      <c r="H23" s="237">
        <f t="shared" si="3"/>
        <v>37.35678573579905</v>
      </c>
      <c r="I23" s="226"/>
      <c r="J23" s="234">
        <v>23445</v>
      </c>
      <c r="K23" s="752">
        <v>28.245286428528406</v>
      </c>
      <c r="L23" s="746">
        <v>9303</v>
      </c>
      <c r="M23" s="749">
        <v>39.680102367242483</v>
      </c>
      <c r="N23" s="746">
        <v>14142</v>
      </c>
      <c r="O23" s="235">
        <v>60.319897632757517</v>
      </c>
      <c r="P23" s="226"/>
      <c r="Q23" s="234">
        <v>15131</v>
      </c>
      <c r="R23" s="752">
        <v>18.22902234805132</v>
      </c>
      <c r="S23" s="746">
        <v>8907</v>
      </c>
      <c r="T23" s="749">
        <v>58.865904434604452</v>
      </c>
      <c r="U23" s="746">
        <v>6224</v>
      </c>
      <c r="V23" s="235">
        <v>41.134095565395548</v>
      </c>
      <c r="W23" s="226"/>
      <c r="X23" s="234">
        <v>44429</v>
      </c>
      <c r="Y23" s="752">
        <v>53.525691223420282</v>
      </c>
      <c r="Z23" s="746">
        <v>33787</v>
      </c>
      <c r="AA23" s="749">
        <v>76.047176393796846</v>
      </c>
      <c r="AB23" s="746">
        <v>10642</v>
      </c>
      <c r="AC23" s="235">
        <f t="shared" si="0"/>
        <v>23.952823606203154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234329</v>
      </c>
      <c r="E24" s="740">
        <f t="shared" si="2"/>
        <v>155892</v>
      </c>
      <c r="F24" s="577">
        <f t="shared" si="3"/>
        <v>66.526977028024703</v>
      </c>
      <c r="G24" s="740">
        <f t="shared" si="4"/>
        <v>78437</v>
      </c>
      <c r="H24" s="237">
        <f t="shared" si="3"/>
        <v>33.473022971975297</v>
      </c>
      <c r="I24" s="226"/>
      <c r="J24" s="234">
        <v>55556</v>
      </c>
      <c r="K24" s="752">
        <v>23.708546530732434</v>
      </c>
      <c r="L24" s="746">
        <v>26420</v>
      </c>
      <c r="M24" s="749">
        <v>47.555619555043563</v>
      </c>
      <c r="N24" s="746">
        <v>29136</v>
      </c>
      <c r="O24" s="235">
        <v>52.444380444956437</v>
      </c>
      <c r="P24" s="226"/>
      <c r="Q24" s="234">
        <v>45400</v>
      </c>
      <c r="R24" s="752">
        <v>19.374469229160709</v>
      </c>
      <c r="S24" s="746">
        <v>29956</v>
      </c>
      <c r="T24" s="749">
        <v>65.982378854625551</v>
      </c>
      <c r="U24" s="746">
        <v>15444</v>
      </c>
      <c r="V24" s="235">
        <v>34.017621145374449</v>
      </c>
      <c r="W24" s="226"/>
      <c r="X24" s="234">
        <v>133373</v>
      </c>
      <c r="Y24" s="752">
        <v>56.916984240106864</v>
      </c>
      <c r="Z24" s="746">
        <v>99516</v>
      </c>
      <c r="AA24" s="749">
        <v>74.614802096376337</v>
      </c>
      <c r="AB24" s="746">
        <v>33857</v>
      </c>
      <c r="AC24" s="235">
        <f t="shared" si="0"/>
        <v>25.385197903623673</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51566</v>
      </c>
      <c r="E25" s="740">
        <f t="shared" si="2"/>
        <v>30035</v>
      </c>
      <c r="F25" s="577">
        <f t="shared" si="3"/>
        <v>58.245743319241363</v>
      </c>
      <c r="G25" s="740">
        <f t="shared" si="4"/>
        <v>21531</v>
      </c>
      <c r="H25" s="237">
        <f t="shared" si="3"/>
        <v>41.754256680758637</v>
      </c>
      <c r="I25" s="226"/>
      <c r="J25" s="234">
        <v>18550</v>
      </c>
      <c r="K25" s="752">
        <v>35.973315750688442</v>
      </c>
      <c r="L25" s="746">
        <v>7095</v>
      </c>
      <c r="M25" s="749">
        <v>38.247978436657682</v>
      </c>
      <c r="N25" s="746">
        <v>11455</v>
      </c>
      <c r="O25" s="235">
        <v>61.752021563342318</v>
      </c>
      <c r="P25" s="226"/>
      <c r="Q25" s="234">
        <v>11210</v>
      </c>
      <c r="R25" s="752">
        <v>21.739130434782609</v>
      </c>
      <c r="S25" s="746">
        <v>7095</v>
      </c>
      <c r="T25" s="749">
        <v>63.291703835860837</v>
      </c>
      <c r="U25" s="746">
        <v>4115</v>
      </c>
      <c r="V25" s="235">
        <v>36.708296164139156</v>
      </c>
      <c r="W25" s="226"/>
      <c r="X25" s="234">
        <v>21806</v>
      </c>
      <c r="Y25" s="752">
        <v>42.287553814528955</v>
      </c>
      <c r="Z25" s="746">
        <v>15845</v>
      </c>
      <c r="AA25" s="749">
        <v>72.663487113638453</v>
      </c>
      <c r="AB25" s="746">
        <v>5961</v>
      </c>
      <c r="AC25" s="235">
        <f t="shared" si="0"/>
        <v>27.336512886361554</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21790</v>
      </c>
      <c r="E26" s="742">
        <f t="shared" si="2"/>
        <v>13683</v>
      </c>
      <c r="F26" s="579">
        <f t="shared" si="3"/>
        <v>62.79486002753557</v>
      </c>
      <c r="G26" s="742">
        <f t="shared" si="4"/>
        <v>8107</v>
      </c>
      <c r="H26" s="237">
        <f t="shared" si="3"/>
        <v>37.205139972464437</v>
      </c>
      <c r="I26" s="226"/>
      <c r="J26" s="238">
        <v>5188</v>
      </c>
      <c r="K26" s="753">
        <v>23.809086737035337</v>
      </c>
      <c r="L26" s="741">
        <v>2263</v>
      </c>
      <c r="M26" s="578">
        <v>43.619892058596761</v>
      </c>
      <c r="N26" s="741">
        <v>2925</v>
      </c>
      <c r="O26" s="235">
        <v>56.380107941403232</v>
      </c>
      <c r="P26" s="226"/>
      <c r="Q26" s="238">
        <v>4108</v>
      </c>
      <c r="R26" s="753">
        <v>18.85268471776044</v>
      </c>
      <c r="S26" s="741">
        <v>2295</v>
      </c>
      <c r="T26" s="578">
        <v>55.866601752677703</v>
      </c>
      <c r="U26" s="741">
        <v>1813</v>
      </c>
      <c r="V26" s="235">
        <v>44.133398247322297</v>
      </c>
      <c r="W26" s="226"/>
      <c r="X26" s="238">
        <v>12494</v>
      </c>
      <c r="Y26" s="753">
        <v>57.338228545204217</v>
      </c>
      <c r="Z26" s="741">
        <v>9125</v>
      </c>
      <c r="AA26" s="578">
        <v>73.035056827277089</v>
      </c>
      <c r="AB26" s="741">
        <v>3369</v>
      </c>
      <c r="AC26" s="235">
        <f t="shared" si="0"/>
        <v>26.964943172722904</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111679</v>
      </c>
      <c r="E27" s="742">
        <f t="shared" si="2"/>
        <v>68290</v>
      </c>
      <c r="F27" s="579">
        <f t="shared" si="3"/>
        <v>61.148470168966419</v>
      </c>
      <c r="G27" s="742">
        <f t="shared" si="4"/>
        <v>43389</v>
      </c>
      <c r="H27" s="237">
        <f t="shared" si="3"/>
        <v>38.851529831033588</v>
      </c>
      <c r="I27" s="226"/>
      <c r="J27" s="238">
        <v>29430</v>
      </c>
      <c r="K27" s="753">
        <v>26.352313326587812</v>
      </c>
      <c r="L27" s="741">
        <v>12092</v>
      </c>
      <c r="M27" s="578">
        <v>41.087325857968061</v>
      </c>
      <c r="N27" s="741">
        <v>17338</v>
      </c>
      <c r="O27" s="235">
        <v>58.912674142031939</v>
      </c>
      <c r="P27" s="226"/>
      <c r="Q27" s="238">
        <v>22320</v>
      </c>
      <c r="R27" s="753">
        <v>19.98585230884947</v>
      </c>
      <c r="S27" s="741">
        <v>12782</v>
      </c>
      <c r="T27" s="578">
        <v>57.267025089605738</v>
      </c>
      <c r="U27" s="741">
        <v>9538</v>
      </c>
      <c r="V27" s="235">
        <v>42.732974910394269</v>
      </c>
      <c r="W27" s="226"/>
      <c r="X27" s="238">
        <v>59929</v>
      </c>
      <c r="Y27" s="753">
        <v>53.661834364562722</v>
      </c>
      <c r="Z27" s="741">
        <v>43416</v>
      </c>
      <c r="AA27" s="578">
        <v>72.445727444142236</v>
      </c>
      <c r="AB27" s="741">
        <v>16513</v>
      </c>
      <c r="AC27" s="235">
        <f t="shared" si="0"/>
        <v>27.554272555857768</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14516</v>
      </c>
      <c r="E28" s="742">
        <f t="shared" si="2"/>
        <v>9010</v>
      </c>
      <c r="F28" s="579">
        <f t="shared" si="3"/>
        <v>62.069440617249924</v>
      </c>
      <c r="G28" s="742">
        <f t="shared" si="4"/>
        <v>5506</v>
      </c>
      <c r="H28" s="243">
        <f t="shared" si="3"/>
        <v>37.930559382750069</v>
      </c>
      <c r="I28" s="226"/>
      <c r="J28" s="238">
        <v>3400</v>
      </c>
      <c r="K28" s="753">
        <v>23.42243042160375</v>
      </c>
      <c r="L28" s="741">
        <v>1396</v>
      </c>
      <c r="M28" s="578">
        <v>41.058823529411761</v>
      </c>
      <c r="N28" s="741">
        <v>2004</v>
      </c>
      <c r="O28" s="242">
        <v>58.941176470588232</v>
      </c>
      <c r="P28" s="226"/>
      <c r="Q28" s="238">
        <v>2698</v>
      </c>
      <c r="R28" s="753">
        <v>18.586387434554975</v>
      </c>
      <c r="S28" s="741">
        <v>1606</v>
      </c>
      <c r="T28" s="578">
        <v>59.52557449962935</v>
      </c>
      <c r="U28" s="741">
        <v>1092</v>
      </c>
      <c r="V28" s="242">
        <v>40.47442550037065</v>
      </c>
      <c r="W28" s="226"/>
      <c r="X28" s="238">
        <v>8418</v>
      </c>
      <c r="Y28" s="753">
        <v>57.991182143841279</v>
      </c>
      <c r="Z28" s="741">
        <v>6008</v>
      </c>
      <c r="AA28" s="578">
        <v>71.370871941078633</v>
      </c>
      <c r="AB28" s="741">
        <v>2410</v>
      </c>
      <c r="AC28" s="242">
        <f t="shared" si="0"/>
        <v>28.62912805892136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4948</v>
      </c>
      <c r="E29" s="743">
        <f t="shared" si="2"/>
        <v>2766</v>
      </c>
      <c r="F29" s="580">
        <f t="shared" si="3"/>
        <v>55.901374292643489</v>
      </c>
      <c r="G29" s="743">
        <f t="shared" si="4"/>
        <v>2182</v>
      </c>
      <c r="H29" s="248">
        <f t="shared" si="3"/>
        <v>44.098625707356511</v>
      </c>
      <c r="I29" s="226"/>
      <c r="J29" s="245">
        <v>2604</v>
      </c>
      <c r="K29" s="754">
        <v>52.627324171382369</v>
      </c>
      <c r="L29" s="747">
        <v>1023</v>
      </c>
      <c r="M29" s="750">
        <v>39.285714285714285</v>
      </c>
      <c r="N29" s="747">
        <v>1581</v>
      </c>
      <c r="O29" s="246">
        <v>60.714285714285708</v>
      </c>
      <c r="P29" s="226"/>
      <c r="Q29" s="245">
        <v>929</v>
      </c>
      <c r="R29" s="754">
        <v>18.77526273241714</v>
      </c>
      <c r="S29" s="747">
        <v>646</v>
      </c>
      <c r="T29" s="750">
        <v>69.537136706135627</v>
      </c>
      <c r="U29" s="747">
        <v>283</v>
      </c>
      <c r="V29" s="246">
        <v>30.462863293864373</v>
      </c>
      <c r="W29" s="226"/>
      <c r="X29" s="245">
        <v>1415</v>
      </c>
      <c r="Y29" s="754">
        <v>28.597413096200487</v>
      </c>
      <c r="Z29" s="747">
        <v>1097</v>
      </c>
      <c r="AA29" s="750">
        <v>77.526501766784449</v>
      </c>
      <c r="AB29" s="747">
        <v>318</v>
      </c>
      <c r="AC29" s="246">
        <f t="shared" si="0"/>
        <v>22.473498233215548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1928166</v>
      </c>
      <c r="E31" s="744">
        <f>L31+S31+Z31</f>
        <v>1213068</v>
      </c>
      <c r="F31" s="409">
        <f>E31/$D31*100</f>
        <v>62.913047942967573</v>
      </c>
      <c r="G31" s="744">
        <f>N31+U31+AB31</f>
        <v>715098</v>
      </c>
      <c r="H31" s="255">
        <f>G31/$D31*100</f>
        <v>37.086952057032434</v>
      </c>
      <c r="I31" s="211"/>
      <c r="J31" s="253">
        <f>SUM(J12:J29)</f>
        <v>507098</v>
      </c>
      <c r="K31" s="755">
        <f>J31/$D31*100</f>
        <v>26.299499109516507</v>
      </c>
      <c r="L31" s="744">
        <f>SUM(L12:L29)</f>
        <v>216531</v>
      </c>
      <c r="M31" s="409">
        <f t="shared" ref="M13:O31" si="5">L31/$J31*100</f>
        <v>42.700030368883333</v>
      </c>
      <c r="N31" s="744">
        <f>SUM(N12:N29)</f>
        <v>290567</v>
      </c>
      <c r="O31" s="254">
        <f t="shared" si="5"/>
        <v>57.299969631116667</v>
      </c>
      <c r="P31" s="211"/>
      <c r="Q31" s="253">
        <f>SUM(Q12:Q29)</f>
        <v>408474</v>
      </c>
      <c r="R31" s="755">
        <f>Q31/$D31*100</f>
        <v>21.18458680424818</v>
      </c>
      <c r="S31" s="744">
        <f>SUM(S12:S29)</f>
        <v>257171</v>
      </c>
      <c r="T31" s="409">
        <f>S31/$Q31*100</f>
        <v>62.958964340447622</v>
      </c>
      <c r="U31" s="744">
        <f>SUM(U12:U29)</f>
        <v>151303</v>
      </c>
      <c r="V31" s="254">
        <f>U31/$Q31*100</f>
        <v>37.041035659552385</v>
      </c>
      <c r="W31" s="211"/>
      <c r="X31" s="253">
        <f>SUM(X12:X29)</f>
        <v>1012594</v>
      </c>
      <c r="Y31" s="755">
        <f>X31/$D31*100</f>
        <v>52.515914086235313</v>
      </c>
      <c r="Z31" s="744">
        <f>SUM(Z12:Z29)</f>
        <v>739366</v>
      </c>
      <c r="AA31" s="409">
        <f>Z31/$X31*100</f>
        <v>73.017023604722127</v>
      </c>
      <c r="AB31" s="744">
        <f>SUM(AB12:AB29)</f>
        <v>273228</v>
      </c>
      <c r="AC31" s="254">
        <f>AB31/$X31*100</f>
        <v>26.98297639527787</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97" customFormat="1" ht="13.5" customHeight="1" x14ac:dyDescent="0.2">
      <c r="B34" s="1068"/>
      <c r="C34" s="1068"/>
      <c r="D34" s="1068"/>
      <c r="E34" s="1068"/>
      <c r="F34" s="1068"/>
      <c r="G34" s="1068"/>
      <c r="H34" s="1068"/>
    </row>
    <row r="35" spans="2:14" s="297" customFormat="1" ht="29.25" customHeight="1" x14ac:dyDescent="0.2">
      <c r="B35" s="1066"/>
      <c r="C35" s="1066"/>
      <c r="D35" s="1066"/>
      <c r="E35" s="991"/>
      <c r="F35" s="991"/>
      <c r="G35" s="991"/>
      <c r="H35" s="614"/>
      <c r="I35" s="614"/>
      <c r="J35" s="614"/>
      <c r="K35" s="614"/>
      <c r="L35" s="614"/>
      <c r="M35" s="614"/>
      <c r="N35" s="614"/>
    </row>
    <row r="36" spans="2:14" s="297" customFormat="1" ht="4.5" customHeight="1" x14ac:dyDescent="0.2">
      <c r="B36" s="1067"/>
      <c r="C36" s="1067"/>
      <c r="D36" s="1067"/>
      <c r="E36" s="990"/>
      <c r="F36" s="990"/>
      <c r="G36" s="990"/>
      <c r="H36" s="614"/>
      <c r="I36" s="614"/>
      <c r="J36" s="614"/>
      <c r="K36" s="614"/>
      <c r="L36" s="614"/>
      <c r="M36" s="614"/>
      <c r="N36" s="614"/>
    </row>
    <row r="37" spans="2:14" s="297" customFormat="1" x14ac:dyDescent="0.2"/>
    <row r="38" spans="2:14" s="297" customFormat="1" x14ac:dyDescent="0.2"/>
    <row r="39" spans="2:14" s="297" customFormat="1" x14ac:dyDescent="0.2"/>
    <row r="40" spans="2:14" s="297" customFormat="1" x14ac:dyDescent="0.2"/>
    <row r="41" spans="2:14" s="297"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0"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34</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415</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235</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25.5" customHeight="1" x14ac:dyDescent="0.2">
      <c r="A8" s="209"/>
      <c r="B8" s="1037"/>
      <c r="C8" s="211"/>
      <c r="D8" s="1041"/>
      <c r="E8" s="1042"/>
      <c r="F8" s="1042"/>
      <c r="G8" s="1042"/>
      <c r="H8" s="1042"/>
      <c r="I8" s="501"/>
      <c r="J8" s="1045" t="s">
        <v>236</v>
      </c>
      <c r="K8" s="1043"/>
      <c r="L8" s="1043"/>
      <c r="M8" s="1043"/>
      <c r="N8" s="1043"/>
      <c r="O8" s="1044"/>
      <c r="P8" s="211"/>
      <c r="Q8" s="1045" t="s">
        <v>237</v>
      </c>
      <c r="R8" s="1043"/>
      <c r="S8" s="1043"/>
      <c r="T8" s="1043"/>
      <c r="U8" s="1043"/>
      <c r="V8" s="1044"/>
      <c r="W8" s="211"/>
      <c r="X8" s="1045" t="s">
        <v>238</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230</v>
      </c>
      <c r="L9" s="1048" t="s">
        <v>27</v>
      </c>
      <c r="M9" s="1049"/>
      <c r="N9" s="1049" t="s">
        <v>26</v>
      </c>
      <c r="O9" s="1050"/>
      <c r="P9" s="211"/>
      <c r="Q9" s="1051" t="s">
        <v>12</v>
      </c>
      <c r="R9" s="1053" t="s">
        <v>230</v>
      </c>
      <c r="S9" s="1048" t="s">
        <v>27</v>
      </c>
      <c r="T9" s="1049"/>
      <c r="U9" s="1049" t="s">
        <v>26</v>
      </c>
      <c r="V9" s="1050"/>
      <c r="W9" s="211"/>
      <c r="X9" s="1051" t="s">
        <v>12</v>
      </c>
      <c r="Y9" s="1053" t="s">
        <v>230</v>
      </c>
      <c r="Z9" s="1048" t="s">
        <v>27</v>
      </c>
      <c r="AA9" s="1049"/>
      <c r="AB9" s="1049" t="s">
        <v>26</v>
      </c>
      <c r="AC9" s="1050"/>
      <c r="AD9" s="430"/>
      <c r="AE9" s="430"/>
      <c r="AF9" s="431"/>
      <c r="AG9" s="431"/>
      <c r="AH9" s="431"/>
      <c r="AI9" s="431"/>
      <c r="AJ9" s="431"/>
      <c r="AK9" s="431"/>
      <c r="AL9" s="432"/>
    </row>
    <row r="10" spans="1:53" s="219" customFormat="1" ht="44.25" customHeight="1" x14ac:dyDescent="0.2">
      <c r="A10" s="214"/>
      <c r="B10" s="1038"/>
      <c r="C10" s="216"/>
      <c r="D10" s="1047"/>
      <c r="E10" s="408" t="s">
        <v>12</v>
      </c>
      <c r="F10" s="408" t="s">
        <v>230</v>
      </c>
      <c r="G10" s="408" t="s">
        <v>12</v>
      </c>
      <c r="H10" s="218" t="s">
        <v>230</v>
      </c>
      <c r="I10" s="216"/>
      <c r="J10" s="1052"/>
      <c r="K10" s="1054"/>
      <c r="L10" s="408" t="s">
        <v>12</v>
      </c>
      <c r="M10" s="408" t="s">
        <v>231</v>
      </c>
      <c r="N10" s="408" t="s">
        <v>12</v>
      </c>
      <c r="O10" s="218" t="s">
        <v>231</v>
      </c>
      <c r="P10" s="216"/>
      <c r="Q10" s="1052"/>
      <c r="R10" s="1054"/>
      <c r="S10" s="408" t="s">
        <v>12</v>
      </c>
      <c r="T10" s="408" t="s">
        <v>231</v>
      </c>
      <c r="U10" s="408" t="s">
        <v>12</v>
      </c>
      <c r="V10" s="218" t="s">
        <v>231</v>
      </c>
      <c r="W10" s="216"/>
      <c r="X10" s="1052"/>
      <c r="Y10" s="1054"/>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85542</v>
      </c>
      <c r="E12" s="739">
        <f>L12+S12+Z12</f>
        <v>51285</v>
      </c>
      <c r="F12" s="748">
        <f>E12/$D12*100</f>
        <v>59.953005541137685</v>
      </c>
      <c r="G12" s="739">
        <f>N12+U12+AB12</f>
        <v>34257</v>
      </c>
      <c r="H12" s="230">
        <f>G12/$D12*100</f>
        <v>40.046994458862315</v>
      </c>
      <c r="I12" s="226"/>
      <c r="J12" s="227">
        <f>L12+N12</f>
        <v>29278</v>
      </c>
      <c r="K12" s="751">
        <f>J12/$D12*100</f>
        <v>34.226461854995208</v>
      </c>
      <c r="L12" s="745">
        <v>11554</v>
      </c>
      <c r="M12" s="748">
        <v>39.463078079103767</v>
      </c>
      <c r="N12" s="745">
        <v>17724</v>
      </c>
      <c r="O12" s="228">
        <v>60.536921920896233</v>
      </c>
      <c r="P12" s="226"/>
      <c r="Q12" s="227">
        <v>15263</v>
      </c>
      <c r="R12" s="751">
        <v>17.842697154614108</v>
      </c>
      <c r="S12" s="745">
        <v>8841</v>
      </c>
      <c r="T12" s="748">
        <v>57.924392321299877</v>
      </c>
      <c r="U12" s="745">
        <v>6422</v>
      </c>
      <c r="V12" s="228">
        <v>42.075607678700123</v>
      </c>
      <c r="W12" s="226"/>
      <c r="X12" s="227">
        <v>41001</v>
      </c>
      <c r="Y12" s="751">
        <v>47.930840990390685</v>
      </c>
      <c r="Z12" s="745">
        <v>30890</v>
      </c>
      <c r="AA12" s="748">
        <v>75.339625862783834</v>
      </c>
      <c r="AB12" s="745">
        <v>10111</v>
      </c>
      <c r="AC12" s="228">
        <f t="shared" ref="AC12:AC29" si="0">AB12/$X12*100</f>
        <v>24.660374137216166</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11989</v>
      </c>
      <c r="E13" s="740">
        <f t="shared" ref="E13:E29" si="2">L13+S13+Z13</f>
        <v>7992</v>
      </c>
      <c r="F13" s="577">
        <f t="shared" ref="F13:H29" si="3">E13/$D13*100</f>
        <v>66.661106013846023</v>
      </c>
      <c r="G13" s="740">
        <f t="shared" ref="G13:G29" si="4">N13+U13+AB13</f>
        <v>3997</v>
      </c>
      <c r="H13" s="237">
        <f t="shared" si="3"/>
        <v>33.33889398615397</v>
      </c>
      <c r="I13" s="226"/>
      <c r="J13" s="234">
        <f t="shared" ref="J13:J29" si="5">L13+N13</f>
        <v>2291</v>
      </c>
      <c r="K13" s="752">
        <f t="shared" ref="K13:K29" si="6">J13/$D13*100</f>
        <v>19.109183418133288</v>
      </c>
      <c r="L13" s="746">
        <v>937</v>
      </c>
      <c r="M13" s="749">
        <v>40.899170667830646</v>
      </c>
      <c r="N13" s="746">
        <v>1354</v>
      </c>
      <c r="O13" s="235">
        <v>59.100829332169354</v>
      </c>
      <c r="P13" s="226"/>
      <c r="Q13" s="234">
        <v>1812</v>
      </c>
      <c r="R13" s="752">
        <v>15.113854366502627</v>
      </c>
      <c r="S13" s="746">
        <v>1053</v>
      </c>
      <c r="T13" s="749">
        <v>58.112582781456958</v>
      </c>
      <c r="U13" s="746">
        <v>759</v>
      </c>
      <c r="V13" s="235">
        <v>41.887417218543042</v>
      </c>
      <c r="W13" s="226"/>
      <c r="X13" s="234">
        <v>7886</v>
      </c>
      <c r="Y13" s="752">
        <v>65.776962215364094</v>
      </c>
      <c r="Z13" s="746">
        <v>6002</v>
      </c>
      <c r="AA13" s="749">
        <v>76.109561247780874</v>
      </c>
      <c r="AB13" s="746">
        <v>1884</v>
      </c>
      <c r="AC13" s="235">
        <f t="shared" si="0"/>
        <v>23.890438752219122</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8123</v>
      </c>
      <c r="E14" s="740">
        <f t="shared" si="2"/>
        <v>5412</v>
      </c>
      <c r="F14" s="577">
        <f t="shared" si="3"/>
        <v>66.625630924535272</v>
      </c>
      <c r="G14" s="740">
        <f t="shared" si="4"/>
        <v>2711</v>
      </c>
      <c r="H14" s="237">
        <f t="shared" si="3"/>
        <v>33.374369075464728</v>
      </c>
      <c r="I14" s="226"/>
      <c r="J14" s="234">
        <f t="shared" si="5"/>
        <v>1847</v>
      </c>
      <c r="K14" s="752">
        <f t="shared" si="6"/>
        <v>22.737904715006771</v>
      </c>
      <c r="L14" s="746">
        <v>760</v>
      </c>
      <c r="M14" s="749">
        <v>41.147807255008125</v>
      </c>
      <c r="N14" s="746">
        <v>1087</v>
      </c>
      <c r="O14" s="235">
        <v>58.852192744991882</v>
      </c>
      <c r="P14" s="226"/>
      <c r="Q14" s="234">
        <v>1439</v>
      </c>
      <c r="R14" s="752">
        <v>17.715129878123843</v>
      </c>
      <c r="S14" s="746">
        <v>828</v>
      </c>
      <c r="T14" s="749">
        <v>57.539958304378032</v>
      </c>
      <c r="U14" s="746">
        <v>611</v>
      </c>
      <c r="V14" s="235">
        <v>42.46004169562196</v>
      </c>
      <c r="W14" s="226"/>
      <c r="X14" s="234">
        <v>4837</v>
      </c>
      <c r="Y14" s="752">
        <v>59.546965406869376</v>
      </c>
      <c r="Z14" s="746">
        <v>3824</v>
      </c>
      <c r="AA14" s="749">
        <v>79.057266900971683</v>
      </c>
      <c r="AB14" s="746">
        <v>1013</v>
      </c>
      <c r="AC14" s="235">
        <f t="shared" si="0"/>
        <v>20.942733099028324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8108</v>
      </c>
      <c r="E15" s="740">
        <f t="shared" si="2"/>
        <v>5137</v>
      </c>
      <c r="F15" s="577">
        <f t="shared" si="3"/>
        <v>63.357178095707944</v>
      </c>
      <c r="G15" s="740">
        <f t="shared" si="4"/>
        <v>2971</v>
      </c>
      <c r="H15" s="237">
        <f t="shared" si="3"/>
        <v>36.642821904292056</v>
      </c>
      <c r="I15" s="226"/>
      <c r="J15" s="234">
        <f t="shared" si="5"/>
        <v>1920</v>
      </c>
      <c r="K15" s="752">
        <f t="shared" si="6"/>
        <v>23.680315737543168</v>
      </c>
      <c r="L15" s="746">
        <v>749</v>
      </c>
      <c r="M15" s="749">
        <v>39.010416666666664</v>
      </c>
      <c r="N15" s="746">
        <v>1171</v>
      </c>
      <c r="O15" s="235">
        <v>60.989583333333329</v>
      </c>
      <c r="P15" s="226"/>
      <c r="Q15" s="234">
        <v>1458</v>
      </c>
      <c r="R15" s="752">
        <v>17.982239763196841</v>
      </c>
      <c r="S15" s="746">
        <v>825</v>
      </c>
      <c r="T15" s="749">
        <v>56.584362139917701</v>
      </c>
      <c r="U15" s="746">
        <v>633</v>
      </c>
      <c r="V15" s="235">
        <v>43.415637860082306</v>
      </c>
      <c r="W15" s="226"/>
      <c r="X15" s="234">
        <v>4730</v>
      </c>
      <c r="Y15" s="752">
        <v>58.337444499259995</v>
      </c>
      <c r="Z15" s="746">
        <v>3563</v>
      </c>
      <c r="AA15" s="749">
        <v>75.327695560253702</v>
      </c>
      <c r="AB15" s="746">
        <v>1167</v>
      </c>
      <c r="AC15" s="235">
        <f t="shared" si="0"/>
        <v>24.672304439746302</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15100</v>
      </c>
      <c r="E16" s="740">
        <f t="shared" si="2"/>
        <v>9217</v>
      </c>
      <c r="F16" s="577">
        <f t="shared" si="3"/>
        <v>61.039735099337747</v>
      </c>
      <c r="G16" s="740">
        <f t="shared" si="4"/>
        <v>5883</v>
      </c>
      <c r="H16" s="237">
        <f t="shared" si="3"/>
        <v>38.960264900662253</v>
      </c>
      <c r="I16" s="226"/>
      <c r="J16" s="234">
        <f t="shared" si="5"/>
        <v>5130</v>
      </c>
      <c r="K16" s="752">
        <f t="shared" si="6"/>
        <v>33.973509933774835</v>
      </c>
      <c r="L16" s="746">
        <v>2116</v>
      </c>
      <c r="M16" s="749">
        <v>41.247563352826511</v>
      </c>
      <c r="N16" s="746">
        <v>3014</v>
      </c>
      <c r="O16" s="235">
        <v>58.752436647173489</v>
      </c>
      <c r="P16" s="226"/>
      <c r="Q16" s="234">
        <v>2812</v>
      </c>
      <c r="R16" s="752">
        <v>18.622516556291391</v>
      </c>
      <c r="S16" s="746">
        <v>1621</v>
      </c>
      <c r="T16" s="749">
        <v>57.64580369843528</v>
      </c>
      <c r="U16" s="746">
        <v>1191</v>
      </c>
      <c r="V16" s="235">
        <v>42.35419630156472</v>
      </c>
      <c r="W16" s="226"/>
      <c r="X16" s="234">
        <v>7158</v>
      </c>
      <c r="Y16" s="752">
        <v>47.40397350993377</v>
      </c>
      <c r="Z16" s="746">
        <v>5480</v>
      </c>
      <c r="AA16" s="749">
        <v>76.557697680916462</v>
      </c>
      <c r="AB16" s="746">
        <v>1678</v>
      </c>
      <c r="AC16" s="235">
        <f t="shared" si="0"/>
        <v>23.442302319083545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5828</v>
      </c>
      <c r="E17" s="741">
        <f t="shared" si="2"/>
        <v>3732</v>
      </c>
      <c r="F17" s="578">
        <f t="shared" si="3"/>
        <v>64.035689773507215</v>
      </c>
      <c r="G17" s="741">
        <f t="shared" si="4"/>
        <v>2096</v>
      </c>
      <c r="H17" s="237">
        <f t="shared" si="3"/>
        <v>35.964310226492799</v>
      </c>
      <c r="I17" s="226"/>
      <c r="J17" s="238">
        <f t="shared" si="5"/>
        <v>1332</v>
      </c>
      <c r="K17" s="753">
        <f t="shared" si="6"/>
        <v>22.855181880576527</v>
      </c>
      <c r="L17" s="741">
        <v>544</v>
      </c>
      <c r="M17" s="578">
        <v>40.840840840840841</v>
      </c>
      <c r="N17" s="741">
        <v>788</v>
      </c>
      <c r="O17" s="235">
        <v>59.159159159159159</v>
      </c>
      <c r="P17" s="226"/>
      <c r="Q17" s="238">
        <v>1079</v>
      </c>
      <c r="R17" s="753">
        <v>18.514070006863417</v>
      </c>
      <c r="S17" s="741">
        <v>591</v>
      </c>
      <c r="T17" s="578">
        <v>54.772937905468019</v>
      </c>
      <c r="U17" s="741">
        <v>488</v>
      </c>
      <c r="V17" s="235">
        <v>45.227062094531973</v>
      </c>
      <c r="W17" s="226"/>
      <c r="X17" s="238">
        <v>3417</v>
      </c>
      <c r="Y17" s="753">
        <v>58.630748112560049</v>
      </c>
      <c r="Z17" s="741">
        <v>2597</v>
      </c>
      <c r="AA17" s="578">
        <v>76.002341235001452</v>
      </c>
      <c r="AB17" s="741">
        <v>820</v>
      </c>
      <c r="AC17" s="235">
        <f t="shared" si="0"/>
        <v>23.997658764998537</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34359</v>
      </c>
      <c r="E18" s="740">
        <f t="shared" si="2"/>
        <v>22475</v>
      </c>
      <c r="F18" s="577">
        <f t="shared" si="3"/>
        <v>65.412264617712964</v>
      </c>
      <c r="G18" s="740">
        <f t="shared" si="4"/>
        <v>11884</v>
      </c>
      <c r="H18" s="237">
        <f t="shared" si="3"/>
        <v>34.587735382287029</v>
      </c>
      <c r="I18" s="226"/>
      <c r="J18" s="234">
        <f t="shared" si="5"/>
        <v>6822</v>
      </c>
      <c r="K18" s="752">
        <f t="shared" si="6"/>
        <v>19.855059809656858</v>
      </c>
      <c r="L18" s="746">
        <v>2795</v>
      </c>
      <c r="M18" s="749">
        <v>40.970389914980942</v>
      </c>
      <c r="N18" s="746">
        <v>4027</v>
      </c>
      <c r="O18" s="235">
        <v>59.029610085019058</v>
      </c>
      <c r="P18" s="226"/>
      <c r="Q18" s="234">
        <v>5024</v>
      </c>
      <c r="R18" s="752">
        <v>14.622078640239822</v>
      </c>
      <c r="S18" s="746">
        <v>2825</v>
      </c>
      <c r="T18" s="749">
        <v>56.230095541401269</v>
      </c>
      <c r="U18" s="746">
        <v>2199</v>
      </c>
      <c r="V18" s="235">
        <v>43.769904458598724</v>
      </c>
      <c r="W18" s="226"/>
      <c r="X18" s="234">
        <v>22513</v>
      </c>
      <c r="Y18" s="752">
        <v>65.522861550103315</v>
      </c>
      <c r="Z18" s="746">
        <v>16855</v>
      </c>
      <c r="AA18" s="749">
        <v>74.867854128725625</v>
      </c>
      <c r="AB18" s="746">
        <v>5658</v>
      </c>
      <c r="AC18" s="235">
        <f t="shared" si="0"/>
        <v>25.132145871274375</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22411</v>
      </c>
      <c r="E19" s="740">
        <f t="shared" si="2"/>
        <v>14332</v>
      </c>
      <c r="F19" s="577">
        <f t="shared" si="3"/>
        <v>63.950738476640936</v>
      </c>
      <c r="G19" s="740">
        <f t="shared" si="4"/>
        <v>8079</v>
      </c>
      <c r="H19" s="237">
        <f t="shared" si="3"/>
        <v>36.049261523359064</v>
      </c>
      <c r="I19" s="226"/>
      <c r="J19" s="234">
        <f t="shared" si="5"/>
        <v>5314</v>
      </c>
      <c r="K19" s="752">
        <f t="shared" si="6"/>
        <v>23.711570211057069</v>
      </c>
      <c r="L19" s="746">
        <v>2110</v>
      </c>
      <c r="M19" s="749">
        <v>39.706435829883333</v>
      </c>
      <c r="N19" s="746">
        <v>3204</v>
      </c>
      <c r="O19" s="235">
        <v>60.293564170116674</v>
      </c>
      <c r="P19" s="226"/>
      <c r="Q19" s="234">
        <v>3217</v>
      </c>
      <c r="R19" s="752">
        <v>14.354558029539067</v>
      </c>
      <c r="S19" s="746">
        <v>1876</v>
      </c>
      <c r="T19" s="749">
        <v>58.315200497357786</v>
      </c>
      <c r="U19" s="746">
        <v>1341</v>
      </c>
      <c r="V19" s="235">
        <v>41.684799502642214</v>
      </c>
      <c r="W19" s="226"/>
      <c r="X19" s="234">
        <v>13880</v>
      </c>
      <c r="Y19" s="752">
        <v>61.933871759403871</v>
      </c>
      <c r="Z19" s="746">
        <v>10346</v>
      </c>
      <c r="AA19" s="749">
        <v>74.538904899135446</v>
      </c>
      <c r="AB19" s="746">
        <v>3534</v>
      </c>
      <c r="AC19" s="235">
        <f t="shared" si="0"/>
        <v>25.461095100864554</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50771</v>
      </c>
      <c r="E20" s="740">
        <f t="shared" si="2"/>
        <v>32247</v>
      </c>
      <c r="F20" s="577">
        <f t="shared" si="3"/>
        <v>63.51460479407536</v>
      </c>
      <c r="G20" s="740">
        <f t="shared" si="4"/>
        <v>18524</v>
      </c>
      <c r="H20" s="237">
        <f t="shared" si="3"/>
        <v>36.48539520592464</v>
      </c>
      <c r="I20" s="226"/>
      <c r="J20" s="234">
        <f t="shared" si="5"/>
        <v>13806</v>
      </c>
      <c r="K20" s="752">
        <f t="shared" si="6"/>
        <v>27.192688739634828</v>
      </c>
      <c r="L20" s="746">
        <v>5723</v>
      </c>
      <c r="M20" s="749">
        <v>41.452991452991455</v>
      </c>
      <c r="N20" s="746">
        <v>8083</v>
      </c>
      <c r="O20" s="235">
        <v>58.547008547008552</v>
      </c>
      <c r="P20" s="226"/>
      <c r="Q20" s="234">
        <v>8352</v>
      </c>
      <c r="R20" s="752">
        <v>16.450335821630457</v>
      </c>
      <c r="S20" s="746">
        <v>4736</v>
      </c>
      <c r="T20" s="749">
        <v>56.70498084291188</v>
      </c>
      <c r="U20" s="746">
        <v>3616</v>
      </c>
      <c r="V20" s="235">
        <v>43.29501915708812</v>
      </c>
      <c r="W20" s="226"/>
      <c r="X20" s="234">
        <v>28613</v>
      </c>
      <c r="Y20" s="752">
        <v>56.356975438734715</v>
      </c>
      <c r="Z20" s="746">
        <v>21788</v>
      </c>
      <c r="AA20" s="749">
        <v>76.147205815538385</v>
      </c>
      <c r="AB20" s="746">
        <v>6825</v>
      </c>
      <c r="AC20" s="235">
        <f t="shared" si="0"/>
        <v>23.852794184461608</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45541</v>
      </c>
      <c r="E21" s="740">
        <f t="shared" si="2"/>
        <v>29587</v>
      </c>
      <c r="F21" s="577">
        <f t="shared" si="3"/>
        <v>64.96783118508597</v>
      </c>
      <c r="G21" s="740">
        <f t="shared" si="4"/>
        <v>15954</v>
      </c>
      <c r="H21" s="237">
        <f t="shared" si="3"/>
        <v>35.03216881491403</v>
      </c>
      <c r="I21" s="226"/>
      <c r="J21" s="234">
        <f t="shared" si="5"/>
        <v>9906</v>
      </c>
      <c r="K21" s="752">
        <f t="shared" si="6"/>
        <v>21.751828023100064</v>
      </c>
      <c r="L21" s="746">
        <v>4014</v>
      </c>
      <c r="M21" s="749">
        <v>40.520896426408235</v>
      </c>
      <c r="N21" s="746">
        <v>5892</v>
      </c>
      <c r="O21" s="235">
        <v>59.479103573591765</v>
      </c>
      <c r="P21" s="226"/>
      <c r="Q21" s="234">
        <v>8136</v>
      </c>
      <c r="R21" s="752">
        <v>17.865220350892603</v>
      </c>
      <c r="S21" s="746">
        <v>4711</v>
      </c>
      <c r="T21" s="749">
        <v>57.903146509341198</v>
      </c>
      <c r="U21" s="746">
        <v>3425</v>
      </c>
      <c r="V21" s="235">
        <v>42.096853490658795</v>
      </c>
      <c r="W21" s="226"/>
      <c r="X21" s="234">
        <v>27499</v>
      </c>
      <c r="Y21" s="752">
        <v>60.382951626007333</v>
      </c>
      <c r="Z21" s="746">
        <v>20862</v>
      </c>
      <c r="AA21" s="749">
        <v>75.86457689370522</v>
      </c>
      <c r="AB21" s="746">
        <v>6637</v>
      </c>
      <c r="AC21" s="235">
        <f t="shared" si="0"/>
        <v>24.135423106294773</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13082</v>
      </c>
      <c r="E22" s="740">
        <f t="shared" si="2"/>
        <v>8545</v>
      </c>
      <c r="F22" s="577">
        <f t="shared" si="3"/>
        <v>65.318758599602518</v>
      </c>
      <c r="G22" s="740">
        <f t="shared" si="4"/>
        <v>4537</v>
      </c>
      <c r="H22" s="237">
        <f t="shared" si="3"/>
        <v>34.681241400397496</v>
      </c>
      <c r="I22" s="226"/>
      <c r="J22" s="234">
        <f t="shared" si="5"/>
        <v>2780</v>
      </c>
      <c r="K22" s="752">
        <f t="shared" si="6"/>
        <v>21.250573306833818</v>
      </c>
      <c r="L22" s="746">
        <v>1147</v>
      </c>
      <c r="M22" s="749">
        <v>41.258992805755398</v>
      </c>
      <c r="N22" s="746">
        <v>1633</v>
      </c>
      <c r="O22" s="235">
        <v>58.741007194244602</v>
      </c>
      <c r="P22" s="226"/>
      <c r="Q22" s="234">
        <v>2101</v>
      </c>
      <c r="R22" s="752">
        <v>16.060235438006419</v>
      </c>
      <c r="S22" s="746">
        <v>1211</v>
      </c>
      <c r="T22" s="749">
        <v>57.639219419324128</v>
      </c>
      <c r="U22" s="746">
        <v>890</v>
      </c>
      <c r="V22" s="235">
        <v>42.360780580675865</v>
      </c>
      <c r="W22" s="226"/>
      <c r="X22" s="234">
        <v>8201</v>
      </c>
      <c r="Y22" s="752">
        <v>62.689191255159763</v>
      </c>
      <c r="Z22" s="746">
        <v>6187</v>
      </c>
      <c r="AA22" s="749">
        <v>75.442019265943188</v>
      </c>
      <c r="AB22" s="746">
        <v>2014</v>
      </c>
      <c r="AC22" s="235">
        <f t="shared" si="0"/>
        <v>24.557980734056823</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26539</v>
      </c>
      <c r="E23" s="740">
        <f t="shared" si="2"/>
        <v>17821</v>
      </c>
      <c r="F23" s="577">
        <f t="shared" si="3"/>
        <v>67.150231734428573</v>
      </c>
      <c r="G23" s="740">
        <f t="shared" si="4"/>
        <v>8718</v>
      </c>
      <c r="H23" s="237">
        <f t="shared" si="3"/>
        <v>32.84976826557142</v>
      </c>
      <c r="I23" s="226"/>
      <c r="J23" s="234">
        <f t="shared" si="5"/>
        <v>5351</v>
      </c>
      <c r="K23" s="752">
        <f t="shared" si="6"/>
        <v>20.162779305927124</v>
      </c>
      <c r="L23" s="746">
        <v>2284</v>
      </c>
      <c r="M23" s="749">
        <v>42.683610540085965</v>
      </c>
      <c r="N23" s="746">
        <v>3067</v>
      </c>
      <c r="O23" s="235">
        <v>57.316389459914028</v>
      </c>
      <c r="P23" s="226"/>
      <c r="Q23" s="234">
        <v>4413</v>
      </c>
      <c r="R23" s="752">
        <v>16.62835826519462</v>
      </c>
      <c r="S23" s="746">
        <v>2487</v>
      </c>
      <c r="T23" s="749">
        <v>56.356220258327674</v>
      </c>
      <c r="U23" s="746">
        <v>1926</v>
      </c>
      <c r="V23" s="235">
        <v>43.643779741672333</v>
      </c>
      <c r="W23" s="226"/>
      <c r="X23" s="234">
        <v>16775</v>
      </c>
      <c r="Y23" s="752">
        <v>63.208862428878255</v>
      </c>
      <c r="Z23" s="746">
        <v>13050</v>
      </c>
      <c r="AA23" s="749">
        <v>77.794336810730258</v>
      </c>
      <c r="AB23" s="746">
        <v>3725</v>
      </c>
      <c r="AC23" s="235">
        <f t="shared" si="0"/>
        <v>22.205663189269746</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60266</v>
      </c>
      <c r="E24" s="740">
        <f t="shared" si="2"/>
        <v>40616</v>
      </c>
      <c r="F24" s="577">
        <f t="shared" si="3"/>
        <v>67.394550824677268</v>
      </c>
      <c r="G24" s="740">
        <f t="shared" si="4"/>
        <v>19650</v>
      </c>
      <c r="H24" s="237">
        <f t="shared" si="3"/>
        <v>32.60544917532274</v>
      </c>
      <c r="I24" s="226"/>
      <c r="J24" s="234">
        <f t="shared" si="5"/>
        <v>15037</v>
      </c>
      <c r="K24" s="752">
        <f t="shared" si="6"/>
        <v>24.951050343477252</v>
      </c>
      <c r="L24" s="746">
        <v>7416</v>
      </c>
      <c r="M24" s="749">
        <v>49.318348074748954</v>
      </c>
      <c r="N24" s="746">
        <v>7621</v>
      </c>
      <c r="O24" s="235">
        <v>50.681651925251046</v>
      </c>
      <c r="P24" s="226"/>
      <c r="Q24" s="234">
        <v>9354</v>
      </c>
      <c r="R24" s="752">
        <v>15.521189393687983</v>
      </c>
      <c r="S24" s="746">
        <v>5568</v>
      </c>
      <c r="T24" s="749">
        <v>59.525336754329693</v>
      </c>
      <c r="U24" s="746">
        <v>3786</v>
      </c>
      <c r="V24" s="235">
        <v>40.4746632456703</v>
      </c>
      <c r="W24" s="226"/>
      <c r="X24" s="234">
        <v>35875</v>
      </c>
      <c r="Y24" s="752">
        <v>59.527760262834761</v>
      </c>
      <c r="Z24" s="746">
        <v>27632</v>
      </c>
      <c r="AA24" s="749">
        <v>77.022996515679438</v>
      </c>
      <c r="AB24" s="746">
        <v>8243</v>
      </c>
      <c r="AC24" s="235">
        <f t="shared" si="0"/>
        <v>22.977003484320559</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14383</v>
      </c>
      <c r="E25" s="740">
        <f t="shared" si="2"/>
        <v>8230</v>
      </c>
      <c r="F25" s="577">
        <f t="shared" si="3"/>
        <v>57.220329555725513</v>
      </c>
      <c r="G25" s="740">
        <f t="shared" si="4"/>
        <v>6153</v>
      </c>
      <c r="H25" s="237">
        <f t="shared" si="3"/>
        <v>42.779670444274494</v>
      </c>
      <c r="I25" s="226"/>
      <c r="J25" s="234">
        <f t="shared" si="5"/>
        <v>5220</v>
      </c>
      <c r="K25" s="752">
        <f t="shared" si="6"/>
        <v>36.292845720642426</v>
      </c>
      <c r="L25" s="746">
        <v>1878</v>
      </c>
      <c r="M25" s="749">
        <v>35.977011494252878</v>
      </c>
      <c r="N25" s="746">
        <v>3342</v>
      </c>
      <c r="O25" s="235">
        <v>64.022988505747122</v>
      </c>
      <c r="P25" s="226"/>
      <c r="Q25" s="234">
        <v>2222</v>
      </c>
      <c r="R25" s="752">
        <v>15.448793714802198</v>
      </c>
      <c r="S25" s="746">
        <v>1221</v>
      </c>
      <c r="T25" s="749">
        <v>54.950495049504951</v>
      </c>
      <c r="U25" s="746">
        <v>1001</v>
      </c>
      <c r="V25" s="235">
        <v>45.049504950495049</v>
      </c>
      <c r="W25" s="226"/>
      <c r="X25" s="234">
        <v>6941</v>
      </c>
      <c r="Y25" s="752">
        <v>48.258360564555382</v>
      </c>
      <c r="Z25" s="746">
        <v>5131</v>
      </c>
      <c r="AA25" s="749">
        <v>73.92306584065696</v>
      </c>
      <c r="AB25" s="746">
        <v>1810</v>
      </c>
      <c r="AC25" s="235">
        <f t="shared" si="0"/>
        <v>26.076934159343036</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3425</v>
      </c>
      <c r="E26" s="742">
        <f t="shared" si="2"/>
        <v>2366</v>
      </c>
      <c r="F26" s="579">
        <f t="shared" si="3"/>
        <v>69.080291970802918</v>
      </c>
      <c r="G26" s="742">
        <f t="shared" si="4"/>
        <v>1059</v>
      </c>
      <c r="H26" s="237">
        <f t="shared" si="3"/>
        <v>30.919708029197079</v>
      </c>
      <c r="I26" s="226"/>
      <c r="J26" s="238">
        <f t="shared" si="5"/>
        <v>666</v>
      </c>
      <c r="K26" s="753">
        <f t="shared" si="6"/>
        <v>19.445255474452555</v>
      </c>
      <c r="L26" s="741">
        <v>308</v>
      </c>
      <c r="M26" s="578">
        <v>46.246246246246244</v>
      </c>
      <c r="N26" s="741">
        <v>358</v>
      </c>
      <c r="O26" s="235">
        <v>53.753753753753756</v>
      </c>
      <c r="P26" s="226"/>
      <c r="Q26" s="238">
        <v>522</v>
      </c>
      <c r="R26" s="753">
        <v>15.240875912408757</v>
      </c>
      <c r="S26" s="741">
        <v>310</v>
      </c>
      <c r="T26" s="578">
        <v>59.38697318007663</v>
      </c>
      <c r="U26" s="741">
        <v>212</v>
      </c>
      <c r="V26" s="235">
        <v>40.61302681992337</v>
      </c>
      <c r="W26" s="226"/>
      <c r="X26" s="238">
        <v>2237</v>
      </c>
      <c r="Y26" s="753">
        <v>65.313868613138681</v>
      </c>
      <c r="Z26" s="741">
        <v>1748</v>
      </c>
      <c r="AA26" s="578">
        <v>78.140366562360313</v>
      </c>
      <c r="AB26" s="741">
        <v>489</v>
      </c>
      <c r="AC26" s="235">
        <f t="shared" si="0"/>
        <v>21.859633437639697</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19490</v>
      </c>
      <c r="E27" s="742">
        <f t="shared" si="2"/>
        <v>13222</v>
      </c>
      <c r="F27" s="579">
        <f t="shared" si="3"/>
        <v>67.83991790661878</v>
      </c>
      <c r="G27" s="742">
        <f t="shared" si="4"/>
        <v>6268</v>
      </c>
      <c r="H27" s="237">
        <f t="shared" si="3"/>
        <v>32.16008209338122</v>
      </c>
      <c r="I27" s="226"/>
      <c r="J27" s="238">
        <f t="shared" si="5"/>
        <v>3594</v>
      </c>
      <c r="K27" s="753">
        <f t="shared" si="6"/>
        <v>18.440225756798359</v>
      </c>
      <c r="L27" s="741">
        <v>1534</v>
      </c>
      <c r="M27" s="578">
        <v>42.682248191430162</v>
      </c>
      <c r="N27" s="741">
        <v>2060</v>
      </c>
      <c r="O27" s="235">
        <v>57.317751808569838</v>
      </c>
      <c r="P27" s="226"/>
      <c r="Q27" s="238">
        <v>3001</v>
      </c>
      <c r="R27" s="753">
        <v>15.397639815289892</v>
      </c>
      <c r="S27" s="741">
        <v>1698</v>
      </c>
      <c r="T27" s="578">
        <v>56.581139620126621</v>
      </c>
      <c r="U27" s="741">
        <v>1303</v>
      </c>
      <c r="V27" s="235">
        <v>43.418860379873372</v>
      </c>
      <c r="W27" s="226"/>
      <c r="X27" s="238">
        <v>12895</v>
      </c>
      <c r="Y27" s="753">
        <v>66.162134427911752</v>
      </c>
      <c r="Z27" s="741">
        <v>9990</v>
      </c>
      <c r="AA27" s="578">
        <v>77.471888328809612</v>
      </c>
      <c r="AB27" s="741">
        <v>2905</v>
      </c>
      <c r="AC27" s="235">
        <f t="shared" si="0"/>
        <v>22.528111671190384</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2636</v>
      </c>
      <c r="E28" s="742">
        <f t="shared" si="2"/>
        <v>1694</v>
      </c>
      <c r="F28" s="579">
        <f t="shared" si="3"/>
        <v>64.264036418816389</v>
      </c>
      <c r="G28" s="742">
        <f t="shared" si="4"/>
        <v>942</v>
      </c>
      <c r="H28" s="243">
        <f t="shared" si="3"/>
        <v>35.735963581183611</v>
      </c>
      <c r="I28" s="226"/>
      <c r="J28" s="238">
        <f t="shared" si="5"/>
        <v>566</v>
      </c>
      <c r="K28" s="753">
        <f t="shared" si="6"/>
        <v>21.471927162367223</v>
      </c>
      <c r="L28" s="741">
        <v>240</v>
      </c>
      <c r="M28" s="578">
        <v>42.402826855123678</v>
      </c>
      <c r="N28" s="741">
        <v>326</v>
      </c>
      <c r="O28" s="242">
        <v>57.597173144876322</v>
      </c>
      <c r="P28" s="226"/>
      <c r="Q28" s="238">
        <v>397</v>
      </c>
      <c r="R28" s="753">
        <v>15.060698027314112</v>
      </c>
      <c r="S28" s="741">
        <v>225</v>
      </c>
      <c r="T28" s="578">
        <v>56.675062972292189</v>
      </c>
      <c r="U28" s="741">
        <v>172</v>
      </c>
      <c r="V28" s="242">
        <v>43.324937027707811</v>
      </c>
      <c r="W28" s="226"/>
      <c r="X28" s="238">
        <v>1673</v>
      </c>
      <c r="Y28" s="753">
        <v>63.467374810318667</v>
      </c>
      <c r="Z28" s="741">
        <v>1229</v>
      </c>
      <c r="AA28" s="578">
        <v>73.460848774656313</v>
      </c>
      <c r="AB28" s="741">
        <v>444</v>
      </c>
      <c r="AC28" s="242">
        <f t="shared" si="0"/>
        <v>26.539151225343694</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1212</v>
      </c>
      <c r="E29" s="743">
        <f t="shared" si="2"/>
        <v>658</v>
      </c>
      <c r="F29" s="580">
        <f t="shared" si="3"/>
        <v>54.290429042904286</v>
      </c>
      <c r="G29" s="743">
        <f t="shared" si="4"/>
        <v>554</v>
      </c>
      <c r="H29" s="248">
        <f t="shared" si="3"/>
        <v>45.709570957095707</v>
      </c>
      <c r="I29" s="226"/>
      <c r="J29" s="245">
        <f t="shared" si="5"/>
        <v>653</v>
      </c>
      <c r="K29" s="754">
        <f t="shared" si="6"/>
        <v>53.877887788778878</v>
      </c>
      <c r="L29" s="747">
        <v>249</v>
      </c>
      <c r="M29" s="750">
        <v>38.131699846860641</v>
      </c>
      <c r="N29" s="747">
        <v>404</v>
      </c>
      <c r="O29" s="246">
        <v>61.868300153139359</v>
      </c>
      <c r="P29" s="226"/>
      <c r="Q29" s="245">
        <v>182</v>
      </c>
      <c r="R29" s="754">
        <v>15.016501650165019</v>
      </c>
      <c r="S29" s="747">
        <v>117</v>
      </c>
      <c r="T29" s="750">
        <v>64.285714285714292</v>
      </c>
      <c r="U29" s="747">
        <v>65</v>
      </c>
      <c r="V29" s="246">
        <v>35.714285714285715</v>
      </c>
      <c r="W29" s="226"/>
      <c r="X29" s="245">
        <v>377</v>
      </c>
      <c r="Y29" s="754">
        <v>31.105610561056107</v>
      </c>
      <c r="Z29" s="747">
        <v>292</v>
      </c>
      <c r="AA29" s="750">
        <v>77.453580901856768</v>
      </c>
      <c r="AB29" s="747">
        <v>85</v>
      </c>
      <c r="AC29" s="246">
        <f t="shared" si="0"/>
        <v>22.546419098143236</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428805</v>
      </c>
      <c r="E31" s="744">
        <f>L31+S31+Z31</f>
        <v>274568</v>
      </c>
      <c r="F31" s="409">
        <f>E31/$D31*100</f>
        <v>64.030969788132126</v>
      </c>
      <c r="G31" s="744">
        <f>N31+U31+AB31</f>
        <v>154237</v>
      </c>
      <c r="H31" s="255">
        <f>G31/$D31*100</f>
        <v>35.969030211867867</v>
      </c>
      <c r="I31" s="211"/>
      <c r="J31" s="253">
        <f>SUM(J12:J29)</f>
        <v>111513</v>
      </c>
      <c r="K31" s="755">
        <f>J31/$D31*100</f>
        <v>26.005526987791654</v>
      </c>
      <c r="L31" s="744">
        <f>SUM(L12:L29)</f>
        <v>46358</v>
      </c>
      <c r="M31" s="409">
        <f t="shared" ref="M13:O31" si="7">L31/$J31*100</f>
        <v>41.571834673984199</v>
      </c>
      <c r="N31" s="744">
        <f>SUM(N12:N29)</f>
        <v>65155</v>
      </c>
      <c r="O31" s="254">
        <f t="shared" si="7"/>
        <v>58.428165326015801</v>
      </c>
      <c r="P31" s="211"/>
      <c r="Q31" s="253">
        <f>SUM(Q12:Q29)</f>
        <v>70784</v>
      </c>
      <c r="R31" s="755">
        <f>Q31/$D31*100</f>
        <v>16.507270204405266</v>
      </c>
      <c r="S31" s="744">
        <f>SUM(S12:S29)</f>
        <v>40744</v>
      </c>
      <c r="T31" s="409">
        <f>S31/$Q31*100</f>
        <v>57.561030741410491</v>
      </c>
      <c r="U31" s="744">
        <f>SUM(U12:U29)</f>
        <v>30040</v>
      </c>
      <c r="V31" s="254">
        <f>U31/$Q31*100</f>
        <v>42.438969258589509</v>
      </c>
      <c r="W31" s="211"/>
      <c r="X31" s="253">
        <f>SUM(X12:X29)</f>
        <v>246508</v>
      </c>
      <c r="Y31" s="755">
        <f>X31/$D31*100</f>
        <v>57.487202807803087</v>
      </c>
      <c r="Z31" s="744">
        <f>SUM(Z12:Z29)</f>
        <v>187466</v>
      </c>
      <c r="AA31" s="409">
        <f>Z31/$X31*100</f>
        <v>76.048647508397295</v>
      </c>
      <c r="AB31" s="744">
        <f>SUM(AB12:AB29)</f>
        <v>59042</v>
      </c>
      <c r="AC31" s="254">
        <f>AB31/$X31*100</f>
        <v>23.951352491602705</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7"/>
      <c r="C34" s="1057"/>
      <c r="D34" s="1057"/>
      <c r="E34" s="1057"/>
      <c r="F34" s="1057"/>
      <c r="G34" s="1057"/>
      <c r="H34" s="1057"/>
    </row>
    <row r="35" spans="2:14" ht="29.25" customHeight="1" x14ac:dyDescent="0.2">
      <c r="B35" s="1064"/>
      <c r="C35" s="1064"/>
      <c r="D35" s="1064"/>
      <c r="E35" s="737"/>
      <c r="F35" s="737"/>
      <c r="G35" s="737"/>
      <c r="H35" s="262"/>
      <c r="I35" s="262"/>
      <c r="J35" s="262"/>
      <c r="K35" s="262"/>
      <c r="L35" s="262"/>
      <c r="M35" s="262"/>
      <c r="N35" s="262"/>
    </row>
    <row r="36" spans="2:14" ht="4.5" customHeight="1" x14ac:dyDescent="0.2">
      <c r="B36" s="1065"/>
      <c r="C36" s="1065"/>
      <c r="D36" s="1065"/>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52</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416</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239</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25.5" customHeight="1" x14ac:dyDescent="0.2">
      <c r="A8" s="209"/>
      <c r="B8" s="1037"/>
      <c r="C8" s="211"/>
      <c r="D8" s="1041"/>
      <c r="E8" s="1042"/>
      <c r="F8" s="1042"/>
      <c r="G8" s="1042"/>
      <c r="H8" s="1042"/>
      <c r="I8" s="501"/>
      <c r="J8" s="1045" t="s">
        <v>240</v>
      </c>
      <c r="K8" s="1043"/>
      <c r="L8" s="1043"/>
      <c r="M8" s="1043"/>
      <c r="N8" s="1043"/>
      <c r="O8" s="1044"/>
      <c r="P8" s="211"/>
      <c r="Q8" s="1045" t="s">
        <v>241</v>
      </c>
      <c r="R8" s="1043"/>
      <c r="S8" s="1043"/>
      <c r="T8" s="1043"/>
      <c r="U8" s="1043"/>
      <c r="V8" s="1044"/>
      <c r="W8" s="211"/>
      <c r="X8" s="1045" t="s">
        <v>242</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230</v>
      </c>
      <c r="L9" s="1048" t="s">
        <v>27</v>
      </c>
      <c r="M9" s="1049"/>
      <c r="N9" s="1049" t="s">
        <v>26</v>
      </c>
      <c r="O9" s="1050"/>
      <c r="P9" s="211"/>
      <c r="Q9" s="1051" t="s">
        <v>12</v>
      </c>
      <c r="R9" s="1053" t="s">
        <v>230</v>
      </c>
      <c r="S9" s="1048" t="s">
        <v>27</v>
      </c>
      <c r="T9" s="1049"/>
      <c r="U9" s="1049" t="s">
        <v>26</v>
      </c>
      <c r="V9" s="1050"/>
      <c r="W9" s="211"/>
      <c r="X9" s="1051" t="s">
        <v>12</v>
      </c>
      <c r="Y9" s="1053" t="s">
        <v>230</v>
      </c>
      <c r="Z9" s="1048" t="s">
        <v>27</v>
      </c>
      <c r="AA9" s="1049"/>
      <c r="AB9" s="1049" t="s">
        <v>26</v>
      </c>
      <c r="AC9" s="1050"/>
      <c r="AD9" s="430"/>
      <c r="AE9" s="430"/>
      <c r="AF9" s="431"/>
      <c r="AG9" s="431"/>
      <c r="AH9" s="431"/>
      <c r="AI9" s="431"/>
      <c r="AJ9" s="431"/>
      <c r="AK9" s="431"/>
      <c r="AL9" s="432"/>
    </row>
    <row r="10" spans="1:53" s="219" customFormat="1" ht="44.25" customHeight="1" x14ac:dyDescent="0.2">
      <c r="A10" s="214"/>
      <c r="B10" s="1038"/>
      <c r="C10" s="216"/>
      <c r="D10" s="1047"/>
      <c r="E10" s="408" t="s">
        <v>12</v>
      </c>
      <c r="F10" s="408" t="s">
        <v>230</v>
      </c>
      <c r="G10" s="408" t="s">
        <v>12</v>
      </c>
      <c r="H10" s="218" t="s">
        <v>230</v>
      </c>
      <c r="I10" s="216"/>
      <c r="J10" s="1052"/>
      <c r="K10" s="1054"/>
      <c r="L10" s="408" t="s">
        <v>12</v>
      </c>
      <c r="M10" s="408" t="s">
        <v>231</v>
      </c>
      <c r="N10" s="408" t="s">
        <v>12</v>
      </c>
      <c r="O10" s="218" t="s">
        <v>231</v>
      </c>
      <c r="P10" s="216"/>
      <c r="Q10" s="1052"/>
      <c r="R10" s="1054"/>
      <c r="S10" s="408" t="s">
        <v>12</v>
      </c>
      <c r="T10" s="408" t="s">
        <v>231</v>
      </c>
      <c r="U10" s="408" t="s">
        <v>12</v>
      </c>
      <c r="V10" s="218" t="s">
        <v>231</v>
      </c>
      <c r="W10" s="216"/>
      <c r="X10" s="1052"/>
      <c r="Y10" s="1054"/>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142627</v>
      </c>
      <c r="E12" s="739">
        <f>L12+S12+Z12</f>
        <v>89759</v>
      </c>
      <c r="F12" s="748">
        <f>E12/$D12*100</f>
        <v>62.932684554817811</v>
      </c>
      <c r="G12" s="739">
        <f>N12+U12+AB12</f>
        <v>52868</v>
      </c>
      <c r="H12" s="230">
        <f>G12/$D12*100</f>
        <v>37.067315445182189</v>
      </c>
      <c r="I12" s="226"/>
      <c r="J12" s="227">
        <f>L12+N12</f>
        <v>42779</v>
      </c>
      <c r="K12" s="751">
        <f>J12/$D12*100</f>
        <v>29.993619721371129</v>
      </c>
      <c r="L12" s="745">
        <v>17339</v>
      </c>
      <c r="M12" s="748">
        <v>40.531569227892192</v>
      </c>
      <c r="N12" s="745">
        <v>25440</v>
      </c>
      <c r="O12" s="228">
        <v>59.468430772107808</v>
      </c>
      <c r="P12" s="226"/>
      <c r="Q12" s="227">
        <v>29468</v>
      </c>
      <c r="R12" s="751">
        <v>20.660884685227902</v>
      </c>
      <c r="S12" s="745">
        <v>19080</v>
      </c>
      <c r="T12" s="748">
        <v>64.748201438848923</v>
      </c>
      <c r="U12" s="745">
        <v>10388</v>
      </c>
      <c r="V12" s="228">
        <v>35.251798561151077</v>
      </c>
      <c r="W12" s="226"/>
      <c r="X12" s="227">
        <v>70380</v>
      </c>
      <c r="Y12" s="751">
        <v>49.345495593400969</v>
      </c>
      <c r="Z12" s="745">
        <v>53340</v>
      </c>
      <c r="AA12" s="748">
        <v>75.788576300085253</v>
      </c>
      <c r="AB12" s="745">
        <v>17040</v>
      </c>
      <c r="AC12" s="228">
        <f t="shared" ref="AC12:AC29" si="0">AB12/$X12*100</f>
        <v>24.21142369991475</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14592</v>
      </c>
      <c r="E13" s="740">
        <f t="shared" ref="E13:E29" si="2">L13+S13+Z13</f>
        <v>9205</v>
      </c>
      <c r="F13" s="577">
        <f t="shared" ref="F13:H29" si="3">E13/$D13*100</f>
        <v>63.082510964912288</v>
      </c>
      <c r="G13" s="740">
        <f t="shared" ref="G13:G29" si="4">N13+U13+AB13</f>
        <v>5387</v>
      </c>
      <c r="H13" s="237">
        <f t="shared" si="3"/>
        <v>36.917489035087719</v>
      </c>
      <c r="I13" s="226"/>
      <c r="J13" s="234">
        <f t="shared" ref="J13:J29" si="5">L13+N13</f>
        <v>3186</v>
      </c>
      <c r="K13" s="752">
        <f t="shared" ref="K13:K29" si="6">J13/$D13*100</f>
        <v>21.833881578947366</v>
      </c>
      <c r="L13" s="746">
        <v>1330</v>
      </c>
      <c r="M13" s="749">
        <v>41.745134965473952</v>
      </c>
      <c r="N13" s="746">
        <v>1856</v>
      </c>
      <c r="O13" s="235">
        <v>58.254865034526048</v>
      </c>
      <c r="P13" s="226"/>
      <c r="Q13" s="234">
        <v>2517</v>
      </c>
      <c r="R13" s="752">
        <v>17.249177631578945</v>
      </c>
      <c r="S13" s="746">
        <v>1465</v>
      </c>
      <c r="T13" s="749">
        <v>58.204211362733417</v>
      </c>
      <c r="U13" s="746">
        <v>1052</v>
      </c>
      <c r="V13" s="235">
        <v>41.79578863726659</v>
      </c>
      <c r="W13" s="226"/>
      <c r="X13" s="234">
        <v>8889</v>
      </c>
      <c r="Y13" s="752">
        <v>60.916940789473685</v>
      </c>
      <c r="Z13" s="746">
        <v>6410</v>
      </c>
      <c r="AA13" s="749">
        <v>72.111598605017434</v>
      </c>
      <c r="AB13" s="746">
        <v>2479</v>
      </c>
      <c r="AC13" s="235">
        <f t="shared" si="0"/>
        <v>27.888401394982566</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11130</v>
      </c>
      <c r="E14" s="740">
        <f t="shared" si="2"/>
        <v>7195</v>
      </c>
      <c r="F14" s="577">
        <f t="shared" si="3"/>
        <v>64.645103324348611</v>
      </c>
      <c r="G14" s="740">
        <f t="shared" si="4"/>
        <v>3935</v>
      </c>
      <c r="H14" s="237">
        <f t="shared" si="3"/>
        <v>35.354896675651389</v>
      </c>
      <c r="I14" s="226"/>
      <c r="J14" s="234">
        <f t="shared" si="5"/>
        <v>2698</v>
      </c>
      <c r="K14" s="752">
        <f t="shared" si="6"/>
        <v>24.240790655884993</v>
      </c>
      <c r="L14" s="746">
        <v>1037</v>
      </c>
      <c r="M14" s="749">
        <v>38.435878428465529</v>
      </c>
      <c r="N14" s="746">
        <v>1661</v>
      </c>
      <c r="O14" s="235">
        <v>61.564121571534471</v>
      </c>
      <c r="P14" s="226"/>
      <c r="Q14" s="234">
        <v>2272</v>
      </c>
      <c r="R14" s="752">
        <v>20.41329739442947</v>
      </c>
      <c r="S14" s="746">
        <v>1362</v>
      </c>
      <c r="T14" s="749">
        <v>59.947183098591552</v>
      </c>
      <c r="U14" s="746">
        <v>910</v>
      </c>
      <c r="V14" s="235">
        <v>40.052816901408448</v>
      </c>
      <c r="W14" s="226"/>
      <c r="X14" s="234">
        <v>6160</v>
      </c>
      <c r="Y14" s="752">
        <v>55.345911949685537</v>
      </c>
      <c r="Z14" s="746">
        <v>4796</v>
      </c>
      <c r="AA14" s="749">
        <v>77.857142857142861</v>
      </c>
      <c r="AB14" s="746">
        <v>1364</v>
      </c>
      <c r="AC14" s="235">
        <f t="shared" si="0"/>
        <v>22.142857142857142</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10760</v>
      </c>
      <c r="E15" s="740">
        <f t="shared" si="2"/>
        <v>6464</v>
      </c>
      <c r="F15" s="577">
        <f t="shared" si="3"/>
        <v>60.07434944237918</v>
      </c>
      <c r="G15" s="740">
        <f t="shared" si="4"/>
        <v>4296</v>
      </c>
      <c r="H15" s="237">
        <f t="shared" si="3"/>
        <v>39.92565055762082</v>
      </c>
      <c r="I15" s="226"/>
      <c r="J15" s="234">
        <f t="shared" si="5"/>
        <v>3120</v>
      </c>
      <c r="K15" s="752">
        <f t="shared" si="6"/>
        <v>28.996282527881039</v>
      </c>
      <c r="L15" s="746">
        <v>1262</v>
      </c>
      <c r="M15" s="749">
        <v>40.448717948717949</v>
      </c>
      <c r="N15" s="746">
        <v>1858</v>
      </c>
      <c r="O15" s="235">
        <v>59.551282051282051</v>
      </c>
      <c r="P15" s="226"/>
      <c r="Q15" s="234">
        <v>2267</v>
      </c>
      <c r="R15" s="752">
        <v>21.068773234200744</v>
      </c>
      <c r="S15" s="746">
        <v>1284</v>
      </c>
      <c r="T15" s="749">
        <v>56.638729598588441</v>
      </c>
      <c r="U15" s="746">
        <v>983</v>
      </c>
      <c r="V15" s="235">
        <v>43.361270401411559</v>
      </c>
      <c r="W15" s="226"/>
      <c r="X15" s="234">
        <v>5373</v>
      </c>
      <c r="Y15" s="752">
        <v>49.934944237918216</v>
      </c>
      <c r="Z15" s="746">
        <v>3918</v>
      </c>
      <c r="AA15" s="749">
        <v>72.920156337241764</v>
      </c>
      <c r="AB15" s="746">
        <v>1455</v>
      </c>
      <c r="AC15" s="235">
        <f t="shared" si="0"/>
        <v>27.079843662758236</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15666</v>
      </c>
      <c r="E16" s="740">
        <f t="shared" si="2"/>
        <v>9183</v>
      </c>
      <c r="F16" s="577">
        <f t="shared" si="3"/>
        <v>58.617387973956333</v>
      </c>
      <c r="G16" s="740">
        <f t="shared" si="4"/>
        <v>6483</v>
      </c>
      <c r="H16" s="237">
        <f t="shared" si="3"/>
        <v>41.382612026043667</v>
      </c>
      <c r="I16" s="226"/>
      <c r="J16" s="234">
        <f t="shared" si="5"/>
        <v>6228</v>
      </c>
      <c r="K16" s="752">
        <f t="shared" si="6"/>
        <v>39.754883186518576</v>
      </c>
      <c r="L16" s="746">
        <v>2545</v>
      </c>
      <c r="M16" s="749">
        <v>40.863840719332053</v>
      </c>
      <c r="N16" s="746">
        <v>3683</v>
      </c>
      <c r="O16" s="235">
        <v>59.136159280667954</v>
      </c>
      <c r="P16" s="226"/>
      <c r="Q16" s="234">
        <v>3159</v>
      </c>
      <c r="R16" s="752">
        <v>20.164687859057832</v>
      </c>
      <c r="S16" s="746">
        <v>1938</v>
      </c>
      <c r="T16" s="749">
        <v>61.348528015194681</v>
      </c>
      <c r="U16" s="746">
        <v>1221</v>
      </c>
      <c r="V16" s="235">
        <v>38.651471984805319</v>
      </c>
      <c r="W16" s="226"/>
      <c r="X16" s="234">
        <v>6279</v>
      </c>
      <c r="Y16" s="752">
        <v>40.080428954423589</v>
      </c>
      <c r="Z16" s="746">
        <v>4700</v>
      </c>
      <c r="AA16" s="749">
        <v>74.852683548335719</v>
      </c>
      <c r="AB16" s="746">
        <v>1579</v>
      </c>
      <c r="AC16" s="235">
        <f t="shared" si="0"/>
        <v>25.147316451664274</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7993</v>
      </c>
      <c r="E17" s="741">
        <f t="shared" si="2"/>
        <v>5067</v>
      </c>
      <c r="F17" s="578">
        <f t="shared" si="3"/>
        <v>63.39296884774177</v>
      </c>
      <c r="G17" s="741">
        <f t="shared" si="4"/>
        <v>2926</v>
      </c>
      <c r="H17" s="237">
        <f t="shared" si="3"/>
        <v>36.607031152258223</v>
      </c>
      <c r="I17" s="226"/>
      <c r="J17" s="238">
        <f t="shared" si="5"/>
        <v>1909</v>
      </c>
      <c r="K17" s="753">
        <f t="shared" si="6"/>
        <v>23.883397973226572</v>
      </c>
      <c r="L17" s="741">
        <v>775</v>
      </c>
      <c r="M17" s="578">
        <v>40.597171293871135</v>
      </c>
      <c r="N17" s="741">
        <v>1134</v>
      </c>
      <c r="O17" s="235">
        <v>59.402828706128865</v>
      </c>
      <c r="P17" s="226"/>
      <c r="Q17" s="238">
        <v>1621</v>
      </c>
      <c r="R17" s="753">
        <v>20.280245214562743</v>
      </c>
      <c r="S17" s="741">
        <v>911</v>
      </c>
      <c r="T17" s="578">
        <v>56.199876619370755</v>
      </c>
      <c r="U17" s="741">
        <v>710</v>
      </c>
      <c r="V17" s="235">
        <v>43.800123380629245</v>
      </c>
      <c r="W17" s="226"/>
      <c r="X17" s="238">
        <v>4463</v>
      </c>
      <c r="Y17" s="753">
        <v>55.836356812210688</v>
      </c>
      <c r="Z17" s="741">
        <v>3381</v>
      </c>
      <c r="AA17" s="578">
        <v>75.756217790723724</v>
      </c>
      <c r="AB17" s="741">
        <v>1082</v>
      </c>
      <c r="AC17" s="235">
        <f t="shared" si="0"/>
        <v>24.243782209276272</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39429</v>
      </c>
      <c r="E18" s="740">
        <f t="shared" si="2"/>
        <v>24977</v>
      </c>
      <c r="F18" s="577">
        <f t="shared" si="3"/>
        <v>63.346775216211412</v>
      </c>
      <c r="G18" s="740">
        <f t="shared" si="4"/>
        <v>14452</v>
      </c>
      <c r="H18" s="237">
        <f t="shared" si="3"/>
        <v>36.653224783788581</v>
      </c>
      <c r="I18" s="226"/>
      <c r="J18" s="234">
        <f t="shared" si="5"/>
        <v>9112</v>
      </c>
      <c r="K18" s="752">
        <f t="shared" si="6"/>
        <v>23.109893733039133</v>
      </c>
      <c r="L18" s="746">
        <v>3846</v>
      </c>
      <c r="M18" s="749">
        <v>42.208077260755047</v>
      </c>
      <c r="N18" s="746">
        <v>5266</v>
      </c>
      <c r="O18" s="235">
        <v>57.791922739244953</v>
      </c>
      <c r="P18" s="226"/>
      <c r="Q18" s="234">
        <v>6747</v>
      </c>
      <c r="R18" s="752">
        <v>17.111770524233432</v>
      </c>
      <c r="S18" s="746">
        <v>3836</v>
      </c>
      <c r="T18" s="749">
        <v>56.854898473395586</v>
      </c>
      <c r="U18" s="746">
        <v>2911</v>
      </c>
      <c r="V18" s="235">
        <v>43.145101526604421</v>
      </c>
      <c r="W18" s="226"/>
      <c r="X18" s="234">
        <v>23570</v>
      </c>
      <c r="Y18" s="752">
        <v>59.778335742727428</v>
      </c>
      <c r="Z18" s="746">
        <v>17295</v>
      </c>
      <c r="AA18" s="749">
        <v>73.3771743742045</v>
      </c>
      <c r="AB18" s="746">
        <v>6275</v>
      </c>
      <c r="AC18" s="235">
        <f t="shared" si="0"/>
        <v>26.622825625795503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24269</v>
      </c>
      <c r="E19" s="740">
        <f t="shared" si="2"/>
        <v>15028</v>
      </c>
      <c r="F19" s="577">
        <f t="shared" si="3"/>
        <v>61.922617330751159</v>
      </c>
      <c r="G19" s="740">
        <f t="shared" si="4"/>
        <v>9241</v>
      </c>
      <c r="H19" s="237">
        <f t="shared" si="3"/>
        <v>38.077382669248841</v>
      </c>
      <c r="I19" s="226"/>
      <c r="J19" s="234">
        <f t="shared" si="5"/>
        <v>6346</v>
      </c>
      <c r="K19" s="752">
        <f t="shared" si="6"/>
        <v>26.148584614116778</v>
      </c>
      <c r="L19" s="746">
        <v>2612</v>
      </c>
      <c r="M19" s="749">
        <v>41.159785691774346</v>
      </c>
      <c r="N19" s="746">
        <v>3734</v>
      </c>
      <c r="O19" s="235">
        <v>58.840214308225654</v>
      </c>
      <c r="P19" s="226"/>
      <c r="Q19" s="234">
        <v>4314</v>
      </c>
      <c r="R19" s="752">
        <v>17.775763319461042</v>
      </c>
      <c r="S19" s="746">
        <v>2571</v>
      </c>
      <c r="T19" s="749">
        <v>59.596662030598054</v>
      </c>
      <c r="U19" s="746">
        <v>1743</v>
      </c>
      <c r="V19" s="235">
        <v>40.403337969401946</v>
      </c>
      <c r="W19" s="226"/>
      <c r="X19" s="234">
        <v>13609</v>
      </c>
      <c r="Y19" s="752">
        <v>56.075652066422187</v>
      </c>
      <c r="Z19" s="746">
        <v>9845</v>
      </c>
      <c r="AA19" s="749">
        <v>72.341832610772286</v>
      </c>
      <c r="AB19" s="746">
        <v>3764</v>
      </c>
      <c r="AC19" s="235">
        <f t="shared" si="0"/>
        <v>27.658167389227717</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98923</v>
      </c>
      <c r="E20" s="740">
        <f t="shared" si="2"/>
        <v>62973</v>
      </c>
      <c r="F20" s="577">
        <f t="shared" si="3"/>
        <v>63.658603155990015</v>
      </c>
      <c r="G20" s="740">
        <f t="shared" si="4"/>
        <v>35950</v>
      </c>
      <c r="H20" s="237">
        <f t="shared" si="3"/>
        <v>36.341396844009985</v>
      </c>
      <c r="I20" s="226"/>
      <c r="J20" s="234">
        <f t="shared" si="5"/>
        <v>22189</v>
      </c>
      <c r="K20" s="752">
        <f t="shared" si="6"/>
        <v>22.430577317711755</v>
      </c>
      <c r="L20" s="746">
        <v>9052</v>
      </c>
      <c r="M20" s="749">
        <v>40.794988507819191</v>
      </c>
      <c r="N20" s="746">
        <v>13137</v>
      </c>
      <c r="O20" s="235">
        <v>59.205011492180816</v>
      </c>
      <c r="P20" s="226"/>
      <c r="Q20" s="234">
        <v>19185</v>
      </c>
      <c r="R20" s="752">
        <v>19.393872001455676</v>
      </c>
      <c r="S20" s="746">
        <v>11077</v>
      </c>
      <c r="T20" s="749">
        <v>57.737816002084962</v>
      </c>
      <c r="U20" s="746">
        <v>8108</v>
      </c>
      <c r="V20" s="235">
        <v>42.262183997915038</v>
      </c>
      <c r="W20" s="226"/>
      <c r="X20" s="234">
        <v>57549</v>
      </c>
      <c r="Y20" s="752">
        <v>58.175550680832565</v>
      </c>
      <c r="Z20" s="746">
        <v>42844</v>
      </c>
      <c r="AA20" s="749">
        <v>74.447861822099426</v>
      </c>
      <c r="AB20" s="746">
        <v>14705</v>
      </c>
      <c r="AC20" s="235">
        <f t="shared" si="0"/>
        <v>25.552138177900574</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58232</v>
      </c>
      <c r="E21" s="740">
        <f t="shared" si="2"/>
        <v>36160</v>
      </c>
      <c r="F21" s="577">
        <f t="shared" si="3"/>
        <v>62.096441818931169</v>
      </c>
      <c r="G21" s="740">
        <f t="shared" si="4"/>
        <v>22072</v>
      </c>
      <c r="H21" s="237">
        <f t="shared" si="3"/>
        <v>37.903558181068831</v>
      </c>
      <c r="I21" s="226"/>
      <c r="J21" s="234">
        <f t="shared" si="5"/>
        <v>15474</v>
      </c>
      <c r="K21" s="752">
        <f t="shared" si="6"/>
        <v>26.573018271740622</v>
      </c>
      <c r="L21" s="746">
        <v>6288</v>
      </c>
      <c r="M21" s="749">
        <v>40.635905389685924</v>
      </c>
      <c r="N21" s="746">
        <v>9186</v>
      </c>
      <c r="O21" s="235">
        <v>59.364094610314076</v>
      </c>
      <c r="P21" s="226"/>
      <c r="Q21" s="234">
        <v>11917</v>
      </c>
      <c r="R21" s="752">
        <v>20.464692952328615</v>
      </c>
      <c r="S21" s="746">
        <v>7066</v>
      </c>
      <c r="T21" s="749">
        <v>59.293446337165392</v>
      </c>
      <c r="U21" s="746">
        <v>4851</v>
      </c>
      <c r="V21" s="235">
        <v>40.706553662834608</v>
      </c>
      <c r="W21" s="226"/>
      <c r="X21" s="234">
        <v>30841</v>
      </c>
      <c r="Y21" s="752">
        <v>52.962288775930752</v>
      </c>
      <c r="Z21" s="746">
        <v>22806</v>
      </c>
      <c r="AA21" s="749">
        <v>73.947018579164109</v>
      </c>
      <c r="AB21" s="746">
        <v>8035</v>
      </c>
      <c r="AC21" s="235">
        <f t="shared" si="0"/>
        <v>26.052981420835902</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13223</v>
      </c>
      <c r="E22" s="740">
        <f t="shared" si="2"/>
        <v>8432</v>
      </c>
      <c r="F22" s="577">
        <f t="shared" si="3"/>
        <v>63.767677531573774</v>
      </c>
      <c r="G22" s="740">
        <f t="shared" si="4"/>
        <v>4791</v>
      </c>
      <c r="H22" s="237">
        <f t="shared" si="3"/>
        <v>36.232322468426226</v>
      </c>
      <c r="I22" s="226"/>
      <c r="J22" s="234">
        <f t="shared" si="5"/>
        <v>3399</v>
      </c>
      <c r="K22" s="752">
        <f t="shared" si="6"/>
        <v>25.705210617862818</v>
      </c>
      <c r="L22" s="746">
        <v>1445</v>
      </c>
      <c r="M22" s="749">
        <v>42.512503677552225</v>
      </c>
      <c r="N22" s="746">
        <v>1954</v>
      </c>
      <c r="O22" s="235">
        <v>57.487496322447782</v>
      </c>
      <c r="P22" s="226"/>
      <c r="Q22" s="234">
        <v>2577</v>
      </c>
      <c r="R22" s="752">
        <v>19.488769568176661</v>
      </c>
      <c r="S22" s="746">
        <v>1583</v>
      </c>
      <c r="T22" s="749">
        <v>61.428017074117193</v>
      </c>
      <c r="U22" s="746">
        <v>994</v>
      </c>
      <c r="V22" s="235">
        <v>38.571982925882807</v>
      </c>
      <c r="W22" s="226"/>
      <c r="X22" s="234">
        <v>7247</v>
      </c>
      <c r="Y22" s="752">
        <v>54.806019813960525</v>
      </c>
      <c r="Z22" s="746">
        <v>5404</v>
      </c>
      <c r="AA22" s="749">
        <v>74.568787084310756</v>
      </c>
      <c r="AB22" s="746">
        <v>1843</v>
      </c>
      <c r="AC22" s="235">
        <f t="shared" si="0"/>
        <v>25.431212915689251</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25633</v>
      </c>
      <c r="E23" s="740">
        <f t="shared" si="2"/>
        <v>15764</v>
      </c>
      <c r="F23" s="577">
        <f t="shared" si="3"/>
        <v>61.498849139780752</v>
      </c>
      <c r="G23" s="740">
        <f t="shared" si="4"/>
        <v>9869</v>
      </c>
      <c r="H23" s="237">
        <f t="shared" si="3"/>
        <v>38.501150860219248</v>
      </c>
      <c r="I23" s="226"/>
      <c r="J23" s="234">
        <f t="shared" si="5"/>
        <v>7668</v>
      </c>
      <c r="K23" s="752">
        <f t="shared" si="6"/>
        <v>29.914563258299847</v>
      </c>
      <c r="L23" s="746">
        <v>2964</v>
      </c>
      <c r="M23" s="749">
        <v>38.654147104851326</v>
      </c>
      <c r="N23" s="746">
        <v>4704</v>
      </c>
      <c r="O23" s="235">
        <v>61.345852895148667</v>
      </c>
      <c r="P23" s="226"/>
      <c r="Q23" s="234">
        <v>4876</v>
      </c>
      <c r="R23" s="752">
        <v>19.022353996800998</v>
      </c>
      <c r="S23" s="746">
        <v>2870</v>
      </c>
      <c r="T23" s="749">
        <v>58.859721082854797</v>
      </c>
      <c r="U23" s="746">
        <v>2006</v>
      </c>
      <c r="V23" s="235">
        <v>41.140278917145203</v>
      </c>
      <c r="W23" s="226"/>
      <c r="X23" s="234">
        <v>13089</v>
      </c>
      <c r="Y23" s="752">
        <v>51.063082744899155</v>
      </c>
      <c r="Z23" s="746">
        <v>9930</v>
      </c>
      <c r="AA23" s="749">
        <v>75.865230346092133</v>
      </c>
      <c r="AB23" s="746">
        <v>3159</v>
      </c>
      <c r="AC23" s="235">
        <f t="shared" si="0"/>
        <v>24.13476965390786</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68209</v>
      </c>
      <c r="E24" s="740">
        <f t="shared" si="2"/>
        <v>43836</v>
      </c>
      <c r="F24" s="577">
        <f t="shared" si="3"/>
        <v>64.267178818044528</v>
      </c>
      <c r="G24" s="740">
        <f t="shared" si="4"/>
        <v>24373</v>
      </c>
      <c r="H24" s="237">
        <f t="shared" si="3"/>
        <v>35.732821181955458</v>
      </c>
      <c r="I24" s="226"/>
      <c r="J24" s="234">
        <f t="shared" si="5"/>
        <v>19785</v>
      </c>
      <c r="K24" s="752">
        <f t="shared" si="6"/>
        <v>29.006436100807807</v>
      </c>
      <c r="L24" s="746">
        <v>9001</v>
      </c>
      <c r="M24" s="749">
        <v>45.494061157442509</v>
      </c>
      <c r="N24" s="746">
        <v>10784</v>
      </c>
      <c r="O24" s="235">
        <v>54.505938842557491</v>
      </c>
      <c r="P24" s="226"/>
      <c r="Q24" s="234">
        <v>12332</v>
      </c>
      <c r="R24" s="752">
        <v>18.079725549414299</v>
      </c>
      <c r="S24" s="746">
        <v>7619</v>
      </c>
      <c r="T24" s="749">
        <v>61.782354849172883</v>
      </c>
      <c r="U24" s="746">
        <v>4713</v>
      </c>
      <c r="V24" s="235">
        <v>38.217645150827117</v>
      </c>
      <c r="W24" s="226"/>
      <c r="X24" s="234">
        <v>36092</v>
      </c>
      <c r="Y24" s="752">
        <v>52.913838349777883</v>
      </c>
      <c r="Z24" s="746">
        <v>27216</v>
      </c>
      <c r="AA24" s="749">
        <v>75.407292474786658</v>
      </c>
      <c r="AB24" s="746">
        <v>8876</v>
      </c>
      <c r="AC24" s="235">
        <f t="shared" si="0"/>
        <v>24.592707525213346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17781</v>
      </c>
      <c r="E25" s="740">
        <f t="shared" si="2"/>
        <v>9768</v>
      </c>
      <c r="F25" s="577">
        <f t="shared" si="3"/>
        <v>54.935043023452003</v>
      </c>
      <c r="G25" s="740">
        <f t="shared" si="4"/>
        <v>8013</v>
      </c>
      <c r="H25" s="237">
        <f t="shared" si="3"/>
        <v>45.064956976547997</v>
      </c>
      <c r="I25" s="226"/>
      <c r="J25" s="234">
        <f t="shared" si="5"/>
        <v>7298</v>
      </c>
      <c r="K25" s="752">
        <f t="shared" si="6"/>
        <v>41.043810809290818</v>
      </c>
      <c r="L25" s="746">
        <v>2662</v>
      </c>
      <c r="M25" s="749">
        <v>36.475746779939712</v>
      </c>
      <c r="N25" s="746">
        <v>4636</v>
      </c>
      <c r="O25" s="235">
        <v>63.524253220060288</v>
      </c>
      <c r="P25" s="226"/>
      <c r="Q25" s="234">
        <v>3362</v>
      </c>
      <c r="R25" s="752">
        <v>18.907822957089028</v>
      </c>
      <c r="S25" s="746">
        <v>1881</v>
      </c>
      <c r="T25" s="749">
        <v>55.948839976204646</v>
      </c>
      <c r="U25" s="746">
        <v>1481</v>
      </c>
      <c r="V25" s="235">
        <v>44.051160023795362</v>
      </c>
      <c r="W25" s="226"/>
      <c r="X25" s="234">
        <v>7121</v>
      </c>
      <c r="Y25" s="752">
        <v>40.048366233620158</v>
      </c>
      <c r="Z25" s="746">
        <v>5225</v>
      </c>
      <c r="AA25" s="749">
        <v>73.374526049712117</v>
      </c>
      <c r="AB25" s="746">
        <v>1896</v>
      </c>
      <c r="AC25" s="235">
        <f t="shared" si="0"/>
        <v>26.62547395028788</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6026</v>
      </c>
      <c r="E26" s="742">
        <f t="shared" si="2"/>
        <v>3859</v>
      </c>
      <c r="F26" s="579">
        <f t="shared" si="3"/>
        <v>64.03916362429473</v>
      </c>
      <c r="G26" s="742">
        <f t="shared" si="4"/>
        <v>2167</v>
      </c>
      <c r="H26" s="237">
        <f t="shared" si="3"/>
        <v>35.960836375705277</v>
      </c>
      <c r="I26" s="226"/>
      <c r="J26" s="238">
        <f t="shared" si="5"/>
        <v>1168</v>
      </c>
      <c r="K26" s="753">
        <f t="shared" si="6"/>
        <v>19.382675074676403</v>
      </c>
      <c r="L26" s="741">
        <v>450</v>
      </c>
      <c r="M26" s="578">
        <v>38.527397260273972</v>
      </c>
      <c r="N26" s="741">
        <v>718</v>
      </c>
      <c r="O26" s="235">
        <v>61.472602739726021</v>
      </c>
      <c r="P26" s="226"/>
      <c r="Q26" s="238">
        <v>850</v>
      </c>
      <c r="R26" s="753">
        <v>14.105542648523068</v>
      </c>
      <c r="S26" s="741">
        <v>461</v>
      </c>
      <c r="T26" s="578">
        <v>54.235294117647058</v>
      </c>
      <c r="U26" s="741">
        <v>389</v>
      </c>
      <c r="V26" s="235">
        <v>45.764705882352942</v>
      </c>
      <c r="W26" s="226"/>
      <c r="X26" s="238">
        <v>4008</v>
      </c>
      <c r="Y26" s="753">
        <v>66.511782276800531</v>
      </c>
      <c r="Z26" s="741">
        <v>2948</v>
      </c>
      <c r="AA26" s="578">
        <v>73.552894211576842</v>
      </c>
      <c r="AB26" s="741">
        <v>1060</v>
      </c>
      <c r="AC26" s="235">
        <f t="shared" si="0"/>
        <v>26.447105788423151</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26104</v>
      </c>
      <c r="E27" s="742">
        <f t="shared" si="2"/>
        <v>16000</v>
      </c>
      <c r="F27" s="579">
        <f t="shared" si="3"/>
        <v>61.293288384921851</v>
      </c>
      <c r="G27" s="742">
        <f t="shared" si="4"/>
        <v>10104</v>
      </c>
      <c r="H27" s="237">
        <f t="shared" si="3"/>
        <v>38.706711615078149</v>
      </c>
      <c r="I27" s="226"/>
      <c r="J27" s="238">
        <f t="shared" si="5"/>
        <v>6517</v>
      </c>
      <c r="K27" s="753">
        <f t="shared" si="6"/>
        <v>24.965522525283482</v>
      </c>
      <c r="L27" s="741">
        <v>2545</v>
      </c>
      <c r="M27" s="578">
        <v>39.051710909927884</v>
      </c>
      <c r="N27" s="741">
        <v>3972</v>
      </c>
      <c r="O27" s="235">
        <v>60.948289090072116</v>
      </c>
      <c r="P27" s="226"/>
      <c r="Q27" s="238">
        <v>4845</v>
      </c>
      <c r="R27" s="753">
        <v>18.560373889059147</v>
      </c>
      <c r="S27" s="741">
        <v>2610</v>
      </c>
      <c r="T27" s="578">
        <v>53.869969040247682</v>
      </c>
      <c r="U27" s="741">
        <v>2235</v>
      </c>
      <c r="V27" s="235">
        <v>46.130030959752318</v>
      </c>
      <c r="W27" s="226"/>
      <c r="X27" s="238">
        <v>14742</v>
      </c>
      <c r="Y27" s="753">
        <v>56.474103585657375</v>
      </c>
      <c r="Z27" s="741">
        <v>10845</v>
      </c>
      <c r="AA27" s="578">
        <v>73.565323565323567</v>
      </c>
      <c r="AB27" s="741">
        <v>3897</v>
      </c>
      <c r="AC27" s="235">
        <f t="shared" si="0"/>
        <v>26.434676434676437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4268</v>
      </c>
      <c r="E28" s="742">
        <f t="shared" si="2"/>
        <v>2758</v>
      </c>
      <c r="F28" s="579">
        <f t="shared" si="3"/>
        <v>64.620431115276475</v>
      </c>
      <c r="G28" s="742">
        <f t="shared" si="4"/>
        <v>1510</v>
      </c>
      <c r="H28" s="243">
        <f t="shared" si="3"/>
        <v>35.379568884723525</v>
      </c>
      <c r="I28" s="226"/>
      <c r="J28" s="238">
        <f t="shared" si="5"/>
        <v>711</v>
      </c>
      <c r="K28" s="753">
        <f t="shared" si="6"/>
        <v>16.658856607310216</v>
      </c>
      <c r="L28" s="741">
        <v>288</v>
      </c>
      <c r="M28" s="578">
        <v>40.506329113924053</v>
      </c>
      <c r="N28" s="741">
        <v>423</v>
      </c>
      <c r="O28" s="242">
        <v>59.493670886075947</v>
      </c>
      <c r="P28" s="226"/>
      <c r="Q28" s="238">
        <v>753</v>
      </c>
      <c r="R28" s="753">
        <v>17.642924086223054</v>
      </c>
      <c r="S28" s="741">
        <v>418</v>
      </c>
      <c r="T28" s="578">
        <v>55.511288180610883</v>
      </c>
      <c r="U28" s="741">
        <v>335</v>
      </c>
      <c r="V28" s="242">
        <v>44.48871181938911</v>
      </c>
      <c r="W28" s="226"/>
      <c r="X28" s="238">
        <v>2804</v>
      </c>
      <c r="Y28" s="753">
        <v>65.698219306466726</v>
      </c>
      <c r="Z28" s="741">
        <v>2052</v>
      </c>
      <c r="AA28" s="578">
        <v>73.1811697574893</v>
      </c>
      <c r="AB28" s="741">
        <v>752</v>
      </c>
      <c r="AC28" s="242">
        <f t="shared" si="0"/>
        <v>26.8188302425107</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1359</v>
      </c>
      <c r="E29" s="743">
        <f t="shared" si="2"/>
        <v>728</v>
      </c>
      <c r="F29" s="580">
        <f t="shared" si="3"/>
        <v>53.56880058866814</v>
      </c>
      <c r="G29" s="743">
        <f t="shared" si="4"/>
        <v>631</v>
      </c>
      <c r="H29" s="248">
        <f t="shared" si="3"/>
        <v>46.43119941133186</v>
      </c>
      <c r="I29" s="226"/>
      <c r="J29" s="245">
        <f t="shared" si="5"/>
        <v>761</v>
      </c>
      <c r="K29" s="754">
        <f t="shared" si="6"/>
        <v>55.997056659308321</v>
      </c>
      <c r="L29" s="747">
        <v>276</v>
      </c>
      <c r="M29" s="750">
        <v>36.268068331143233</v>
      </c>
      <c r="N29" s="747">
        <v>485</v>
      </c>
      <c r="O29" s="246">
        <v>63.731931668856767</v>
      </c>
      <c r="P29" s="226"/>
      <c r="Q29" s="245">
        <v>215</v>
      </c>
      <c r="R29" s="754">
        <v>15.820456217807211</v>
      </c>
      <c r="S29" s="747">
        <v>155</v>
      </c>
      <c r="T29" s="750">
        <v>72.093023255813947</v>
      </c>
      <c r="U29" s="747">
        <v>60</v>
      </c>
      <c r="V29" s="246">
        <v>27.906976744186046</v>
      </c>
      <c r="W29" s="226"/>
      <c r="X29" s="245">
        <v>383</v>
      </c>
      <c r="Y29" s="754">
        <v>28.182487122884474</v>
      </c>
      <c r="Z29" s="747">
        <v>297</v>
      </c>
      <c r="AA29" s="750">
        <v>77.545691906005217</v>
      </c>
      <c r="AB29" s="747">
        <v>86</v>
      </c>
      <c r="AC29" s="246">
        <f t="shared" si="0"/>
        <v>22.454308093994779</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586224</v>
      </c>
      <c r="E31" s="744">
        <f>L31+S31+Z31</f>
        <v>367156</v>
      </c>
      <c r="F31" s="409">
        <f>E31/$D31*100</f>
        <v>62.630666775839948</v>
      </c>
      <c r="G31" s="744">
        <f>N31+U31+AB31</f>
        <v>219068</v>
      </c>
      <c r="H31" s="255">
        <f>G31/$D31*100</f>
        <v>37.369333224160052</v>
      </c>
      <c r="I31" s="211"/>
      <c r="J31" s="253">
        <f>SUM(J12:J29)</f>
        <v>160348</v>
      </c>
      <c r="K31" s="755">
        <f>J31/$D31*100</f>
        <v>27.352684298152241</v>
      </c>
      <c r="L31" s="744">
        <f>SUM(L12:L29)</f>
        <v>65717</v>
      </c>
      <c r="M31" s="409">
        <f t="shared" ref="M13:O31" si="7">L31/$J31*100</f>
        <v>40.983984832988249</v>
      </c>
      <c r="N31" s="744">
        <f>SUM(N12:N29)</f>
        <v>94631</v>
      </c>
      <c r="O31" s="254">
        <f t="shared" si="7"/>
        <v>59.016015167011751</v>
      </c>
      <c r="P31" s="211"/>
      <c r="Q31" s="253">
        <f>SUM(Q12:Q29)</f>
        <v>113277</v>
      </c>
      <c r="R31" s="755">
        <f>Q31/$D31*100</f>
        <v>19.323159747809711</v>
      </c>
      <c r="S31" s="744">
        <f>SUM(S12:S29)</f>
        <v>68187</v>
      </c>
      <c r="T31" s="409">
        <f>S31/$Q31*100</f>
        <v>60.194920416324585</v>
      </c>
      <c r="U31" s="744">
        <f>SUM(U12:U29)</f>
        <v>45090</v>
      </c>
      <c r="V31" s="254">
        <f>U31/$Q31*100</f>
        <v>39.805079583675415</v>
      </c>
      <c r="W31" s="211"/>
      <c r="X31" s="253">
        <f>SUM(X12:X29)</f>
        <v>312599</v>
      </c>
      <c r="Y31" s="755">
        <f>X31/$D31*100</f>
        <v>53.324155954038041</v>
      </c>
      <c r="Z31" s="744">
        <f>SUM(Z12:Z29)</f>
        <v>233252</v>
      </c>
      <c r="AA31" s="409">
        <f>Z31/$X31*100</f>
        <v>74.617001333977399</v>
      </c>
      <c r="AB31" s="744">
        <f>SUM(AB12:AB29)</f>
        <v>79347</v>
      </c>
      <c r="AC31" s="254">
        <f>AB31/$X31*100</f>
        <v>25.382998666022605</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7"/>
      <c r="C34" s="1057"/>
      <c r="D34" s="1057"/>
      <c r="E34" s="1057"/>
      <c r="F34" s="1057"/>
      <c r="G34" s="1057"/>
      <c r="H34" s="1057"/>
    </row>
    <row r="35" spans="2:14" ht="29.25" customHeight="1" x14ac:dyDescent="0.2">
      <c r="B35" s="1064"/>
      <c r="C35" s="1064"/>
      <c r="D35" s="1064"/>
      <c r="E35" s="737"/>
      <c r="F35" s="737"/>
      <c r="G35" s="737"/>
      <c r="H35" s="262"/>
      <c r="I35" s="262"/>
      <c r="J35" s="262"/>
      <c r="K35" s="262"/>
      <c r="L35" s="262"/>
      <c r="M35" s="262"/>
      <c r="N35" s="262"/>
    </row>
    <row r="36" spans="2:14" ht="4.5" customHeight="1" x14ac:dyDescent="0.2">
      <c r="B36" s="1065"/>
      <c r="C36" s="1065"/>
      <c r="D36" s="1065"/>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53</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417</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243</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25.5" customHeight="1" x14ac:dyDescent="0.2">
      <c r="A8" s="209"/>
      <c r="B8" s="1037"/>
      <c r="C8" s="211"/>
      <c r="D8" s="1041"/>
      <c r="E8" s="1042"/>
      <c r="F8" s="1042"/>
      <c r="G8" s="1042"/>
      <c r="H8" s="1042"/>
      <c r="I8" s="501"/>
      <c r="J8" s="1045" t="s">
        <v>244</v>
      </c>
      <c r="K8" s="1043"/>
      <c r="L8" s="1043"/>
      <c r="M8" s="1043"/>
      <c r="N8" s="1043"/>
      <c r="O8" s="1044"/>
      <c r="P8" s="211"/>
      <c r="Q8" s="1045" t="s">
        <v>245</v>
      </c>
      <c r="R8" s="1043"/>
      <c r="S8" s="1043"/>
      <c r="T8" s="1043"/>
      <c r="U8" s="1043"/>
      <c r="V8" s="1044"/>
      <c r="W8" s="211"/>
      <c r="X8" s="1045" t="s">
        <v>246</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230</v>
      </c>
      <c r="L9" s="1048" t="s">
        <v>27</v>
      </c>
      <c r="M9" s="1049"/>
      <c r="N9" s="1049" t="s">
        <v>26</v>
      </c>
      <c r="O9" s="1050"/>
      <c r="P9" s="211"/>
      <c r="Q9" s="1051" t="s">
        <v>12</v>
      </c>
      <c r="R9" s="1053" t="s">
        <v>230</v>
      </c>
      <c r="S9" s="1048" t="s">
        <v>27</v>
      </c>
      <c r="T9" s="1049"/>
      <c r="U9" s="1049" t="s">
        <v>26</v>
      </c>
      <c r="V9" s="1050"/>
      <c r="W9" s="211"/>
      <c r="X9" s="1051" t="s">
        <v>12</v>
      </c>
      <c r="Y9" s="1053" t="s">
        <v>230</v>
      </c>
      <c r="Z9" s="1048" t="s">
        <v>27</v>
      </c>
      <c r="AA9" s="1049"/>
      <c r="AB9" s="1049" t="s">
        <v>26</v>
      </c>
      <c r="AC9" s="1050"/>
      <c r="AD9" s="430"/>
      <c r="AE9" s="430"/>
      <c r="AF9" s="431"/>
      <c r="AG9" s="431"/>
      <c r="AH9" s="431"/>
      <c r="AI9" s="431"/>
      <c r="AJ9" s="431"/>
      <c r="AK9" s="431"/>
      <c r="AL9" s="432"/>
    </row>
    <row r="10" spans="1:53" s="219" customFormat="1" ht="44.25" customHeight="1" x14ac:dyDescent="0.2">
      <c r="A10" s="214"/>
      <c r="B10" s="1038"/>
      <c r="C10" s="216"/>
      <c r="D10" s="1047"/>
      <c r="E10" s="408" t="s">
        <v>12</v>
      </c>
      <c r="F10" s="408" t="s">
        <v>230</v>
      </c>
      <c r="G10" s="408" t="s">
        <v>12</v>
      </c>
      <c r="H10" s="218" t="s">
        <v>230</v>
      </c>
      <c r="I10" s="216"/>
      <c r="J10" s="1052"/>
      <c r="K10" s="1054"/>
      <c r="L10" s="408" t="s">
        <v>12</v>
      </c>
      <c r="M10" s="408" t="s">
        <v>231</v>
      </c>
      <c r="N10" s="408" t="s">
        <v>12</v>
      </c>
      <c r="O10" s="218" t="s">
        <v>231</v>
      </c>
      <c r="P10" s="216"/>
      <c r="Q10" s="1052"/>
      <c r="R10" s="1054"/>
      <c r="S10" s="408" t="s">
        <v>12</v>
      </c>
      <c r="T10" s="408" t="s">
        <v>231</v>
      </c>
      <c r="U10" s="408" t="s">
        <v>12</v>
      </c>
      <c r="V10" s="218" t="s">
        <v>231</v>
      </c>
      <c r="W10" s="216"/>
      <c r="X10" s="1052"/>
      <c r="Y10" s="1054"/>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90741</v>
      </c>
      <c r="E12" s="739">
        <f>L12+S12+Z12</f>
        <v>58835</v>
      </c>
      <c r="F12" s="748">
        <f>E12/$D12*100</f>
        <v>64.838386176039492</v>
      </c>
      <c r="G12" s="739">
        <f>N12+U12+AB12</f>
        <v>31906</v>
      </c>
      <c r="H12" s="230">
        <f>G12/$D12*100</f>
        <v>35.161613823960501</v>
      </c>
      <c r="I12" s="226"/>
      <c r="J12" s="227">
        <f>L12+N12</f>
        <v>22168</v>
      </c>
      <c r="K12" s="751">
        <f>J12/$D12*100</f>
        <v>24.42997101640934</v>
      </c>
      <c r="L12" s="745">
        <v>9682</v>
      </c>
      <c r="M12" s="748">
        <v>43.675568386863951</v>
      </c>
      <c r="N12" s="745">
        <v>12486</v>
      </c>
      <c r="O12" s="228">
        <v>56.324431613136049</v>
      </c>
      <c r="P12" s="226"/>
      <c r="Q12" s="227">
        <v>24521</v>
      </c>
      <c r="R12" s="751">
        <v>27.023065648383859</v>
      </c>
      <c r="S12" s="745">
        <v>17766</v>
      </c>
      <c r="T12" s="748">
        <v>72.45218384242078</v>
      </c>
      <c r="U12" s="745">
        <v>6755</v>
      </c>
      <c r="V12" s="228">
        <v>27.54781615757922</v>
      </c>
      <c r="W12" s="226"/>
      <c r="X12" s="227">
        <v>44052</v>
      </c>
      <c r="Y12" s="751">
        <v>48.546963335206797</v>
      </c>
      <c r="Z12" s="745">
        <v>31387</v>
      </c>
      <c r="AA12" s="748">
        <v>71.249886497775364</v>
      </c>
      <c r="AB12" s="745">
        <v>12665</v>
      </c>
      <c r="AC12" s="228">
        <f t="shared" ref="AC12:AC29" si="0">AB12/$X12*100</f>
        <v>28.750113502224643</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13513</v>
      </c>
      <c r="E13" s="740">
        <f t="shared" ref="E13:E29" si="2">L13+S13+Z13</f>
        <v>8735</v>
      </c>
      <c r="F13" s="577">
        <f t="shared" ref="F13:H29" si="3">E13/$D13*100</f>
        <v>64.641456375342273</v>
      </c>
      <c r="G13" s="740">
        <f t="shared" ref="G13:G29" si="4">N13+U13+AB13</f>
        <v>4778</v>
      </c>
      <c r="H13" s="237">
        <f t="shared" si="3"/>
        <v>35.358543624657734</v>
      </c>
      <c r="I13" s="226"/>
      <c r="J13" s="234">
        <f t="shared" ref="J13:J29" si="5">L13+N13</f>
        <v>2780</v>
      </c>
      <c r="K13" s="752">
        <f t="shared" ref="K13:K29" si="6">J13/$D13*100</f>
        <v>20.572781765707095</v>
      </c>
      <c r="L13" s="746">
        <v>1236</v>
      </c>
      <c r="M13" s="749">
        <v>44.460431654676256</v>
      </c>
      <c r="N13" s="746">
        <v>1544</v>
      </c>
      <c r="O13" s="235">
        <v>55.539568345323744</v>
      </c>
      <c r="P13" s="226"/>
      <c r="Q13" s="234">
        <v>2947</v>
      </c>
      <c r="R13" s="752">
        <v>21.808628727891659</v>
      </c>
      <c r="S13" s="746">
        <v>1909</v>
      </c>
      <c r="T13" s="749">
        <v>64.777740074652186</v>
      </c>
      <c r="U13" s="746">
        <v>1038</v>
      </c>
      <c r="V13" s="235">
        <v>35.222259925347807</v>
      </c>
      <c r="W13" s="226"/>
      <c r="X13" s="234">
        <v>7786</v>
      </c>
      <c r="Y13" s="752">
        <v>57.618589506401243</v>
      </c>
      <c r="Z13" s="746">
        <v>5590</v>
      </c>
      <c r="AA13" s="749">
        <v>71.79553043924993</v>
      </c>
      <c r="AB13" s="746">
        <v>2196</v>
      </c>
      <c r="AC13" s="235">
        <f t="shared" si="0"/>
        <v>28.204469560750063</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13830</v>
      </c>
      <c r="E14" s="740">
        <f t="shared" si="2"/>
        <v>8927</v>
      </c>
      <c r="F14" s="577">
        <f t="shared" si="3"/>
        <v>64.548083875632685</v>
      </c>
      <c r="G14" s="740">
        <f t="shared" si="4"/>
        <v>4903</v>
      </c>
      <c r="H14" s="237">
        <f t="shared" si="3"/>
        <v>35.451916124367315</v>
      </c>
      <c r="I14" s="226"/>
      <c r="J14" s="234">
        <f t="shared" si="5"/>
        <v>3294</v>
      </c>
      <c r="K14" s="752">
        <f t="shared" si="6"/>
        <v>23.817787418655097</v>
      </c>
      <c r="L14" s="746">
        <v>1421</v>
      </c>
      <c r="M14" s="749">
        <v>43.139040680024287</v>
      </c>
      <c r="N14" s="746">
        <v>1873</v>
      </c>
      <c r="O14" s="235">
        <v>56.860959319975713</v>
      </c>
      <c r="P14" s="226"/>
      <c r="Q14" s="234">
        <v>3105</v>
      </c>
      <c r="R14" s="752">
        <v>22.451193058568329</v>
      </c>
      <c r="S14" s="746">
        <v>1874</v>
      </c>
      <c r="T14" s="749">
        <v>60.354267310789048</v>
      </c>
      <c r="U14" s="746">
        <v>1231</v>
      </c>
      <c r="V14" s="235">
        <v>39.645732689210952</v>
      </c>
      <c r="W14" s="226"/>
      <c r="X14" s="234">
        <v>7431</v>
      </c>
      <c r="Y14" s="752">
        <v>53.73101952277657</v>
      </c>
      <c r="Z14" s="746">
        <v>5632</v>
      </c>
      <c r="AA14" s="749">
        <v>75.790606916969452</v>
      </c>
      <c r="AB14" s="746">
        <v>1799</v>
      </c>
      <c r="AC14" s="235">
        <f t="shared" si="0"/>
        <v>24.209393083030548</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13284</v>
      </c>
      <c r="E15" s="740">
        <f t="shared" si="2"/>
        <v>8293</v>
      </c>
      <c r="F15" s="577">
        <f t="shared" si="3"/>
        <v>62.428485395965069</v>
      </c>
      <c r="G15" s="740">
        <f t="shared" si="4"/>
        <v>4991</v>
      </c>
      <c r="H15" s="237">
        <f t="shared" si="3"/>
        <v>37.571514604034931</v>
      </c>
      <c r="I15" s="226"/>
      <c r="J15" s="234">
        <f t="shared" si="5"/>
        <v>3659</v>
      </c>
      <c r="K15" s="752">
        <f t="shared" si="6"/>
        <v>27.544414333032218</v>
      </c>
      <c r="L15" s="746">
        <v>1686</v>
      </c>
      <c r="M15" s="749">
        <v>46.078163432631868</v>
      </c>
      <c r="N15" s="746">
        <v>1973</v>
      </c>
      <c r="O15" s="235">
        <v>53.921836567368132</v>
      </c>
      <c r="P15" s="226"/>
      <c r="Q15" s="234">
        <v>3380</v>
      </c>
      <c r="R15" s="752">
        <v>25.444143330322195</v>
      </c>
      <c r="S15" s="746">
        <v>2079</v>
      </c>
      <c r="T15" s="749">
        <v>61.508875739644978</v>
      </c>
      <c r="U15" s="746">
        <v>1301</v>
      </c>
      <c r="V15" s="235">
        <v>38.491124260355029</v>
      </c>
      <c r="W15" s="226"/>
      <c r="X15" s="234">
        <v>6245</v>
      </c>
      <c r="Y15" s="752">
        <v>47.011442336645587</v>
      </c>
      <c r="Z15" s="746">
        <v>4528</v>
      </c>
      <c r="AA15" s="749">
        <v>72.506004803843069</v>
      </c>
      <c r="AB15" s="746">
        <v>1717</v>
      </c>
      <c r="AC15" s="235">
        <f t="shared" si="0"/>
        <v>27.493995196156924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14453</v>
      </c>
      <c r="E16" s="740">
        <f t="shared" si="2"/>
        <v>8405</v>
      </c>
      <c r="F16" s="577">
        <f t="shared" si="3"/>
        <v>58.154016467169441</v>
      </c>
      <c r="G16" s="740">
        <f t="shared" si="4"/>
        <v>6048</v>
      </c>
      <c r="H16" s="237">
        <f t="shared" si="3"/>
        <v>41.845983532830559</v>
      </c>
      <c r="I16" s="226"/>
      <c r="J16" s="234">
        <f t="shared" si="5"/>
        <v>5750</v>
      </c>
      <c r="K16" s="752">
        <f t="shared" si="6"/>
        <v>39.784127862727466</v>
      </c>
      <c r="L16" s="746">
        <v>2397</v>
      </c>
      <c r="M16" s="749">
        <v>41.686956521739134</v>
      </c>
      <c r="N16" s="746">
        <v>3353</v>
      </c>
      <c r="O16" s="235">
        <v>58.313043478260873</v>
      </c>
      <c r="P16" s="226"/>
      <c r="Q16" s="234">
        <v>3422</v>
      </c>
      <c r="R16" s="752">
        <v>23.676745312391891</v>
      </c>
      <c r="S16" s="746">
        <v>2136</v>
      </c>
      <c r="T16" s="749">
        <v>62.419637638807714</v>
      </c>
      <c r="U16" s="746">
        <v>1286</v>
      </c>
      <c r="V16" s="235">
        <v>37.580362361192286</v>
      </c>
      <c r="W16" s="226"/>
      <c r="X16" s="234">
        <v>5281</v>
      </c>
      <c r="Y16" s="752">
        <v>36.539126824880647</v>
      </c>
      <c r="Z16" s="746">
        <v>3872</v>
      </c>
      <c r="AA16" s="749">
        <v>73.319447074417724</v>
      </c>
      <c r="AB16" s="746">
        <v>1409</v>
      </c>
      <c r="AC16" s="235">
        <f t="shared" si="0"/>
        <v>26.680552925582273</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4961</v>
      </c>
      <c r="E17" s="741">
        <f t="shared" si="2"/>
        <v>2938</v>
      </c>
      <c r="F17" s="578">
        <f t="shared" si="3"/>
        <v>59.221931062285826</v>
      </c>
      <c r="G17" s="741">
        <f t="shared" si="4"/>
        <v>2023</v>
      </c>
      <c r="H17" s="237">
        <f t="shared" si="3"/>
        <v>40.778068937714167</v>
      </c>
      <c r="I17" s="226"/>
      <c r="J17" s="238">
        <f t="shared" si="5"/>
        <v>1389</v>
      </c>
      <c r="K17" s="753">
        <f t="shared" si="6"/>
        <v>27.998387421890747</v>
      </c>
      <c r="L17" s="741">
        <v>592</v>
      </c>
      <c r="M17" s="578">
        <v>42.620590352771778</v>
      </c>
      <c r="N17" s="741">
        <v>797</v>
      </c>
      <c r="O17" s="235">
        <v>57.379409647228222</v>
      </c>
      <c r="P17" s="226"/>
      <c r="Q17" s="238">
        <v>1235</v>
      </c>
      <c r="R17" s="753">
        <v>24.894174561580325</v>
      </c>
      <c r="S17" s="741">
        <v>687</v>
      </c>
      <c r="T17" s="578">
        <v>55.627530364372468</v>
      </c>
      <c r="U17" s="741">
        <v>548</v>
      </c>
      <c r="V17" s="235">
        <v>44.372469635627532</v>
      </c>
      <c r="W17" s="226"/>
      <c r="X17" s="238">
        <v>2337</v>
      </c>
      <c r="Y17" s="753">
        <v>47.107438016528924</v>
      </c>
      <c r="Z17" s="741">
        <v>1659</v>
      </c>
      <c r="AA17" s="578">
        <v>70.988446726572533</v>
      </c>
      <c r="AB17" s="741">
        <v>678</v>
      </c>
      <c r="AC17" s="235">
        <f t="shared" si="0"/>
        <v>29.01155327342747</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45794</v>
      </c>
      <c r="E18" s="740">
        <f t="shared" si="2"/>
        <v>28454</v>
      </c>
      <c r="F18" s="577">
        <f t="shared" si="3"/>
        <v>62.134777481766164</v>
      </c>
      <c r="G18" s="740">
        <f t="shared" si="4"/>
        <v>17340</v>
      </c>
      <c r="H18" s="237">
        <f t="shared" si="3"/>
        <v>37.865222518233836</v>
      </c>
      <c r="I18" s="226"/>
      <c r="J18" s="234">
        <f t="shared" si="5"/>
        <v>8886</v>
      </c>
      <c r="K18" s="752">
        <f t="shared" si="6"/>
        <v>19.404288771454777</v>
      </c>
      <c r="L18" s="746">
        <v>3734</v>
      </c>
      <c r="M18" s="749">
        <v>42.021156875984694</v>
      </c>
      <c r="N18" s="746">
        <v>5152</v>
      </c>
      <c r="O18" s="235">
        <v>57.978843124015299</v>
      </c>
      <c r="P18" s="226"/>
      <c r="Q18" s="234">
        <v>8821</v>
      </c>
      <c r="R18" s="752">
        <v>19.262348779316067</v>
      </c>
      <c r="S18" s="746">
        <v>5178</v>
      </c>
      <c r="T18" s="749">
        <v>58.700827570570233</v>
      </c>
      <c r="U18" s="746">
        <v>3643</v>
      </c>
      <c r="V18" s="235">
        <v>41.299172429429767</v>
      </c>
      <c r="W18" s="226"/>
      <c r="X18" s="234">
        <v>28087</v>
      </c>
      <c r="Y18" s="752">
        <v>61.333362449229156</v>
      </c>
      <c r="Z18" s="746">
        <v>19542</v>
      </c>
      <c r="AA18" s="749">
        <v>69.576672481931141</v>
      </c>
      <c r="AB18" s="746">
        <v>8545</v>
      </c>
      <c r="AC18" s="235">
        <f t="shared" si="0"/>
        <v>30.423327518068859</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27338</v>
      </c>
      <c r="E19" s="740">
        <f t="shared" si="2"/>
        <v>17804</v>
      </c>
      <c r="F19" s="577">
        <f t="shared" si="3"/>
        <v>65.125466383788137</v>
      </c>
      <c r="G19" s="740">
        <f t="shared" si="4"/>
        <v>9534</v>
      </c>
      <c r="H19" s="237">
        <f t="shared" si="3"/>
        <v>34.874533616211863</v>
      </c>
      <c r="I19" s="226"/>
      <c r="J19" s="234">
        <f t="shared" si="5"/>
        <v>5291</v>
      </c>
      <c r="K19" s="752">
        <f t="shared" si="6"/>
        <v>19.354012729533981</v>
      </c>
      <c r="L19" s="746">
        <v>2279</v>
      </c>
      <c r="M19" s="749">
        <v>43.073143073143072</v>
      </c>
      <c r="N19" s="746">
        <v>3012</v>
      </c>
      <c r="O19" s="235">
        <v>56.926856926856928</v>
      </c>
      <c r="P19" s="226"/>
      <c r="Q19" s="234">
        <v>5763</v>
      </c>
      <c r="R19" s="752">
        <v>21.080547223644743</v>
      </c>
      <c r="S19" s="746">
        <v>3868</v>
      </c>
      <c r="T19" s="749">
        <v>67.117820579559265</v>
      </c>
      <c r="U19" s="746">
        <v>1895</v>
      </c>
      <c r="V19" s="235">
        <v>32.882179420440742</v>
      </c>
      <c r="W19" s="226"/>
      <c r="X19" s="234">
        <v>16284</v>
      </c>
      <c r="Y19" s="752">
        <v>59.565440046821273</v>
      </c>
      <c r="Z19" s="746">
        <v>11657</v>
      </c>
      <c r="AA19" s="749">
        <v>71.585605502333578</v>
      </c>
      <c r="AB19" s="746">
        <v>4627</v>
      </c>
      <c r="AC19" s="235">
        <f t="shared" si="0"/>
        <v>28.414394497666422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117748</v>
      </c>
      <c r="E20" s="740">
        <f t="shared" si="2"/>
        <v>74793</v>
      </c>
      <c r="F20" s="577">
        <f t="shared" si="3"/>
        <v>63.519550225906173</v>
      </c>
      <c r="G20" s="740">
        <f t="shared" si="4"/>
        <v>42955</v>
      </c>
      <c r="H20" s="237">
        <f t="shared" si="3"/>
        <v>36.480449774093827</v>
      </c>
      <c r="I20" s="226"/>
      <c r="J20" s="234">
        <f t="shared" si="5"/>
        <v>30886</v>
      </c>
      <c r="K20" s="752">
        <f t="shared" si="6"/>
        <v>26.230594150219112</v>
      </c>
      <c r="L20" s="746">
        <v>13740</v>
      </c>
      <c r="M20" s="749">
        <v>44.486174966004015</v>
      </c>
      <c r="N20" s="746">
        <v>17146</v>
      </c>
      <c r="O20" s="235">
        <v>55.513825033995992</v>
      </c>
      <c r="P20" s="226"/>
      <c r="Q20" s="234">
        <v>27616</v>
      </c>
      <c r="R20" s="752">
        <v>23.453476916805378</v>
      </c>
      <c r="S20" s="746">
        <v>17719</v>
      </c>
      <c r="T20" s="749">
        <v>64.16207995365005</v>
      </c>
      <c r="U20" s="746">
        <v>9897</v>
      </c>
      <c r="V20" s="235">
        <v>35.837920046349943</v>
      </c>
      <c r="W20" s="226"/>
      <c r="X20" s="234">
        <v>59246</v>
      </c>
      <c r="Y20" s="752">
        <v>50.31592893297551</v>
      </c>
      <c r="Z20" s="746">
        <v>43334</v>
      </c>
      <c r="AA20" s="749">
        <v>73.142490632278964</v>
      </c>
      <c r="AB20" s="746">
        <v>15912</v>
      </c>
      <c r="AC20" s="235">
        <f t="shared" si="0"/>
        <v>26.857509367721029</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51494</v>
      </c>
      <c r="E21" s="740">
        <f t="shared" si="2"/>
        <v>31189</v>
      </c>
      <c r="F21" s="577">
        <f t="shared" si="3"/>
        <v>60.568221540373635</v>
      </c>
      <c r="G21" s="740">
        <f t="shared" si="4"/>
        <v>20305</v>
      </c>
      <c r="H21" s="237">
        <f t="shared" si="3"/>
        <v>39.431778459626365</v>
      </c>
      <c r="I21" s="226"/>
      <c r="J21" s="234">
        <f t="shared" si="5"/>
        <v>15966</v>
      </c>
      <c r="K21" s="752">
        <f t="shared" si="6"/>
        <v>31.005554045131472</v>
      </c>
      <c r="L21" s="746">
        <v>6247</v>
      </c>
      <c r="M21" s="749">
        <v>39.126894651133661</v>
      </c>
      <c r="N21" s="746">
        <v>9719</v>
      </c>
      <c r="O21" s="235">
        <v>60.873105348866339</v>
      </c>
      <c r="P21" s="226"/>
      <c r="Q21" s="234">
        <v>11696</v>
      </c>
      <c r="R21" s="752">
        <v>22.713325824367889</v>
      </c>
      <c r="S21" s="746">
        <v>7620</v>
      </c>
      <c r="T21" s="749">
        <v>65.150478796169637</v>
      </c>
      <c r="U21" s="746">
        <v>4076</v>
      </c>
      <c r="V21" s="235">
        <v>34.849521203830371</v>
      </c>
      <c r="W21" s="226"/>
      <c r="X21" s="234">
        <v>23832</v>
      </c>
      <c r="Y21" s="752">
        <v>46.281120130500639</v>
      </c>
      <c r="Z21" s="746">
        <v>17322</v>
      </c>
      <c r="AA21" s="749">
        <v>72.683786505538777</v>
      </c>
      <c r="AB21" s="746">
        <v>6510</v>
      </c>
      <c r="AC21" s="235">
        <f t="shared" si="0"/>
        <v>27.316213494461227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13908</v>
      </c>
      <c r="E22" s="740">
        <f t="shared" si="2"/>
        <v>8911</v>
      </c>
      <c r="F22" s="577">
        <f t="shared" si="3"/>
        <v>64.071038251366119</v>
      </c>
      <c r="G22" s="740">
        <f t="shared" si="4"/>
        <v>4997</v>
      </c>
      <c r="H22" s="237">
        <f t="shared" si="3"/>
        <v>35.928961748633881</v>
      </c>
      <c r="I22" s="226"/>
      <c r="J22" s="234">
        <f t="shared" si="5"/>
        <v>3363</v>
      </c>
      <c r="K22" s="752">
        <f t="shared" si="6"/>
        <v>24.180327868852459</v>
      </c>
      <c r="L22" s="746">
        <v>1456</v>
      </c>
      <c r="M22" s="749">
        <v>43.294677371394592</v>
      </c>
      <c r="N22" s="746">
        <v>1907</v>
      </c>
      <c r="O22" s="235">
        <v>56.705322628605416</v>
      </c>
      <c r="P22" s="226"/>
      <c r="Q22" s="234">
        <v>3139</v>
      </c>
      <c r="R22" s="752">
        <v>22.569744032211677</v>
      </c>
      <c r="S22" s="746">
        <v>2141</v>
      </c>
      <c r="T22" s="749">
        <v>68.206435170436436</v>
      </c>
      <c r="U22" s="746">
        <v>998</v>
      </c>
      <c r="V22" s="235">
        <v>31.793564829563554</v>
      </c>
      <c r="W22" s="226"/>
      <c r="X22" s="234">
        <v>7406</v>
      </c>
      <c r="Y22" s="752">
        <v>53.249928098935861</v>
      </c>
      <c r="Z22" s="746">
        <v>5314</v>
      </c>
      <c r="AA22" s="749">
        <v>71.752633000270052</v>
      </c>
      <c r="AB22" s="746">
        <v>2092</v>
      </c>
      <c r="AC22" s="235">
        <f t="shared" si="0"/>
        <v>28.247366999729952</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22722</v>
      </c>
      <c r="E23" s="740">
        <f t="shared" si="2"/>
        <v>13380</v>
      </c>
      <c r="F23" s="577">
        <f t="shared" si="3"/>
        <v>58.885661473461845</v>
      </c>
      <c r="G23" s="740">
        <f t="shared" si="4"/>
        <v>9342</v>
      </c>
      <c r="H23" s="237">
        <f t="shared" si="3"/>
        <v>41.114338526538155</v>
      </c>
      <c r="I23" s="226"/>
      <c r="J23" s="234">
        <f t="shared" si="5"/>
        <v>7943</v>
      </c>
      <c r="K23" s="752">
        <f t="shared" si="6"/>
        <v>34.957310095942255</v>
      </c>
      <c r="L23" s="746">
        <v>2948</v>
      </c>
      <c r="M23" s="749">
        <v>37.114440387762812</v>
      </c>
      <c r="N23" s="746">
        <v>4995</v>
      </c>
      <c r="O23" s="235">
        <v>62.885559612237188</v>
      </c>
      <c r="P23" s="226"/>
      <c r="Q23" s="234">
        <v>4296</v>
      </c>
      <c r="R23" s="752">
        <v>18.90678637443887</v>
      </c>
      <c r="S23" s="746">
        <v>2616</v>
      </c>
      <c r="T23" s="749">
        <v>60.893854748603346</v>
      </c>
      <c r="U23" s="746">
        <v>1680</v>
      </c>
      <c r="V23" s="235">
        <v>39.106145251396647</v>
      </c>
      <c r="W23" s="226"/>
      <c r="X23" s="234">
        <v>10483</v>
      </c>
      <c r="Y23" s="752">
        <v>46.135903529618872</v>
      </c>
      <c r="Z23" s="746">
        <v>7816</v>
      </c>
      <c r="AA23" s="749">
        <v>74.558809501097016</v>
      </c>
      <c r="AB23" s="746">
        <v>2667</v>
      </c>
      <c r="AC23" s="235">
        <f t="shared" si="0"/>
        <v>25.441190498902987</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54560</v>
      </c>
      <c r="E24" s="740">
        <f t="shared" si="2"/>
        <v>36293</v>
      </c>
      <c r="F24" s="577">
        <f t="shared" si="3"/>
        <v>66.519428152492665</v>
      </c>
      <c r="G24" s="740">
        <f t="shared" si="4"/>
        <v>18267</v>
      </c>
      <c r="H24" s="237">
        <f t="shared" si="3"/>
        <v>33.480571847507328</v>
      </c>
      <c r="I24" s="226"/>
      <c r="J24" s="234">
        <f t="shared" si="5"/>
        <v>13168</v>
      </c>
      <c r="K24" s="752">
        <f t="shared" si="6"/>
        <v>24.134897360703814</v>
      </c>
      <c r="L24" s="746">
        <v>6139</v>
      </c>
      <c r="M24" s="749">
        <v>46.620595382746046</v>
      </c>
      <c r="N24" s="746">
        <v>7029</v>
      </c>
      <c r="O24" s="235">
        <v>53.379404617253947</v>
      </c>
      <c r="P24" s="226"/>
      <c r="Q24" s="234">
        <v>11646</v>
      </c>
      <c r="R24" s="752">
        <v>21.345307917888562</v>
      </c>
      <c r="S24" s="746">
        <v>8076</v>
      </c>
      <c r="T24" s="749">
        <v>69.345698093766089</v>
      </c>
      <c r="U24" s="746">
        <v>3570</v>
      </c>
      <c r="V24" s="235">
        <v>30.654301906233901</v>
      </c>
      <c r="W24" s="226"/>
      <c r="X24" s="234">
        <v>29746</v>
      </c>
      <c r="Y24" s="752">
        <v>54.519794721407621</v>
      </c>
      <c r="Z24" s="746">
        <v>22078</v>
      </c>
      <c r="AA24" s="749">
        <v>74.221744100047061</v>
      </c>
      <c r="AB24" s="746">
        <v>7668</v>
      </c>
      <c r="AC24" s="235">
        <f t="shared" si="0"/>
        <v>25.778255899952935</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13161</v>
      </c>
      <c r="E25" s="740">
        <f t="shared" si="2"/>
        <v>8267</v>
      </c>
      <c r="F25" s="577">
        <f t="shared" si="3"/>
        <v>62.814375807309474</v>
      </c>
      <c r="G25" s="740">
        <f t="shared" si="4"/>
        <v>4894</v>
      </c>
      <c r="H25" s="237">
        <f t="shared" si="3"/>
        <v>37.185624192690526</v>
      </c>
      <c r="I25" s="226"/>
      <c r="J25" s="234">
        <f t="shared" si="5"/>
        <v>3767</v>
      </c>
      <c r="K25" s="752">
        <f t="shared" si="6"/>
        <v>28.622445102955702</v>
      </c>
      <c r="L25" s="746">
        <v>1492</v>
      </c>
      <c r="M25" s="749">
        <v>39.607114414653573</v>
      </c>
      <c r="N25" s="746">
        <v>2275</v>
      </c>
      <c r="O25" s="235">
        <v>60.392885585346434</v>
      </c>
      <c r="P25" s="226"/>
      <c r="Q25" s="234">
        <v>3517</v>
      </c>
      <c r="R25" s="752">
        <v>26.72289339715827</v>
      </c>
      <c r="S25" s="746">
        <v>2510</v>
      </c>
      <c r="T25" s="749">
        <v>71.367642877452369</v>
      </c>
      <c r="U25" s="746">
        <v>1007</v>
      </c>
      <c r="V25" s="235">
        <v>28.632357122547624</v>
      </c>
      <c r="W25" s="226"/>
      <c r="X25" s="234">
        <v>5877</v>
      </c>
      <c r="Y25" s="752">
        <v>44.654661499886025</v>
      </c>
      <c r="Z25" s="746">
        <v>4265</v>
      </c>
      <c r="AA25" s="749">
        <v>72.571039646077935</v>
      </c>
      <c r="AB25" s="746">
        <v>1612</v>
      </c>
      <c r="AC25" s="235">
        <f t="shared" si="0"/>
        <v>27.428960353922072</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6853</v>
      </c>
      <c r="E26" s="742">
        <f t="shared" si="2"/>
        <v>4246</v>
      </c>
      <c r="F26" s="579">
        <f t="shared" si="3"/>
        <v>61.958266452648481</v>
      </c>
      <c r="G26" s="742">
        <f t="shared" si="4"/>
        <v>2607</v>
      </c>
      <c r="H26" s="237">
        <f t="shared" si="3"/>
        <v>38.041733547351527</v>
      </c>
      <c r="I26" s="226"/>
      <c r="J26" s="238">
        <f t="shared" si="5"/>
        <v>1626</v>
      </c>
      <c r="K26" s="753">
        <f t="shared" si="6"/>
        <v>23.726834962790019</v>
      </c>
      <c r="L26" s="741">
        <v>665</v>
      </c>
      <c r="M26" s="578">
        <v>40.897908979089792</v>
      </c>
      <c r="N26" s="741">
        <v>961</v>
      </c>
      <c r="O26" s="235">
        <v>59.102091020910208</v>
      </c>
      <c r="P26" s="226"/>
      <c r="Q26" s="238">
        <v>1357</v>
      </c>
      <c r="R26" s="753">
        <v>19.801546767838904</v>
      </c>
      <c r="S26" s="741">
        <v>771</v>
      </c>
      <c r="T26" s="578">
        <v>56.816507000736912</v>
      </c>
      <c r="U26" s="741">
        <v>586</v>
      </c>
      <c r="V26" s="235">
        <v>43.18349299926308</v>
      </c>
      <c r="W26" s="226"/>
      <c r="X26" s="238">
        <v>3870</v>
      </c>
      <c r="Y26" s="753">
        <v>56.471618269371085</v>
      </c>
      <c r="Z26" s="741">
        <v>2810</v>
      </c>
      <c r="AA26" s="578">
        <v>72.609819121447032</v>
      </c>
      <c r="AB26" s="741">
        <v>1060</v>
      </c>
      <c r="AC26" s="235">
        <f t="shared" si="0"/>
        <v>27.390180878552972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35471</v>
      </c>
      <c r="E27" s="742">
        <f t="shared" si="2"/>
        <v>20786</v>
      </c>
      <c r="F27" s="579">
        <f t="shared" si="3"/>
        <v>58.599983084773477</v>
      </c>
      <c r="G27" s="742">
        <f t="shared" si="4"/>
        <v>14685</v>
      </c>
      <c r="H27" s="237">
        <f t="shared" si="3"/>
        <v>41.400016915226523</v>
      </c>
      <c r="I27" s="226"/>
      <c r="J27" s="238">
        <f t="shared" si="5"/>
        <v>11040</v>
      </c>
      <c r="K27" s="753">
        <f t="shared" si="6"/>
        <v>31.12401680245835</v>
      </c>
      <c r="L27" s="741">
        <v>4270</v>
      </c>
      <c r="M27" s="578">
        <v>38.677536231884055</v>
      </c>
      <c r="N27" s="741">
        <v>6770</v>
      </c>
      <c r="O27" s="235">
        <v>61.322463768115945</v>
      </c>
      <c r="P27" s="226"/>
      <c r="Q27" s="238">
        <v>7263</v>
      </c>
      <c r="R27" s="753">
        <v>20.475881706182516</v>
      </c>
      <c r="S27" s="741">
        <v>4175</v>
      </c>
      <c r="T27" s="578">
        <v>57.483133691312126</v>
      </c>
      <c r="U27" s="741">
        <v>3088</v>
      </c>
      <c r="V27" s="235">
        <v>42.516866308687867</v>
      </c>
      <c r="W27" s="226"/>
      <c r="X27" s="238">
        <v>17168</v>
      </c>
      <c r="Y27" s="753">
        <v>48.400101491359138</v>
      </c>
      <c r="Z27" s="741">
        <v>12341</v>
      </c>
      <c r="AA27" s="578">
        <v>71.883737185461328</v>
      </c>
      <c r="AB27" s="741">
        <v>4827</v>
      </c>
      <c r="AC27" s="235">
        <f t="shared" si="0"/>
        <v>28.116262814538679</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3702</v>
      </c>
      <c r="E28" s="742">
        <f t="shared" si="2"/>
        <v>2430</v>
      </c>
      <c r="F28" s="579">
        <f t="shared" si="3"/>
        <v>65.640194489465159</v>
      </c>
      <c r="G28" s="742">
        <f t="shared" si="4"/>
        <v>1272</v>
      </c>
      <c r="H28" s="243">
        <f t="shared" si="3"/>
        <v>34.359805510534848</v>
      </c>
      <c r="I28" s="226"/>
      <c r="J28" s="238">
        <f t="shared" si="5"/>
        <v>505</v>
      </c>
      <c r="K28" s="753">
        <f t="shared" si="6"/>
        <v>13.641274986493787</v>
      </c>
      <c r="L28" s="741">
        <v>224</v>
      </c>
      <c r="M28" s="578">
        <v>44.35643564356436</v>
      </c>
      <c r="N28" s="741">
        <v>281</v>
      </c>
      <c r="O28" s="242">
        <v>55.643564356435647</v>
      </c>
      <c r="P28" s="226"/>
      <c r="Q28" s="238">
        <v>841</v>
      </c>
      <c r="R28" s="753">
        <v>22.717450027012426</v>
      </c>
      <c r="S28" s="741">
        <v>532</v>
      </c>
      <c r="T28" s="578">
        <v>63.258026159334122</v>
      </c>
      <c r="U28" s="741">
        <v>309</v>
      </c>
      <c r="V28" s="242">
        <v>36.741973840665878</v>
      </c>
      <c r="W28" s="226"/>
      <c r="X28" s="238">
        <v>2356</v>
      </c>
      <c r="Y28" s="753">
        <v>63.641274986493791</v>
      </c>
      <c r="Z28" s="741">
        <v>1674</v>
      </c>
      <c r="AA28" s="578">
        <v>71.05263157894737</v>
      </c>
      <c r="AB28" s="741">
        <v>682</v>
      </c>
      <c r="AC28" s="242">
        <f t="shared" si="0"/>
        <v>28.947368421052634</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1090</v>
      </c>
      <c r="E29" s="743">
        <f t="shared" si="2"/>
        <v>617</v>
      </c>
      <c r="F29" s="580">
        <f t="shared" si="3"/>
        <v>56.605504587155963</v>
      </c>
      <c r="G29" s="743">
        <f t="shared" si="4"/>
        <v>473</v>
      </c>
      <c r="H29" s="248">
        <f t="shared" si="3"/>
        <v>43.394495412844037</v>
      </c>
      <c r="I29" s="226"/>
      <c r="J29" s="245">
        <f t="shared" si="5"/>
        <v>539</v>
      </c>
      <c r="K29" s="754">
        <f t="shared" si="6"/>
        <v>49.449541284403672</v>
      </c>
      <c r="L29" s="747">
        <v>202</v>
      </c>
      <c r="M29" s="750">
        <v>37.476808905380331</v>
      </c>
      <c r="N29" s="747">
        <v>337</v>
      </c>
      <c r="O29" s="246">
        <v>62.523191094619669</v>
      </c>
      <c r="P29" s="226"/>
      <c r="Q29" s="245">
        <v>223</v>
      </c>
      <c r="R29" s="754">
        <v>20.458715596330276</v>
      </c>
      <c r="S29" s="747">
        <v>158</v>
      </c>
      <c r="T29" s="750">
        <v>70.852017937219742</v>
      </c>
      <c r="U29" s="747">
        <v>65</v>
      </c>
      <c r="V29" s="246">
        <v>29.147982062780269</v>
      </c>
      <c r="W29" s="226"/>
      <c r="X29" s="245">
        <v>328</v>
      </c>
      <c r="Y29" s="754">
        <v>30.091743119266056</v>
      </c>
      <c r="Z29" s="747">
        <v>257</v>
      </c>
      <c r="AA29" s="750">
        <v>78.353658536585371</v>
      </c>
      <c r="AB29" s="747">
        <v>71</v>
      </c>
      <c r="AC29" s="246">
        <f t="shared" si="0"/>
        <v>21.646341463414632</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544623</v>
      </c>
      <c r="E31" s="744">
        <f>L31+S31+Z31</f>
        <v>343303</v>
      </c>
      <c r="F31" s="409">
        <f>E31/$D31*100</f>
        <v>63.034980160588148</v>
      </c>
      <c r="G31" s="744">
        <f>N31+U31+AB31</f>
        <v>201320</v>
      </c>
      <c r="H31" s="255">
        <f>G31/$D31*100</f>
        <v>36.965019839411852</v>
      </c>
      <c r="I31" s="211"/>
      <c r="J31" s="253">
        <f>SUM(J12:J29)</f>
        <v>142020</v>
      </c>
      <c r="K31" s="755">
        <f>J31/$D31*100</f>
        <v>26.076754011490515</v>
      </c>
      <c r="L31" s="744">
        <f>SUM(L12:L29)</f>
        <v>60410</v>
      </c>
      <c r="M31" s="409">
        <f t="shared" ref="M13:O31" si="7">L31/$J31*100</f>
        <v>42.536262498239687</v>
      </c>
      <c r="N31" s="744">
        <f>SUM(N12:N29)</f>
        <v>81610</v>
      </c>
      <c r="O31" s="254">
        <f t="shared" si="7"/>
        <v>57.463737501760313</v>
      </c>
      <c r="P31" s="211"/>
      <c r="Q31" s="253">
        <f>SUM(Q12:Q29)</f>
        <v>124788</v>
      </c>
      <c r="R31" s="755">
        <f>Q31/$D31*100</f>
        <v>22.912730457582583</v>
      </c>
      <c r="S31" s="744">
        <f>SUM(S12:S29)</f>
        <v>81815</v>
      </c>
      <c r="T31" s="409">
        <f>S31/$Q31*100</f>
        <v>65.563195179023623</v>
      </c>
      <c r="U31" s="744">
        <f>SUM(U12:U29)</f>
        <v>42973</v>
      </c>
      <c r="V31" s="254">
        <f>U31/$Q31*100</f>
        <v>34.436804820976377</v>
      </c>
      <c r="W31" s="211"/>
      <c r="X31" s="253">
        <f>SUM(X12:X29)</f>
        <v>277815</v>
      </c>
      <c r="Y31" s="755">
        <f>X31/$D31*100</f>
        <v>51.010515530926902</v>
      </c>
      <c r="Z31" s="744">
        <f>SUM(Z12:Z29)</f>
        <v>201078</v>
      </c>
      <c r="AA31" s="409">
        <f>Z31/$X31*100</f>
        <v>72.378381296906213</v>
      </c>
      <c r="AB31" s="744">
        <f>SUM(AB12:AB29)</f>
        <v>76737</v>
      </c>
      <c r="AC31" s="254">
        <f>AB31/$X31*100</f>
        <v>27.621618703093787</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7"/>
      <c r="C34" s="1057"/>
      <c r="D34" s="1057"/>
      <c r="E34" s="1057"/>
      <c r="F34" s="1057"/>
      <c r="G34" s="1057"/>
      <c r="H34" s="1057"/>
    </row>
    <row r="35" spans="2:14" ht="29.25" customHeight="1" x14ac:dyDescent="0.2">
      <c r="B35" s="1064"/>
      <c r="C35" s="1064"/>
      <c r="D35" s="1064"/>
      <c r="E35" s="737"/>
      <c r="F35" s="737"/>
      <c r="G35" s="737"/>
      <c r="H35" s="262"/>
      <c r="I35" s="262"/>
      <c r="J35" s="262"/>
      <c r="K35" s="262"/>
      <c r="L35" s="262"/>
      <c r="M35" s="262"/>
      <c r="N35" s="262"/>
    </row>
    <row r="36" spans="2:14" ht="4.5" customHeight="1" x14ac:dyDescent="0.2">
      <c r="B36" s="1065"/>
      <c r="C36" s="1065"/>
      <c r="D36" s="1065"/>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121</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418</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247</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25.5" customHeight="1" x14ac:dyDescent="0.2">
      <c r="A8" s="209"/>
      <c r="B8" s="1037"/>
      <c r="C8" s="211"/>
      <c r="D8" s="1041"/>
      <c r="E8" s="1042"/>
      <c r="F8" s="1042"/>
      <c r="G8" s="1042"/>
      <c r="H8" s="1042"/>
      <c r="I8" s="501"/>
      <c r="J8" s="1045" t="s">
        <v>248</v>
      </c>
      <c r="K8" s="1043"/>
      <c r="L8" s="1043"/>
      <c r="M8" s="1043"/>
      <c r="N8" s="1043"/>
      <c r="O8" s="1044"/>
      <c r="P8" s="211"/>
      <c r="Q8" s="1045" t="s">
        <v>249</v>
      </c>
      <c r="R8" s="1043"/>
      <c r="S8" s="1043"/>
      <c r="T8" s="1043"/>
      <c r="U8" s="1043"/>
      <c r="V8" s="1044"/>
      <c r="W8" s="211"/>
      <c r="X8" s="1045" t="s">
        <v>250</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230</v>
      </c>
      <c r="L9" s="1048" t="s">
        <v>27</v>
      </c>
      <c r="M9" s="1049"/>
      <c r="N9" s="1049" t="s">
        <v>26</v>
      </c>
      <c r="O9" s="1050"/>
      <c r="P9" s="211"/>
      <c r="Q9" s="1051" t="s">
        <v>12</v>
      </c>
      <c r="R9" s="1053" t="s">
        <v>230</v>
      </c>
      <c r="S9" s="1048" t="s">
        <v>27</v>
      </c>
      <c r="T9" s="1049"/>
      <c r="U9" s="1049" t="s">
        <v>26</v>
      </c>
      <c r="V9" s="1050"/>
      <c r="W9" s="211"/>
      <c r="X9" s="1051" t="s">
        <v>12</v>
      </c>
      <c r="Y9" s="1053" t="s">
        <v>230</v>
      </c>
      <c r="Z9" s="1048" t="s">
        <v>27</v>
      </c>
      <c r="AA9" s="1049"/>
      <c r="AB9" s="1049" t="s">
        <v>26</v>
      </c>
      <c r="AC9" s="1050"/>
      <c r="AD9" s="430"/>
      <c r="AE9" s="430"/>
      <c r="AF9" s="431"/>
      <c r="AG9" s="431"/>
      <c r="AH9" s="431"/>
      <c r="AI9" s="431"/>
      <c r="AJ9" s="431"/>
      <c r="AK9" s="431"/>
      <c r="AL9" s="432"/>
    </row>
    <row r="10" spans="1:53" s="219" customFormat="1" ht="44.25" customHeight="1" x14ac:dyDescent="0.2">
      <c r="A10" s="214"/>
      <c r="B10" s="1038"/>
      <c r="C10" s="216"/>
      <c r="D10" s="1047"/>
      <c r="E10" s="408" t="s">
        <v>12</v>
      </c>
      <c r="F10" s="408" t="s">
        <v>230</v>
      </c>
      <c r="G10" s="408" t="s">
        <v>12</v>
      </c>
      <c r="H10" s="218" t="s">
        <v>230</v>
      </c>
      <c r="I10" s="216"/>
      <c r="J10" s="1052"/>
      <c r="K10" s="1054"/>
      <c r="L10" s="408" t="s">
        <v>12</v>
      </c>
      <c r="M10" s="408" t="s">
        <v>231</v>
      </c>
      <c r="N10" s="408" t="s">
        <v>12</v>
      </c>
      <c r="O10" s="218" t="s">
        <v>231</v>
      </c>
      <c r="P10" s="216"/>
      <c r="Q10" s="1052"/>
      <c r="R10" s="1054"/>
      <c r="S10" s="408" t="s">
        <v>12</v>
      </c>
      <c r="T10" s="408" t="s">
        <v>231</v>
      </c>
      <c r="U10" s="408" t="s">
        <v>12</v>
      </c>
      <c r="V10" s="218" t="s">
        <v>231</v>
      </c>
      <c r="W10" s="216"/>
      <c r="X10" s="1052"/>
      <c r="Y10" s="1054"/>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69362</v>
      </c>
      <c r="E12" s="739">
        <f>L12+S12+Z12</f>
        <v>42526</v>
      </c>
      <c r="F12" s="748">
        <f>E12/$D12*100</f>
        <v>61.310227502090484</v>
      </c>
      <c r="G12" s="739">
        <f>N12+U12+AB12</f>
        <v>26836</v>
      </c>
      <c r="H12" s="230">
        <f>G12/$D12*100</f>
        <v>38.689772497909516</v>
      </c>
      <c r="I12" s="226"/>
      <c r="J12" s="227">
        <f>L12+N12</f>
        <v>18394</v>
      </c>
      <c r="K12" s="751">
        <f>J12/$D12*100</f>
        <v>26.518843170612151</v>
      </c>
      <c r="L12" s="745">
        <v>9038</v>
      </c>
      <c r="M12" s="748">
        <v>49.135587691638577</v>
      </c>
      <c r="N12" s="745">
        <v>9356</v>
      </c>
      <c r="O12" s="228">
        <v>50.864412308361416</v>
      </c>
      <c r="P12" s="226"/>
      <c r="Q12" s="227">
        <v>23879</v>
      </c>
      <c r="R12" s="751">
        <v>34.426631296675417</v>
      </c>
      <c r="S12" s="745">
        <v>16382</v>
      </c>
      <c r="T12" s="748">
        <v>68.604212906738141</v>
      </c>
      <c r="U12" s="745">
        <v>7497</v>
      </c>
      <c r="V12" s="228">
        <v>31.395787093261863</v>
      </c>
      <c r="W12" s="226"/>
      <c r="X12" s="227">
        <v>27089</v>
      </c>
      <c r="Y12" s="751">
        <v>39.054525532712439</v>
      </c>
      <c r="Z12" s="745">
        <v>17106</v>
      </c>
      <c r="AA12" s="748">
        <v>63.147403004909741</v>
      </c>
      <c r="AB12" s="745">
        <v>9983</v>
      </c>
      <c r="AC12" s="228">
        <f t="shared" ref="AC12:AC29" si="0">AB12/$X12*100</f>
        <v>36.852596995090259</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7947</v>
      </c>
      <c r="E13" s="740">
        <f t="shared" ref="E13:E29" si="2">L13+S13+Z13</f>
        <v>4999</v>
      </c>
      <c r="F13" s="577">
        <f t="shared" ref="F13:H29" si="3">E13/$D13*100</f>
        <v>62.904240593934823</v>
      </c>
      <c r="G13" s="740">
        <f t="shared" ref="G13:G29" si="4">N13+U13+AB13</f>
        <v>2948</v>
      </c>
      <c r="H13" s="237">
        <f t="shared" si="3"/>
        <v>37.095759406065184</v>
      </c>
      <c r="I13" s="226"/>
      <c r="J13" s="234">
        <f t="shared" ref="J13:J29" si="5">L13+N13</f>
        <v>1506</v>
      </c>
      <c r="K13" s="752">
        <f t="shared" ref="K13:K29" si="6">J13/$D13*100</f>
        <v>18.950547376368441</v>
      </c>
      <c r="L13" s="746">
        <v>703</v>
      </c>
      <c r="M13" s="749">
        <v>46.679946879150066</v>
      </c>
      <c r="N13" s="746">
        <v>803</v>
      </c>
      <c r="O13" s="235">
        <v>53.320053120849934</v>
      </c>
      <c r="P13" s="226"/>
      <c r="Q13" s="234">
        <v>1858</v>
      </c>
      <c r="R13" s="752">
        <v>23.379891783062792</v>
      </c>
      <c r="S13" s="746">
        <v>1221</v>
      </c>
      <c r="T13" s="749">
        <v>65.715823466092573</v>
      </c>
      <c r="U13" s="746">
        <v>637</v>
      </c>
      <c r="V13" s="235">
        <v>34.284176533907427</v>
      </c>
      <c r="W13" s="226"/>
      <c r="X13" s="234">
        <v>4583</v>
      </c>
      <c r="Y13" s="752">
        <v>57.669560840568771</v>
      </c>
      <c r="Z13" s="746">
        <v>3075</v>
      </c>
      <c r="AA13" s="749">
        <v>67.095788784638884</v>
      </c>
      <c r="AB13" s="746">
        <v>1508</v>
      </c>
      <c r="AC13" s="235">
        <f t="shared" si="0"/>
        <v>32.904211215361116</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8609</v>
      </c>
      <c r="E14" s="740">
        <f t="shared" si="2"/>
        <v>5546</v>
      </c>
      <c r="F14" s="577">
        <f t="shared" si="3"/>
        <v>64.420954814728773</v>
      </c>
      <c r="G14" s="740">
        <f t="shared" si="4"/>
        <v>3063</v>
      </c>
      <c r="H14" s="237">
        <f t="shared" si="3"/>
        <v>35.579045185271227</v>
      </c>
      <c r="I14" s="226"/>
      <c r="J14" s="234">
        <f t="shared" si="5"/>
        <v>1754</v>
      </c>
      <c r="K14" s="752">
        <f t="shared" si="6"/>
        <v>20.374027180857244</v>
      </c>
      <c r="L14" s="746">
        <v>821</v>
      </c>
      <c r="M14" s="749">
        <v>46.807297605473202</v>
      </c>
      <c r="N14" s="746">
        <v>933</v>
      </c>
      <c r="O14" s="235">
        <v>53.19270239452679</v>
      </c>
      <c r="P14" s="226"/>
      <c r="Q14" s="234">
        <v>2194</v>
      </c>
      <c r="R14" s="752">
        <v>25.484957602509002</v>
      </c>
      <c r="S14" s="746">
        <v>1461</v>
      </c>
      <c r="T14" s="749">
        <v>66.590701914311751</v>
      </c>
      <c r="U14" s="746">
        <v>733</v>
      </c>
      <c r="V14" s="235">
        <v>33.409298085688235</v>
      </c>
      <c r="W14" s="226"/>
      <c r="X14" s="234">
        <v>4661</v>
      </c>
      <c r="Y14" s="752">
        <v>54.141015216633761</v>
      </c>
      <c r="Z14" s="746">
        <v>3264</v>
      </c>
      <c r="AA14" s="749">
        <v>70.027891010512761</v>
      </c>
      <c r="AB14" s="746">
        <v>1397</v>
      </c>
      <c r="AC14" s="235">
        <f t="shared" si="0"/>
        <v>29.972108989487232</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7053</v>
      </c>
      <c r="E15" s="740">
        <f t="shared" si="2"/>
        <v>4204</v>
      </c>
      <c r="F15" s="577">
        <f t="shared" si="3"/>
        <v>59.605841485892533</v>
      </c>
      <c r="G15" s="740">
        <f t="shared" si="4"/>
        <v>2849</v>
      </c>
      <c r="H15" s="237">
        <f t="shared" si="3"/>
        <v>40.394158514107467</v>
      </c>
      <c r="I15" s="226"/>
      <c r="J15" s="234">
        <f t="shared" si="5"/>
        <v>2435</v>
      </c>
      <c r="K15" s="752">
        <f t="shared" si="6"/>
        <v>34.52431589394584</v>
      </c>
      <c r="L15" s="746">
        <v>1150</v>
      </c>
      <c r="M15" s="749">
        <v>47.227926078028744</v>
      </c>
      <c r="N15" s="746">
        <v>1285</v>
      </c>
      <c r="O15" s="235">
        <v>52.772073921971256</v>
      </c>
      <c r="P15" s="226"/>
      <c r="Q15" s="234">
        <v>1935</v>
      </c>
      <c r="R15" s="752">
        <v>27.435133985538069</v>
      </c>
      <c r="S15" s="746">
        <v>1239</v>
      </c>
      <c r="T15" s="749">
        <v>64.031007751937992</v>
      </c>
      <c r="U15" s="746">
        <v>696</v>
      </c>
      <c r="V15" s="235">
        <v>35.968992248062015</v>
      </c>
      <c r="W15" s="226"/>
      <c r="X15" s="234">
        <v>2683</v>
      </c>
      <c r="Y15" s="752">
        <v>38.040550120516095</v>
      </c>
      <c r="Z15" s="746">
        <v>1815</v>
      </c>
      <c r="AA15" s="749">
        <v>67.648155050316802</v>
      </c>
      <c r="AB15" s="746">
        <v>868</v>
      </c>
      <c r="AC15" s="235">
        <f t="shared" si="0"/>
        <v>32.351844949683191</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6151</v>
      </c>
      <c r="E16" s="740">
        <f t="shared" si="2"/>
        <v>3510</v>
      </c>
      <c r="F16" s="577">
        <f t="shared" si="3"/>
        <v>57.063892050073164</v>
      </c>
      <c r="G16" s="740">
        <f t="shared" si="4"/>
        <v>2641</v>
      </c>
      <c r="H16" s="237">
        <f t="shared" si="3"/>
        <v>42.936107949926843</v>
      </c>
      <c r="I16" s="226"/>
      <c r="J16" s="234">
        <f t="shared" si="5"/>
        <v>2066</v>
      </c>
      <c r="K16" s="752">
        <f t="shared" si="6"/>
        <v>33.588034465940495</v>
      </c>
      <c r="L16" s="746">
        <v>870</v>
      </c>
      <c r="M16" s="749">
        <v>42.110358180058086</v>
      </c>
      <c r="N16" s="746">
        <v>1196</v>
      </c>
      <c r="O16" s="235">
        <v>57.889641819941914</v>
      </c>
      <c r="P16" s="226"/>
      <c r="Q16" s="234">
        <v>1607</v>
      </c>
      <c r="R16" s="752">
        <v>26.125833197854011</v>
      </c>
      <c r="S16" s="746">
        <v>992</v>
      </c>
      <c r="T16" s="749">
        <v>61.729931549471061</v>
      </c>
      <c r="U16" s="746">
        <v>615</v>
      </c>
      <c r="V16" s="235">
        <v>38.270068450528939</v>
      </c>
      <c r="W16" s="226"/>
      <c r="X16" s="234">
        <v>2478</v>
      </c>
      <c r="Y16" s="752">
        <v>40.28613233620549</v>
      </c>
      <c r="Z16" s="746">
        <v>1648</v>
      </c>
      <c r="AA16" s="749">
        <v>66.505246166263106</v>
      </c>
      <c r="AB16" s="746">
        <v>830</v>
      </c>
      <c r="AC16" s="235">
        <f t="shared" si="0"/>
        <v>33.494753833736887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4194</v>
      </c>
      <c r="E17" s="741">
        <f t="shared" si="2"/>
        <v>2438</v>
      </c>
      <c r="F17" s="578">
        <f t="shared" si="3"/>
        <v>58.130662851692897</v>
      </c>
      <c r="G17" s="741">
        <f t="shared" si="4"/>
        <v>1756</v>
      </c>
      <c r="H17" s="237">
        <f t="shared" si="3"/>
        <v>41.869337148307103</v>
      </c>
      <c r="I17" s="226"/>
      <c r="J17" s="238">
        <f t="shared" si="5"/>
        <v>1630</v>
      </c>
      <c r="K17" s="753">
        <f t="shared" si="6"/>
        <v>38.865045302813542</v>
      </c>
      <c r="L17" s="741">
        <v>759</v>
      </c>
      <c r="M17" s="578">
        <v>46.564417177914109</v>
      </c>
      <c r="N17" s="741">
        <v>871</v>
      </c>
      <c r="O17" s="235">
        <v>53.435582822085891</v>
      </c>
      <c r="P17" s="226"/>
      <c r="Q17" s="238">
        <v>907</v>
      </c>
      <c r="R17" s="753">
        <v>21.62613257033858</v>
      </c>
      <c r="S17" s="741">
        <v>567</v>
      </c>
      <c r="T17" s="578">
        <v>62.513781697905181</v>
      </c>
      <c r="U17" s="741">
        <v>340</v>
      </c>
      <c r="V17" s="235">
        <v>37.486218302094819</v>
      </c>
      <c r="W17" s="226"/>
      <c r="X17" s="238">
        <v>1657</v>
      </c>
      <c r="Y17" s="753">
        <v>39.508822126847875</v>
      </c>
      <c r="Z17" s="741">
        <v>1112</v>
      </c>
      <c r="AA17" s="578">
        <v>67.109233554616779</v>
      </c>
      <c r="AB17" s="741">
        <v>545</v>
      </c>
      <c r="AC17" s="235">
        <f t="shared" si="0"/>
        <v>32.890766445383221</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24976</v>
      </c>
      <c r="E18" s="740">
        <f t="shared" si="2"/>
        <v>14363</v>
      </c>
      <c r="F18" s="577">
        <f t="shared" si="3"/>
        <v>57.507206918641899</v>
      </c>
      <c r="G18" s="740">
        <f t="shared" si="4"/>
        <v>10613</v>
      </c>
      <c r="H18" s="237">
        <f t="shared" si="3"/>
        <v>42.492793081358101</v>
      </c>
      <c r="I18" s="226"/>
      <c r="J18" s="234">
        <f t="shared" si="5"/>
        <v>5475</v>
      </c>
      <c r="K18" s="752">
        <f t="shared" si="6"/>
        <v>21.921044202434338</v>
      </c>
      <c r="L18" s="746">
        <v>2292</v>
      </c>
      <c r="M18" s="749">
        <v>41.863013698630134</v>
      </c>
      <c r="N18" s="746">
        <v>3183</v>
      </c>
      <c r="O18" s="235">
        <v>58.136986301369866</v>
      </c>
      <c r="P18" s="226"/>
      <c r="Q18" s="234">
        <v>5074</v>
      </c>
      <c r="R18" s="752">
        <v>20.315502882767454</v>
      </c>
      <c r="S18" s="746">
        <v>3005</v>
      </c>
      <c r="T18" s="749">
        <v>59.22349231375641</v>
      </c>
      <c r="U18" s="746">
        <v>2069</v>
      </c>
      <c r="V18" s="235">
        <v>40.776507686243598</v>
      </c>
      <c r="W18" s="226"/>
      <c r="X18" s="234">
        <v>14427</v>
      </c>
      <c r="Y18" s="752">
        <v>57.763452914798208</v>
      </c>
      <c r="Z18" s="746">
        <v>9066</v>
      </c>
      <c r="AA18" s="749">
        <v>62.840507381992097</v>
      </c>
      <c r="AB18" s="746">
        <v>5361</v>
      </c>
      <c r="AC18" s="235">
        <f t="shared" si="0"/>
        <v>37.159492618007903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16749</v>
      </c>
      <c r="E19" s="740">
        <f t="shared" si="2"/>
        <v>10059</v>
      </c>
      <c r="F19" s="577">
        <f t="shared" si="3"/>
        <v>60.0573168547376</v>
      </c>
      <c r="G19" s="740">
        <f t="shared" si="4"/>
        <v>6690</v>
      </c>
      <c r="H19" s="237">
        <f t="shared" si="3"/>
        <v>39.9426831452624</v>
      </c>
      <c r="I19" s="226"/>
      <c r="J19" s="234">
        <f t="shared" si="5"/>
        <v>4213</v>
      </c>
      <c r="K19" s="752">
        <f t="shared" si="6"/>
        <v>25.153740521822201</v>
      </c>
      <c r="L19" s="746">
        <v>2039</v>
      </c>
      <c r="M19" s="749">
        <v>48.397816282933775</v>
      </c>
      <c r="N19" s="746">
        <v>2174</v>
      </c>
      <c r="O19" s="235">
        <v>51.602183717066218</v>
      </c>
      <c r="P19" s="226"/>
      <c r="Q19" s="234">
        <v>4376</v>
      </c>
      <c r="R19" s="752">
        <v>26.126932951220965</v>
      </c>
      <c r="S19" s="746">
        <v>2876</v>
      </c>
      <c r="T19" s="749">
        <v>65.722120658135282</v>
      </c>
      <c r="U19" s="746">
        <v>1500</v>
      </c>
      <c r="V19" s="235">
        <v>34.277879341864711</v>
      </c>
      <c r="W19" s="226"/>
      <c r="X19" s="234">
        <v>8160</v>
      </c>
      <c r="Y19" s="752">
        <v>48.719326526956834</v>
      </c>
      <c r="Z19" s="746">
        <v>5144</v>
      </c>
      <c r="AA19" s="749">
        <v>63.03921568627451</v>
      </c>
      <c r="AB19" s="746">
        <v>3016</v>
      </c>
      <c r="AC19" s="235">
        <f t="shared" si="0"/>
        <v>36.96078431372549</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75106</v>
      </c>
      <c r="E20" s="740">
        <f t="shared" si="2"/>
        <v>47165</v>
      </c>
      <c r="F20" s="577">
        <f t="shared" si="3"/>
        <v>62.797912283971989</v>
      </c>
      <c r="G20" s="740">
        <f t="shared" si="4"/>
        <v>27941</v>
      </c>
      <c r="H20" s="237">
        <f t="shared" si="3"/>
        <v>37.202087716028018</v>
      </c>
      <c r="I20" s="226"/>
      <c r="J20" s="234">
        <f t="shared" si="5"/>
        <v>19457</v>
      </c>
      <c r="K20" s="752">
        <f t="shared" si="6"/>
        <v>25.90605277873938</v>
      </c>
      <c r="L20" s="746">
        <v>9411</v>
      </c>
      <c r="M20" s="749">
        <v>48.368196535951071</v>
      </c>
      <c r="N20" s="746">
        <v>10046</v>
      </c>
      <c r="O20" s="235">
        <v>51.631803464048929</v>
      </c>
      <c r="P20" s="226"/>
      <c r="Q20" s="234">
        <v>20892</v>
      </c>
      <c r="R20" s="752">
        <v>27.816685750805526</v>
      </c>
      <c r="S20" s="746">
        <v>14275</v>
      </c>
      <c r="T20" s="749">
        <v>68.327589507945632</v>
      </c>
      <c r="U20" s="746">
        <v>6617</v>
      </c>
      <c r="V20" s="235">
        <v>31.672410492054375</v>
      </c>
      <c r="W20" s="226"/>
      <c r="X20" s="234">
        <v>34757</v>
      </c>
      <c r="Y20" s="752">
        <v>46.277261470455088</v>
      </c>
      <c r="Z20" s="746">
        <v>23479</v>
      </c>
      <c r="AA20" s="749">
        <v>67.551860056966945</v>
      </c>
      <c r="AB20" s="746">
        <v>11278</v>
      </c>
      <c r="AC20" s="235">
        <f t="shared" si="0"/>
        <v>32.448139943033063</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26269</v>
      </c>
      <c r="E21" s="740">
        <f t="shared" si="2"/>
        <v>15467</v>
      </c>
      <c r="F21" s="577">
        <f t="shared" si="3"/>
        <v>58.879287372949108</v>
      </c>
      <c r="G21" s="740">
        <f t="shared" si="4"/>
        <v>10802</v>
      </c>
      <c r="H21" s="237">
        <f t="shared" si="3"/>
        <v>41.120712627050899</v>
      </c>
      <c r="I21" s="226"/>
      <c r="J21" s="234">
        <f t="shared" si="5"/>
        <v>8394</v>
      </c>
      <c r="K21" s="752">
        <f t="shared" si="6"/>
        <v>31.954014237313942</v>
      </c>
      <c r="L21" s="746">
        <v>3782</v>
      </c>
      <c r="M21" s="749">
        <v>45.055992375506314</v>
      </c>
      <c r="N21" s="746">
        <v>4612</v>
      </c>
      <c r="O21" s="235">
        <v>54.944007624493686</v>
      </c>
      <c r="P21" s="226"/>
      <c r="Q21" s="234">
        <v>7233</v>
      </c>
      <c r="R21" s="752">
        <v>27.534356085119345</v>
      </c>
      <c r="S21" s="746">
        <v>4721</v>
      </c>
      <c r="T21" s="749">
        <v>65.270288953407999</v>
      </c>
      <c r="U21" s="746">
        <v>2512</v>
      </c>
      <c r="V21" s="235">
        <v>34.729711046592008</v>
      </c>
      <c r="W21" s="226"/>
      <c r="X21" s="234">
        <v>10642</v>
      </c>
      <c r="Y21" s="752">
        <v>40.51162967756671</v>
      </c>
      <c r="Z21" s="746">
        <v>6964</v>
      </c>
      <c r="AA21" s="749">
        <v>65.438827288103738</v>
      </c>
      <c r="AB21" s="746">
        <v>3678</v>
      </c>
      <c r="AC21" s="235">
        <f t="shared" si="0"/>
        <v>34.561172711896262</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15155</v>
      </c>
      <c r="E22" s="740">
        <f t="shared" si="2"/>
        <v>9430</v>
      </c>
      <c r="F22" s="577">
        <f t="shared" si="3"/>
        <v>62.223688551633124</v>
      </c>
      <c r="G22" s="740">
        <f t="shared" si="4"/>
        <v>5725</v>
      </c>
      <c r="H22" s="237">
        <f t="shared" si="3"/>
        <v>37.776311448366876</v>
      </c>
      <c r="I22" s="226"/>
      <c r="J22" s="234">
        <f t="shared" si="5"/>
        <v>3303</v>
      </c>
      <c r="K22" s="752">
        <f t="shared" si="6"/>
        <v>21.794787198944242</v>
      </c>
      <c r="L22" s="746">
        <v>1624</v>
      </c>
      <c r="M22" s="749">
        <v>49.167423554344538</v>
      </c>
      <c r="N22" s="746">
        <v>1679</v>
      </c>
      <c r="O22" s="235">
        <v>50.832576445655462</v>
      </c>
      <c r="P22" s="226"/>
      <c r="Q22" s="234">
        <v>4341</v>
      </c>
      <c r="R22" s="752">
        <v>28.644011877268227</v>
      </c>
      <c r="S22" s="746">
        <v>2877</v>
      </c>
      <c r="T22" s="749">
        <v>66.275051831375265</v>
      </c>
      <c r="U22" s="746">
        <v>1464</v>
      </c>
      <c r="V22" s="235">
        <v>33.724948168624742</v>
      </c>
      <c r="W22" s="226"/>
      <c r="X22" s="234">
        <v>7511</v>
      </c>
      <c r="Y22" s="752">
        <v>49.561200923787531</v>
      </c>
      <c r="Z22" s="746">
        <v>4929</v>
      </c>
      <c r="AA22" s="749">
        <v>65.623751830648374</v>
      </c>
      <c r="AB22" s="746">
        <v>2582</v>
      </c>
      <c r="AC22" s="235">
        <f t="shared" si="0"/>
        <v>34.376248169351619</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8111</v>
      </c>
      <c r="E23" s="740">
        <f t="shared" si="2"/>
        <v>5032</v>
      </c>
      <c r="F23" s="577">
        <f t="shared" si="3"/>
        <v>62.039206016520779</v>
      </c>
      <c r="G23" s="740">
        <f t="shared" si="4"/>
        <v>3079</v>
      </c>
      <c r="H23" s="237">
        <f t="shared" si="3"/>
        <v>37.960793983479221</v>
      </c>
      <c r="I23" s="226"/>
      <c r="J23" s="234">
        <f t="shared" si="5"/>
        <v>2483</v>
      </c>
      <c r="K23" s="752">
        <f t="shared" si="6"/>
        <v>30.612748119837256</v>
      </c>
      <c r="L23" s="746">
        <v>1107</v>
      </c>
      <c r="M23" s="749">
        <v>44.583165525573904</v>
      </c>
      <c r="N23" s="746">
        <v>1376</v>
      </c>
      <c r="O23" s="235">
        <v>55.416834474426103</v>
      </c>
      <c r="P23" s="226"/>
      <c r="Q23" s="234">
        <v>1546</v>
      </c>
      <c r="R23" s="752">
        <v>19.060535075822958</v>
      </c>
      <c r="S23" s="746">
        <v>934</v>
      </c>
      <c r="T23" s="749">
        <v>60.413971539456668</v>
      </c>
      <c r="U23" s="746">
        <v>612</v>
      </c>
      <c r="V23" s="235">
        <v>39.586028460543339</v>
      </c>
      <c r="W23" s="226"/>
      <c r="X23" s="234">
        <v>4082</v>
      </c>
      <c r="Y23" s="752">
        <v>50.326716804339789</v>
      </c>
      <c r="Z23" s="746">
        <v>2991</v>
      </c>
      <c r="AA23" s="749">
        <v>73.272905438510534</v>
      </c>
      <c r="AB23" s="746">
        <v>1091</v>
      </c>
      <c r="AC23" s="235">
        <f t="shared" si="0"/>
        <v>26.727094561489466</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51294</v>
      </c>
      <c r="E24" s="740">
        <f t="shared" si="2"/>
        <v>35147</v>
      </c>
      <c r="F24" s="577">
        <f t="shared" si="3"/>
        <v>68.520684680469444</v>
      </c>
      <c r="G24" s="740">
        <f t="shared" si="4"/>
        <v>16147</v>
      </c>
      <c r="H24" s="237">
        <f t="shared" si="3"/>
        <v>31.479315319530549</v>
      </c>
      <c r="I24" s="226"/>
      <c r="J24" s="234">
        <f t="shared" si="5"/>
        <v>7566</v>
      </c>
      <c r="K24" s="752">
        <f t="shared" si="6"/>
        <v>14.750263188677037</v>
      </c>
      <c r="L24" s="746">
        <v>3864</v>
      </c>
      <c r="M24" s="749">
        <v>51.070578905630448</v>
      </c>
      <c r="N24" s="746">
        <v>3702</v>
      </c>
      <c r="O24" s="235">
        <v>48.929421094369545</v>
      </c>
      <c r="P24" s="226"/>
      <c r="Q24" s="234">
        <v>12068</v>
      </c>
      <c r="R24" s="752">
        <v>23.52711818146372</v>
      </c>
      <c r="S24" s="746">
        <v>8693</v>
      </c>
      <c r="T24" s="749">
        <v>72.033476963871394</v>
      </c>
      <c r="U24" s="746">
        <v>3375</v>
      </c>
      <c r="V24" s="235">
        <v>27.966523036128603</v>
      </c>
      <c r="W24" s="226"/>
      <c r="X24" s="234">
        <v>31660</v>
      </c>
      <c r="Y24" s="752">
        <v>61.722618629859241</v>
      </c>
      <c r="Z24" s="746">
        <v>22590</v>
      </c>
      <c r="AA24" s="749">
        <v>71.351863550221097</v>
      </c>
      <c r="AB24" s="746">
        <v>9070</v>
      </c>
      <c r="AC24" s="235">
        <f t="shared" si="0"/>
        <v>28.6481364497789</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6241</v>
      </c>
      <c r="E25" s="740">
        <f t="shared" si="2"/>
        <v>3770</v>
      </c>
      <c r="F25" s="577">
        <f t="shared" si="3"/>
        <v>60.406986059926297</v>
      </c>
      <c r="G25" s="740">
        <f t="shared" si="4"/>
        <v>2471</v>
      </c>
      <c r="H25" s="237">
        <f t="shared" si="3"/>
        <v>39.593013940073703</v>
      </c>
      <c r="I25" s="226"/>
      <c r="J25" s="234">
        <f t="shared" si="5"/>
        <v>2265</v>
      </c>
      <c r="K25" s="752">
        <f t="shared" si="6"/>
        <v>36.292260855632108</v>
      </c>
      <c r="L25" s="746">
        <v>1063</v>
      </c>
      <c r="M25" s="749">
        <v>46.93156732891832</v>
      </c>
      <c r="N25" s="746">
        <v>1202</v>
      </c>
      <c r="O25" s="235">
        <v>53.06843267108168</v>
      </c>
      <c r="P25" s="226"/>
      <c r="Q25" s="234">
        <v>2109</v>
      </c>
      <c r="R25" s="752">
        <v>33.792661432462744</v>
      </c>
      <c r="S25" s="746">
        <v>1483</v>
      </c>
      <c r="T25" s="749">
        <v>70.317686107159787</v>
      </c>
      <c r="U25" s="746">
        <v>626</v>
      </c>
      <c r="V25" s="235">
        <v>29.682313892840206</v>
      </c>
      <c r="W25" s="226"/>
      <c r="X25" s="234">
        <v>1867</v>
      </c>
      <c r="Y25" s="752">
        <v>29.915077711905141</v>
      </c>
      <c r="Z25" s="746">
        <v>1224</v>
      </c>
      <c r="AA25" s="749">
        <v>65.559721478307438</v>
      </c>
      <c r="AB25" s="746">
        <v>643</v>
      </c>
      <c r="AC25" s="235">
        <f t="shared" si="0"/>
        <v>34.440278521692555</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5486</v>
      </c>
      <c r="E26" s="742">
        <f t="shared" si="2"/>
        <v>3212</v>
      </c>
      <c r="F26" s="579">
        <f t="shared" si="3"/>
        <v>58.549033904484141</v>
      </c>
      <c r="G26" s="742">
        <f t="shared" si="4"/>
        <v>2274</v>
      </c>
      <c r="H26" s="237">
        <f t="shared" si="3"/>
        <v>41.450966095515859</v>
      </c>
      <c r="I26" s="226"/>
      <c r="J26" s="238">
        <f t="shared" si="5"/>
        <v>1728</v>
      </c>
      <c r="K26" s="753">
        <f t="shared" si="6"/>
        <v>31.498359460444767</v>
      </c>
      <c r="L26" s="741">
        <v>840</v>
      </c>
      <c r="M26" s="578">
        <v>48.611111111111107</v>
      </c>
      <c r="N26" s="741">
        <v>888</v>
      </c>
      <c r="O26" s="235">
        <v>51.388888888888886</v>
      </c>
      <c r="P26" s="226"/>
      <c r="Q26" s="238">
        <v>1379</v>
      </c>
      <c r="R26" s="753">
        <v>25.136711629602626</v>
      </c>
      <c r="S26" s="741">
        <v>753</v>
      </c>
      <c r="T26" s="578">
        <v>54.604786076867299</v>
      </c>
      <c r="U26" s="741">
        <v>626</v>
      </c>
      <c r="V26" s="235">
        <v>45.395213923132701</v>
      </c>
      <c r="W26" s="226"/>
      <c r="X26" s="238">
        <v>2379</v>
      </c>
      <c r="Y26" s="753">
        <v>43.364928909952603</v>
      </c>
      <c r="Z26" s="741">
        <v>1619</v>
      </c>
      <c r="AA26" s="578">
        <v>68.053804119377887</v>
      </c>
      <c r="AB26" s="741">
        <v>760</v>
      </c>
      <c r="AC26" s="235">
        <f t="shared" si="0"/>
        <v>31.946195880622106</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30614</v>
      </c>
      <c r="E27" s="742">
        <f t="shared" si="2"/>
        <v>18282</v>
      </c>
      <c r="F27" s="579">
        <f t="shared" si="3"/>
        <v>59.717776180832296</v>
      </c>
      <c r="G27" s="742">
        <f t="shared" si="4"/>
        <v>12332</v>
      </c>
      <c r="H27" s="237">
        <f t="shared" si="3"/>
        <v>40.282223819167697</v>
      </c>
      <c r="I27" s="226"/>
      <c r="J27" s="238">
        <f t="shared" si="5"/>
        <v>8279</v>
      </c>
      <c r="K27" s="753">
        <f t="shared" si="6"/>
        <v>27.043182857516168</v>
      </c>
      <c r="L27" s="741">
        <v>3743</v>
      </c>
      <c r="M27" s="578">
        <v>45.210774248097593</v>
      </c>
      <c r="N27" s="741">
        <v>4536</v>
      </c>
      <c r="O27" s="235">
        <v>54.789225751902407</v>
      </c>
      <c r="P27" s="226"/>
      <c r="Q27" s="238">
        <v>7211</v>
      </c>
      <c r="R27" s="753">
        <v>23.554582870582085</v>
      </c>
      <c r="S27" s="741">
        <v>4299</v>
      </c>
      <c r="T27" s="578">
        <v>59.617251421439462</v>
      </c>
      <c r="U27" s="741">
        <v>2912</v>
      </c>
      <c r="V27" s="235">
        <v>40.382748578560538</v>
      </c>
      <c r="W27" s="226"/>
      <c r="X27" s="238">
        <v>15124</v>
      </c>
      <c r="Y27" s="753">
        <v>49.402234271901747</v>
      </c>
      <c r="Z27" s="741">
        <v>10240</v>
      </c>
      <c r="AA27" s="578">
        <v>67.706955831790523</v>
      </c>
      <c r="AB27" s="741">
        <v>4884</v>
      </c>
      <c r="AC27" s="235">
        <f t="shared" si="0"/>
        <v>32.29304416820947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3910</v>
      </c>
      <c r="E28" s="742">
        <f t="shared" si="2"/>
        <v>2128</v>
      </c>
      <c r="F28" s="579">
        <f t="shared" si="3"/>
        <v>54.424552429667514</v>
      </c>
      <c r="G28" s="742">
        <f t="shared" si="4"/>
        <v>1782</v>
      </c>
      <c r="H28" s="243">
        <f t="shared" si="3"/>
        <v>45.575447570332486</v>
      </c>
      <c r="I28" s="226"/>
      <c r="J28" s="238">
        <f t="shared" si="5"/>
        <v>1618</v>
      </c>
      <c r="K28" s="753">
        <f t="shared" si="6"/>
        <v>41.381074168797952</v>
      </c>
      <c r="L28" s="741">
        <v>644</v>
      </c>
      <c r="M28" s="578">
        <v>39.802224969097651</v>
      </c>
      <c r="N28" s="741">
        <v>974</v>
      </c>
      <c r="O28" s="242">
        <v>60.197775030902342</v>
      </c>
      <c r="P28" s="226"/>
      <c r="Q28" s="238">
        <v>707</v>
      </c>
      <c r="R28" s="753">
        <v>18.081841432225062</v>
      </c>
      <c r="S28" s="741">
        <v>431</v>
      </c>
      <c r="T28" s="578">
        <v>60.961810466760959</v>
      </c>
      <c r="U28" s="741">
        <v>276</v>
      </c>
      <c r="V28" s="242">
        <v>39.038189533239034</v>
      </c>
      <c r="W28" s="226"/>
      <c r="X28" s="238">
        <v>1585</v>
      </c>
      <c r="Y28" s="753">
        <v>40.53708439897698</v>
      </c>
      <c r="Z28" s="741">
        <v>1053</v>
      </c>
      <c r="AA28" s="578">
        <v>66.435331230283907</v>
      </c>
      <c r="AB28" s="741">
        <v>532</v>
      </c>
      <c r="AC28" s="242">
        <f t="shared" si="0"/>
        <v>33.564668769716086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1287</v>
      </c>
      <c r="E29" s="743">
        <f t="shared" si="2"/>
        <v>763</v>
      </c>
      <c r="F29" s="580">
        <f t="shared" si="3"/>
        <v>59.285159285159281</v>
      </c>
      <c r="G29" s="743">
        <f t="shared" si="4"/>
        <v>524</v>
      </c>
      <c r="H29" s="248">
        <f t="shared" si="3"/>
        <v>40.714840714840719</v>
      </c>
      <c r="I29" s="226"/>
      <c r="J29" s="245">
        <f t="shared" si="5"/>
        <v>651</v>
      </c>
      <c r="K29" s="754">
        <f t="shared" si="6"/>
        <v>50.582750582750577</v>
      </c>
      <c r="L29" s="747">
        <v>296</v>
      </c>
      <c r="M29" s="750">
        <v>45.468509984639013</v>
      </c>
      <c r="N29" s="747">
        <v>355</v>
      </c>
      <c r="O29" s="246">
        <v>54.531490015360987</v>
      </c>
      <c r="P29" s="226"/>
      <c r="Q29" s="245">
        <v>309</v>
      </c>
      <c r="R29" s="754">
        <v>24.009324009324011</v>
      </c>
      <c r="S29" s="747">
        <v>216</v>
      </c>
      <c r="T29" s="750">
        <v>69.902912621359221</v>
      </c>
      <c r="U29" s="747">
        <v>93</v>
      </c>
      <c r="V29" s="246">
        <v>30.097087378640776</v>
      </c>
      <c r="W29" s="226"/>
      <c r="X29" s="245">
        <v>327</v>
      </c>
      <c r="Y29" s="754">
        <v>25.407925407925408</v>
      </c>
      <c r="Z29" s="747">
        <v>251</v>
      </c>
      <c r="AA29" s="750">
        <v>76.758409785932727</v>
      </c>
      <c r="AB29" s="747">
        <v>76</v>
      </c>
      <c r="AC29" s="246">
        <f t="shared" si="0"/>
        <v>23.24159021406728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368514</v>
      </c>
      <c r="E31" s="744">
        <f>L31+S31+Z31</f>
        <v>228041</v>
      </c>
      <c r="F31" s="409">
        <f>E31/$D31*100</f>
        <v>61.881231106552256</v>
      </c>
      <c r="G31" s="744">
        <f>N31+U31+AB31</f>
        <v>140473</v>
      </c>
      <c r="H31" s="255">
        <f>G31/$D31*100</f>
        <v>38.118768893447744</v>
      </c>
      <c r="I31" s="211"/>
      <c r="J31" s="253">
        <f>SUM(J12:J29)</f>
        <v>93217</v>
      </c>
      <c r="K31" s="755">
        <f>J31/$D31*100</f>
        <v>25.2953754809858</v>
      </c>
      <c r="L31" s="744">
        <f>SUM(L12:L29)</f>
        <v>44046</v>
      </c>
      <c r="M31" s="409">
        <f t="shared" ref="M13:O31" si="7">L31/$J31*100</f>
        <v>47.251037900812079</v>
      </c>
      <c r="N31" s="744">
        <f>SUM(N12:N29)</f>
        <v>49171</v>
      </c>
      <c r="O31" s="254">
        <f t="shared" si="7"/>
        <v>52.748962099187914</v>
      </c>
      <c r="P31" s="211"/>
      <c r="Q31" s="253">
        <f>SUM(Q12:Q29)</f>
        <v>99625</v>
      </c>
      <c r="R31" s="755">
        <f>Q31/$D31*100</f>
        <v>27.034251073229239</v>
      </c>
      <c r="S31" s="744">
        <f>SUM(S12:S29)</f>
        <v>66425</v>
      </c>
      <c r="T31" s="409">
        <f>S31/$Q31*100</f>
        <v>66.675031367628605</v>
      </c>
      <c r="U31" s="744">
        <f>SUM(U12:U29)</f>
        <v>33200</v>
      </c>
      <c r="V31" s="254">
        <f>U31/$Q31*100</f>
        <v>33.324968632371395</v>
      </c>
      <c r="W31" s="211"/>
      <c r="X31" s="253">
        <f>SUM(X12:X29)</f>
        <v>175672</v>
      </c>
      <c r="Y31" s="755">
        <f>X31/$D31*100</f>
        <v>47.670373445784961</v>
      </c>
      <c r="Z31" s="744">
        <f>SUM(Z12:Z29)</f>
        <v>117570</v>
      </c>
      <c r="AA31" s="409">
        <f>Z31/$X31*100</f>
        <v>66.925861833416818</v>
      </c>
      <c r="AB31" s="744">
        <f>SUM(AB12:AB29)</f>
        <v>58102</v>
      </c>
      <c r="AC31" s="254">
        <f>AB31/$X31*100</f>
        <v>33.074138166583175</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7"/>
      <c r="C34" s="1057"/>
      <c r="D34" s="1057"/>
      <c r="E34" s="1057"/>
      <c r="F34" s="1057"/>
      <c r="G34" s="1057"/>
      <c r="H34" s="1057"/>
    </row>
    <row r="35" spans="2:14" ht="29.25" customHeight="1" x14ac:dyDescent="0.2">
      <c r="B35" s="1064"/>
      <c r="C35" s="1064"/>
      <c r="D35" s="1064"/>
      <c r="E35" s="737"/>
      <c r="F35" s="737"/>
      <c r="G35" s="737"/>
      <c r="H35" s="262"/>
      <c r="I35" s="262"/>
      <c r="J35" s="262"/>
      <c r="K35" s="262"/>
      <c r="L35" s="262"/>
      <c r="M35" s="262"/>
      <c r="N35" s="262"/>
    </row>
    <row r="36" spans="2:14" ht="4.5" customHeight="1" x14ac:dyDescent="0.2">
      <c r="B36" s="1065"/>
      <c r="C36" s="1065"/>
      <c r="D36" s="1065"/>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33"/>
      <c r="C2" s="1033"/>
    </row>
    <row r="3" spans="1:38" s="208" customFormat="1" ht="4.5" customHeight="1" x14ac:dyDescent="0.2">
      <c r="B3" s="1034"/>
      <c r="C3" s="1034"/>
    </row>
    <row r="4" spans="1:38" s="208" customFormat="1" ht="37.5" customHeight="1" x14ac:dyDescent="0.2">
      <c r="A4" s="1081" t="s">
        <v>419</v>
      </c>
      <c r="B4" s="1081"/>
      <c r="C4" s="1081"/>
      <c r="D4" s="1081"/>
      <c r="E4" s="1081"/>
      <c r="F4" s="1081"/>
      <c r="G4" s="1081"/>
      <c r="H4" s="1081"/>
      <c r="I4" s="1081"/>
      <c r="J4" s="1081"/>
      <c r="K4" s="1081"/>
      <c r="L4" s="1081"/>
      <c r="M4" s="1081"/>
      <c r="N4" s="1081"/>
    </row>
    <row r="5" spans="1:38" s="208" customFormat="1" ht="17.25" customHeight="1" x14ac:dyDescent="0.2">
      <c r="B5" s="1035" t="str">
        <f>porsaad!B6</f>
        <v>Situación a 31 de agosto de 2023</v>
      </c>
      <c r="C5" s="1035"/>
      <c r="D5" s="1035"/>
      <c r="E5" s="1035"/>
      <c r="F5" s="1035"/>
      <c r="G5" s="1035"/>
      <c r="H5" s="1035"/>
      <c r="I5" s="1035"/>
      <c r="J5" s="1035"/>
      <c r="K5" s="1035"/>
      <c r="L5" s="1035"/>
      <c r="M5" s="1035"/>
      <c r="N5" s="1035"/>
    </row>
    <row r="6" spans="1:38" s="208" customFormat="1" ht="6" customHeight="1" x14ac:dyDescent="0.2"/>
    <row r="7" spans="1:38" s="213" customFormat="1" ht="12.75" customHeight="1" x14ac:dyDescent="0.2">
      <c r="A7" s="209"/>
      <c r="B7" s="1036" t="s">
        <v>15</v>
      </c>
      <c r="C7" s="211"/>
      <c r="D7" s="1039" t="s">
        <v>254</v>
      </c>
      <c r="E7" s="1040"/>
      <c r="F7" s="568"/>
      <c r="G7" s="1043"/>
      <c r="H7" s="1043"/>
      <c r="I7" s="568"/>
      <c r="J7" s="1043"/>
      <c r="K7" s="1043"/>
      <c r="L7" s="568"/>
      <c r="M7" s="1111"/>
      <c r="N7" s="1112"/>
      <c r="O7" s="430"/>
      <c r="P7" s="430"/>
      <c r="Q7" s="431"/>
      <c r="R7" s="431"/>
      <c r="S7" s="431"/>
      <c r="T7" s="431"/>
      <c r="U7" s="431"/>
      <c r="V7" s="431"/>
      <c r="W7" s="432"/>
    </row>
    <row r="8" spans="1:38" s="213" customFormat="1" ht="33.75" customHeight="1" x14ac:dyDescent="0.2">
      <c r="A8" s="209"/>
      <c r="B8" s="1037"/>
      <c r="C8" s="211"/>
      <c r="D8" s="1041"/>
      <c r="E8" s="1042"/>
      <c r="F8" s="501"/>
      <c r="G8" s="1045" t="s">
        <v>232</v>
      </c>
      <c r="H8" s="1044"/>
      <c r="I8" s="211"/>
      <c r="J8" s="1045" t="s">
        <v>185</v>
      </c>
      <c r="K8" s="1044"/>
      <c r="L8" s="211"/>
      <c r="M8" s="1045" t="s">
        <v>186</v>
      </c>
      <c r="N8" s="1044"/>
      <c r="O8" s="430"/>
      <c r="P8" s="430"/>
      <c r="Q8" s="431"/>
      <c r="R8" s="431"/>
      <c r="S8" s="431"/>
      <c r="T8" s="431"/>
      <c r="U8" s="431"/>
      <c r="V8" s="431"/>
      <c r="W8" s="432"/>
    </row>
    <row r="9" spans="1:38" s="213" customFormat="1" ht="6" customHeight="1" x14ac:dyDescent="0.2">
      <c r="A9" s="209"/>
      <c r="B9" s="1037"/>
      <c r="C9" s="211"/>
      <c r="D9" s="1051" t="s">
        <v>12</v>
      </c>
      <c r="E9" s="1069" t="s">
        <v>228</v>
      </c>
      <c r="F9" s="211"/>
      <c r="G9" s="1051" t="s">
        <v>12</v>
      </c>
      <c r="H9" s="1072" t="s">
        <v>228</v>
      </c>
      <c r="I9" s="211"/>
      <c r="J9" s="1051" t="s">
        <v>12</v>
      </c>
      <c r="K9" s="1072" t="s">
        <v>228</v>
      </c>
      <c r="L9" s="211"/>
      <c r="M9" s="1051" t="s">
        <v>12</v>
      </c>
      <c r="N9" s="1072" t="s">
        <v>228</v>
      </c>
      <c r="O9" s="430"/>
      <c r="P9" s="430"/>
      <c r="Q9" s="431"/>
      <c r="R9" s="431"/>
      <c r="S9" s="431"/>
      <c r="T9" s="431"/>
      <c r="U9" s="431"/>
      <c r="V9" s="431"/>
      <c r="W9" s="432"/>
    </row>
    <row r="10" spans="1:38" s="219" customFormat="1" ht="27.75" customHeight="1" x14ac:dyDescent="0.2">
      <c r="A10" s="214"/>
      <c r="B10" s="1038"/>
      <c r="C10" s="216"/>
      <c r="D10" s="1052"/>
      <c r="E10" s="1070"/>
      <c r="F10" s="216"/>
      <c r="G10" s="1052"/>
      <c r="H10" s="1073"/>
      <c r="I10" s="216"/>
      <c r="J10" s="1052"/>
      <c r="K10" s="1073"/>
      <c r="L10" s="216"/>
      <c r="M10" s="1052"/>
      <c r="N10" s="1073"/>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388272</v>
      </c>
      <c r="E12" s="762">
        <f>D12/'20pobl'!D12*100</f>
        <v>4.567805390634347</v>
      </c>
      <c r="F12" s="226"/>
      <c r="G12" s="227">
        <v>112619</v>
      </c>
      <c r="H12" s="768">
        <v>1.6150263315301914</v>
      </c>
      <c r="I12" s="226"/>
      <c r="J12" s="227">
        <v>93131</v>
      </c>
      <c r="K12" s="768">
        <v>8.4140883194229374</v>
      </c>
      <c r="L12" s="226"/>
      <c r="M12" s="227">
        <v>182522</v>
      </c>
      <c r="N12" s="768">
        <f>M12/'20pobl'!X12*100</f>
        <v>43.442931199451614</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48041</v>
      </c>
      <c r="E13" s="763">
        <f>D13/'20pobl'!D13*100</f>
        <v>3.6221410449252249</v>
      </c>
      <c r="F13" s="226"/>
      <c r="G13" s="234">
        <v>9763</v>
      </c>
      <c r="H13" s="769">
        <v>0.94476287061596842</v>
      </c>
      <c r="I13" s="226"/>
      <c r="J13" s="234">
        <v>9134</v>
      </c>
      <c r="K13" s="769">
        <v>4.6611315516863057</v>
      </c>
      <c r="L13" s="226"/>
      <c r="M13" s="234">
        <v>29144</v>
      </c>
      <c r="N13" s="769">
        <f>M13/'20pobl'!X13*100</f>
        <v>30.053726294948081</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41692</v>
      </c>
      <c r="E14" s="763">
        <f>D14/'20pobl'!D14*100</f>
        <v>4.14975425157711</v>
      </c>
      <c r="F14" s="226"/>
      <c r="G14" s="234">
        <v>9593</v>
      </c>
      <c r="H14" s="769">
        <v>1.3108235519177951</v>
      </c>
      <c r="I14" s="226"/>
      <c r="J14" s="234">
        <v>9010</v>
      </c>
      <c r="K14" s="769">
        <v>4.8017480281389897</v>
      </c>
      <c r="L14" s="226"/>
      <c r="M14" s="234">
        <v>23089</v>
      </c>
      <c r="N14" s="769">
        <f>M14/'20pobl'!X14*100</f>
        <v>27.094677055951934</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39205</v>
      </c>
      <c r="E15" s="763">
        <f>D15/'20pobl'!D15*100</f>
        <v>3.3318913975926754</v>
      </c>
      <c r="F15" s="226"/>
      <c r="G15" s="234">
        <v>11134</v>
      </c>
      <c r="H15" s="769">
        <v>1.1310741649007388</v>
      </c>
      <c r="I15" s="226"/>
      <c r="J15" s="234">
        <v>9040</v>
      </c>
      <c r="K15" s="769">
        <v>6.4105746115716542</v>
      </c>
      <c r="L15" s="226"/>
      <c r="M15" s="234">
        <v>19031</v>
      </c>
      <c r="N15" s="769">
        <f>M15/'20pobl'!X15*100</f>
        <v>37.120621050167749</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51370</v>
      </c>
      <c r="E16" s="763">
        <f>D16/'20pobl'!D16*100</f>
        <v>2.3589096942142196</v>
      </c>
      <c r="F16" s="226"/>
      <c r="G16" s="234">
        <v>19174</v>
      </c>
      <c r="H16" s="769">
        <v>1.0623691707935468</v>
      </c>
      <c r="I16" s="226"/>
      <c r="J16" s="234">
        <v>11000</v>
      </c>
      <c r="K16" s="769">
        <v>3.9651356436857013</v>
      </c>
      <c r="L16" s="226"/>
      <c r="M16" s="234">
        <v>21196</v>
      </c>
      <c r="N16" s="769">
        <f>M16/'20pobl'!X16*100</f>
        <v>22.206623432408932</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22976</v>
      </c>
      <c r="E17" s="764">
        <f>D17/'20pobl'!D17*100</f>
        <v>3.9248243087656003</v>
      </c>
      <c r="F17" s="226"/>
      <c r="G17" s="238">
        <v>6260</v>
      </c>
      <c r="H17" s="770">
        <v>1.3900701030561557</v>
      </c>
      <c r="I17" s="226"/>
      <c r="J17" s="238">
        <v>4842</v>
      </c>
      <c r="K17" s="770">
        <v>5.1490370811489088</v>
      </c>
      <c r="L17" s="226"/>
      <c r="M17" s="238">
        <v>11874</v>
      </c>
      <c r="N17" s="770">
        <f>M17/'20pobl'!X17*100</f>
        <v>28.941210880374378</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144558</v>
      </c>
      <c r="E18" s="763">
        <f>D18/'20pobl'!D18*100</f>
        <v>6.0927068581832895</v>
      </c>
      <c r="F18" s="226"/>
      <c r="G18" s="234">
        <v>30295</v>
      </c>
      <c r="H18" s="769">
        <v>1.7306098293154282</v>
      </c>
      <c r="I18" s="226"/>
      <c r="J18" s="234">
        <v>25666</v>
      </c>
      <c r="K18" s="769">
        <v>6.3648176804348688</v>
      </c>
      <c r="L18" s="226"/>
      <c r="M18" s="234">
        <v>88597</v>
      </c>
      <c r="N18" s="769">
        <f>M18/'20pobl'!X18*100</f>
        <v>40.482424275655347</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90767</v>
      </c>
      <c r="E19" s="763">
        <f>D19/'20pobl'!D19*100</f>
        <v>4.4204822609928858</v>
      </c>
      <c r="F19" s="226"/>
      <c r="G19" s="234">
        <v>21164</v>
      </c>
      <c r="H19" s="769">
        <v>1.2766155091532803</v>
      </c>
      <c r="I19" s="226"/>
      <c r="J19" s="234">
        <v>17670</v>
      </c>
      <c r="K19" s="769">
        <v>6.7110015609630116</v>
      </c>
      <c r="L19" s="226"/>
      <c r="M19" s="234">
        <v>51933</v>
      </c>
      <c r="N19" s="769">
        <f>M19/'20pobl'!X19*100</f>
        <v>39.281284037274602</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342548</v>
      </c>
      <c r="E20" s="763">
        <f>D20/'20pobl'!D20*100</f>
        <v>4.3958052057262966</v>
      </c>
      <c r="F20" s="226"/>
      <c r="G20" s="234">
        <v>86338</v>
      </c>
      <c r="H20" s="769">
        <v>1.3724451645064806</v>
      </c>
      <c r="I20" s="226"/>
      <c r="J20" s="234">
        <v>76045</v>
      </c>
      <c r="K20" s="769">
        <v>7.2525829190203739</v>
      </c>
      <c r="L20" s="226"/>
      <c r="M20" s="234">
        <v>180165</v>
      </c>
      <c r="N20" s="769">
        <f>M20/'20pobl'!X20*100</f>
        <v>39.747657035951924</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181536</v>
      </c>
      <c r="E21" s="763">
        <f>D21/'20pobl'!D21*100</f>
        <v>3.5609489037492787</v>
      </c>
      <c r="F21" s="226"/>
      <c r="G21" s="234">
        <v>49740</v>
      </c>
      <c r="H21" s="769">
        <v>1.2191935478336151</v>
      </c>
      <c r="I21" s="226"/>
      <c r="J21" s="234">
        <v>38982</v>
      </c>
      <c r="K21" s="769">
        <v>5.3418074334740666</v>
      </c>
      <c r="L21" s="226"/>
      <c r="M21" s="234">
        <v>92814</v>
      </c>
      <c r="N21" s="769">
        <f>M21/'20pobl'!X21*100</f>
        <v>32.174799284496025</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55368</v>
      </c>
      <c r="E22" s="763">
        <f>D22/'20pobl'!D22*100</f>
        <v>5.2492661949077339</v>
      </c>
      <c r="F22" s="226"/>
      <c r="G22" s="234">
        <v>12845</v>
      </c>
      <c r="H22" s="769">
        <v>1.5512292087583766</v>
      </c>
      <c r="I22" s="226"/>
      <c r="J22" s="234">
        <v>12158</v>
      </c>
      <c r="K22" s="769">
        <v>7.9661383426920276</v>
      </c>
      <c r="L22" s="226"/>
      <c r="M22" s="234">
        <v>30365</v>
      </c>
      <c r="N22" s="769">
        <f>M22/'20pobl'!X22*100</f>
        <v>40.977301557312899</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83005</v>
      </c>
      <c r="E23" s="763">
        <f>D23/'20pobl'!D23*100</f>
        <v>3.0851555716783423</v>
      </c>
      <c r="F23" s="226"/>
      <c r="G23" s="234">
        <v>23445</v>
      </c>
      <c r="H23" s="769">
        <v>1.1794244388615951</v>
      </c>
      <c r="I23" s="226"/>
      <c r="J23" s="234">
        <v>15131</v>
      </c>
      <c r="K23" s="769">
        <v>3.25517555918413</v>
      </c>
      <c r="L23" s="226"/>
      <c r="M23" s="234">
        <v>44429</v>
      </c>
      <c r="N23" s="769">
        <f>M23/'20pobl'!X23*100</f>
        <v>18.683268783562728</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234329</v>
      </c>
      <c r="E24" s="763">
        <f>D24/'20pobl'!D24*100</f>
        <v>3.4713679437586511</v>
      </c>
      <c r="F24" s="226"/>
      <c r="G24" s="234">
        <v>55556</v>
      </c>
      <c r="H24" s="769">
        <v>1.007539498809128</v>
      </c>
      <c r="I24" s="226"/>
      <c r="J24" s="234">
        <v>45400</v>
      </c>
      <c r="K24" s="769">
        <v>5.2422823557939342</v>
      </c>
      <c r="L24" s="226"/>
      <c r="M24" s="234">
        <v>133373</v>
      </c>
      <c r="N24" s="769">
        <f>M24/'20pobl'!X24*100</f>
        <v>36.0200824254471</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51566</v>
      </c>
      <c r="E25" s="763">
        <f>D25/'20pobl'!D25*100</f>
        <v>3.3661949580841295</v>
      </c>
      <c r="F25" s="226"/>
      <c r="G25" s="234">
        <v>18550</v>
      </c>
      <c r="H25" s="769">
        <v>1.443535954939889</v>
      </c>
      <c r="I25" s="226"/>
      <c r="J25" s="234">
        <v>11210</v>
      </c>
      <c r="K25" s="769">
        <v>6.3985844344872849</v>
      </c>
      <c r="L25" s="226"/>
      <c r="M25" s="234">
        <v>21806</v>
      </c>
      <c r="N25" s="769">
        <f>M25/'20pobl'!X25*100</f>
        <v>30.436603204734521</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21790</v>
      </c>
      <c r="E26" s="765">
        <f>D26/'20pobl'!D26*100</f>
        <v>3.281048369489111</v>
      </c>
      <c r="F26" s="226"/>
      <c r="G26" s="238">
        <v>5188</v>
      </c>
      <c r="H26" s="770">
        <v>0.97979040643927029</v>
      </c>
      <c r="I26" s="226"/>
      <c r="J26" s="238">
        <v>4108</v>
      </c>
      <c r="K26" s="770">
        <v>4.4106594515664925</v>
      </c>
      <c r="L26" s="226"/>
      <c r="M26" s="238">
        <v>12494</v>
      </c>
      <c r="N26" s="770">
        <f>M26/'20pobl'!X26*100</f>
        <v>30.12199238150345</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111679</v>
      </c>
      <c r="E27" s="765">
        <f>D27/'20pobl'!D27*100</f>
        <v>5.0575271695074751</v>
      </c>
      <c r="F27" s="226"/>
      <c r="G27" s="238">
        <v>29430</v>
      </c>
      <c r="H27" s="770">
        <v>1.7356104448010417</v>
      </c>
      <c r="I27" s="226"/>
      <c r="J27" s="238">
        <v>22320</v>
      </c>
      <c r="K27" s="770">
        <v>6.319186885988505</v>
      </c>
      <c r="L27" s="226"/>
      <c r="M27" s="238">
        <v>59929</v>
      </c>
      <c r="N27" s="770">
        <f>M27/'20pobl'!X27*100</f>
        <v>37.618560389687836</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14516</v>
      </c>
      <c r="E28" s="765">
        <f>D28/'20pobl'!D28*100</f>
        <v>4.5377815012566742</v>
      </c>
      <c r="F28" s="226"/>
      <c r="G28" s="238">
        <v>3400</v>
      </c>
      <c r="H28" s="770">
        <v>1.3543604431148697</v>
      </c>
      <c r="I28" s="226"/>
      <c r="J28" s="238">
        <v>2698</v>
      </c>
      <c r="K28" s="770">
        <v>5.7760650824234645</v>
      </c>
      <c r="L28" s="226"/>
      <c r="M28" s="238">
        <v>8418</v>
      </c>
      <c r="N28" s="770">
        <f>M28/'20pobl'!X28*100</f>
        <v>38.019962964635745</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4948</v>
      </c>
      <c r="E29" s="766">
        <f>D29/'20pobl'!D29*100</f>
        <v>2.9402152275576845</v>
      </c>
      <c r="F29" s="226"/>
      <c r="G29" s="245">
        <v>2604</v>
      </c>
      <c r="H29" s="771">
        <v>1.7549416704295022</v>
      </c>
      <c r="I29" s="226"/>
      <c r="J29" s="245">
        <v>929</v>
      </c>
      <c r="K29" s="771">
        <v>6.1739881703994151</v>
      </c>
      <c r="L29" s="226"/>
      <c r="M29" s="245">
        <v>1415</v>
      </c>
      <c r="N29" s="771">
        <f>M29/'20pobl'!X29*100</f>
        <v>29.121218357686768</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1928166</v>
      </c>
      <c r="E31" s="767">
        <f>D31/'20pobl'!D31*100</f>
        <v>4.0613985089547384</v>
      </c>
      <c r="F31" s="211"/>
      <c r="G31" s="253">
        <f>SUM(G12:G29)</f>
        <v>507098</v>
      </c>
      <c r="H31" s="254">
        <f>G31/'20pobl'!J31*100</f>
        <v>1.3345945051124566</v>
      </c>
      <c r="I31" s="211"/>
      <c r="J31" s="253">
        <f>SUM(J12:J29)</f>
        <v>408474</v>
      </c>
      <c r="K31" s="254">
        <f>J31/'20pobl'!Q31*100</f>
        <v>6.1754075537071662</v>
      </c>
      <c r="L31" s="211"/>
      <c r="M31" s="253">
        <f>SUM(M12:M29)</f>
        <v>1012594</v>
      </c>
      <c r="N31" s="254">
        <f>M31/'20pobl'!X31*100</f>
        <v>35.349974148912736</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57" t="str">
        <f>'24solcasaad_pobl'!B34:N34</f>
        <v>(1) Cifras definitivas INE de la Estadística del Padrón continuo referidas al 01/01/2022. Datos definitivos (publicado 24/1/2023)</v>
      </c>
      <c r="C34" s="1071"/>
      <c r="D34" s="1071"/>
      <c r="E34" s="1071"/>
      <c r="F34" s="1071"/>
      <c r="G34" s="1071"/>
      <c r="H34" s="1071"/>
      <c r="I34" s="1071"/>
      <c r="J34" s="1071"/>
      <c r="K34" s="1071"/>
      <c r="L34" s="1071"/>
      <c r="M34" s="1071"/>
      <c r="N34" s="1071"/>
    </row>
    <row r="35" spans="2:14" ht="29.25" customHeight="1" x14ac:dyDescent="0.2">
      <c r="B35" s="1064"/>
      <c r="C35" s="1064"/>
      <c r="D35" s="1064"/>
      <c r="E35" s="737"/>
      <c r="F35" s="262"/>
      <c r="G35" s="262"/>
      <c r="H35" s="262"/>
    </row>
    <row r="36" spans="2:14" ht="4.5" customHeight="1" x14ac:dyDescent="0.2">
      <c r="B36" s="1065"/>
      <c r="C36" s="1065"/>
      <c r="D36" s="1065"/>
      <c r="E36" s="738"/>
      <c r="F36" s="262"/>
      <c r="G36" s="262"/>
      <c r="H36" s="26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AD43"/>
  <sheetViews>
    <sheetView topLeftCell="A13" zoomScaleNormal="100" workbookViewId="0">
      <selection activeCell="A33" sqref="A33:XFD33"/>
    </sheetView>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16"/>
      <c r="C2" s="1016"/>
      <c r="D2" s="1016"/>
      <c r="E2" s="1016"/>
      <c r="F2" s="1016"/>
      <c r="G2" s="1016"/>
      <c r="H2" s="1016"/>
      <c r="I2" s="1016"/>
      <c r="J2" s="1016"/>
      <c r="K2" s="1016"/>
      <c r="L2" s="1016"/>
      <c r="M2" s="1016"/>
      <c r="N2" s="1016"/>
      <c r="O2" s="1016"/>
      <c r="P2" s="1016"/>
      <c r="Q2" s="1016"/>
      <c r="R2" s="1016"/>
      <c r="S2" s="10"/>
      <c r="T2" s="16"/>
      <c r="U2" s="15"/>
      <c r="V2" s="15"/>
      <c r="W2" s="15"/>
      <c r="X2" s="15"/>
      <c r="Y2" s="15"/>
      <c r="Z2" s="15"/>
      <c r="AA2" s="15"/>
      <c r="AB2" s="15"/>
      <c r="AC2" s="15"/>
      <c r="AD2" s="15"/>
    </row>
    <row r="3" spans="1:30" x14ac:dyDescent="0.2">
      <c r="B3" s="3"/>
      <c r="C3" s="1022" t="s">
        <v>326</v>
      </c>
      <c r="D3" s="1022"/>
      <c r="E3" s="1022"/>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23" t="s">
        <v>302</v>
      </c>
      <c r="C5" s="1024"/>
      <c r="D5" s="1024"/>
      <c r="E5" s="1024"/>
      <c r="F5" s="1024"/>
      <c r="G5" s="1024"/>
      <c r="H5" s="1024"/>
      <c r="I5" s="1024"/>
      <c r="J5" s="1024"/>
      <c r="K5" s="1024"/>
      <c r="L5" s="1024"/>
      <c r="M5" s="1024"/>
      <c r="N5" s="1024"/>
      <c r="O5" s="1024"/>
      <c r="P5" s="1024"/>
      <c r="Q5" s="1025">
        <v>45169</v>
      </c>
      <c r="R5" s="1026"/>
      <c r="S5" s="1026"/>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21" t="s">
        <v>327</v>
      </c>
      <c r="C7" s="1021"/>
      <c r="D7" s="1021"/>
      <c r="E7" s="1021"/>
      <c r="F7" s="1021"/>
      <c r="G7" s="1021"/>
      <c r="H7" s="1021"/>
      <c r="I7" s="1021"/>
      <c r="J7" s="1021"/>
      <c r="K7" s="1021"/>
      <c r="L7" s="1021"/>
      <c r="M7" s="1021"/>
      <c r="N7" s="1021"/>
      <c r="O7" s="1021"/>
      <c r="P7" s="1021"/>
      <c r="Q7" s="1021"/>
      <c r="R7" s="1021"/>
      <c r="S7" s="1021"/>
      <c r="T7" s="1"/>
    </row>
    <row r="8" spans="1:30" ht="18.75" customHeight="1" x14ac:dyDescent="0.2">
      <c r="B8" s="1020" t="s">
        <v>328</v>
      </c>
      <c r="C8" s="1020"/>
      <c r="D8" s="1020"/>
      <c r="E8" s="1020"/>
      <c r="F8" s="1020"/>
      <c r="G8" s="1020"/>
      <c r="H8" s="1020"/>
      <c r="I8" s="1020"/>
      <c r="J8" s="1020"/>
      <c r="K8" s="1020"/>
      <c r="L8" s="1020"/>
      <c r="M8" s="1020"/>
      <c r="N8" s="1020"/>
      <c r="O8" s="1020"/>
      <c r="P8" s="1020"/>
      <c r="Q8" s="1020"/>
      <c r="R8" s="1020"/>
      <c r="S8" s="1020"/>
      <c r="T8" s="1020"/>
    </row>
    <row r="9" spans="1:30" ht="18.75" customHeight="1" x14ac:dyDescent="0.2">
      <c r="B9" s="1020" t="s">
        <v>329</v>
      </c>
      <c r="C9" s="1020"/>
      <c r="D9" s="1020"/>
      <c r="E9" s="1020"/>
      <c r="F9" s="1020"/>
      <c r="G9" s="1020"/>
      <c r="H9" s="1020"/>
      <c r="I9" s="1020"/>
      <c r="J9" s="1020"/>
      <c r="K9" s="1020"/>
      <c r="L9" s="1020"/>
      <c r="M9" s="1020"/>
      <c r="N9" s="1020"/>
      <c r="O9" s="1020"/>
      <c r="P9" s="1020"/>
      <c r="Q9" s="1020"/>
      <c r="R9" s="1020"/>
      <c r="S9" s="1020"/>
      <c r="T9" s="1020"/>
    </row>
    <row r="10" spans="1:30" ht="18.75" customHeight="1" x14ac:dyDescent="0.2">
      <c r="B10" s="1020" t="s">
        <v>330</v>
      </c>
      <c r="C10" s="1020"/>
      <c r="D10" s="1020"/>
      <c r="E10" s="1020"/>
      <c r="F10" s="1020"/>
      <c r="G10" s="1020"/>
      <c r="H10" s="1020"/>
      <c r="I10" s="1020"/>
      <c r="J10" s="1020"/>
      <c r="K10" s="1020"/>
      <c r="L10" s="1020"/>
      <c r="M10" s="1020"/>
      <c r="N10" s="1020"/>
      <c r="O10" s="1020"/>
      <c r="P10" s="1020"/>
      <c r="Q10" s="1020"/>
      <c r="R10" s="1020"/>
      <c r="S10" s="1020"/>
      <c r="T10" s="1020"/>
    </row>
    <row r="11" spans="1:30" ht="18.75" customHeight="1" x14ac:dyDescent="0.2">
      <c r="B11" s="1020" t="s">
        <v>331</v>
      </c>
      <c r="C11" s="1020"/>
      <c r="D11" s="1020"/>
      <c r="E11" s="1020"/>
      <c r="F11" s="1020"/>
      <c r="G11" s="1020"/>
      <c r="H11" s="1020"/>
      <c r="I11" s="1020"/>
      <c r="J11" s="1020"/>
      <c r="K11" s="1020"/>
      <c r="L11" s="1020"/>
      <c r="M11" s="1020"/>
      <c r="N11" s="1020"/>
      <c r="O11" s="1020"/>
      <c r="P11" s="1020"/>
      <c r="Q11" s="1020"/>
      <c r="R11" s="1020"/>
      <c r="S11" s="1020"/>
      <c r="T11" s="1020"/>
    </row>
    <row r="12" spans="1:30" ht="18.75" customHeight="1" x14ac:dyDescent="0.2">
      <c r="B12" s="1020" t="s">
        <v>332</v>
      </c>
      <c r="C12" s="1020"/>
      <c r="D12" s="1020"/>
      <c r="E12" s="1020"/>
      <c r="F12" s="1020"/>
      <c r="G12" s="1020"/>
      <c r="H12" s="1020"/>
      <c r="I12" s="1020"/>
      <c r="J12" s="1020"/>
      <c r="K12" s="1020"/>
      <c r="L12" s="1020"/>
      <c r="M12" s="1020"/>
      <c r="N12" s="1020"/>
      <c r="O12" s="1020"/>
      <c r="P12" s="1020"/>
      <c r="Q12" s="1020"/>
      <c r="R12" s="1020"/>
      <c r="S12" s="1020"/>
      <c r="T12" s="1020"/>
    </row>
    <row r="13" spans="1:30" ht="18.75" customHeight="1" x14ac:dyDescent="0.2">
      <c r="B13" s="1020" t="s">
        <v>333</v>
      </c>
      <c r="C13" s="1020"/>
      <c r="D13" s="1020"/>
      <c r="E13" s="1020"/>
      <c r="F13" s="1020"/>
      <c r="G13" s="1020"/>
      <c r="H13" s="1020"/>
      <c r="I13" s="1020"/>
      <c r="J13" s="1020"/>
      <c r="K13" s="1020"/>
      <c r="L13" s="1020"/>
      <c r="M13" s="1020"/>
      <c r="N13" s="1020"/>
      <c r="O13" s="1020"/>
      <c r="P13" s="1020"/>
      <c r="Q13" s="1020"/>
      <c r="R13" s="1020"/>
      <c r="S13" s="1020"/>
      <c r="T13" s="1020"/>
    </row>
    <row r="14" spans="1:30" ht="18.75" customHeight="1" x14ac:dyDescent="0.2">
      <c r="B14" s="863"/>
      <c r="C14" s="863"/>
      <c r="D14" s="863"/>
      <c r="E14" s="863"/>
      <c r="F14" s="863"/>
      <c r="G14" s="863"/>
      <c r="H14" s="863"/>
      <c r="I14" s="863"/>
      <c r="J14" s="863"/>
      <c r="K14" s="863"/>
      <c r="L14" s="863"/>
      <c r="M14" s="863"/>
      <c r="N14" s="863"/>
      <c r="O14" s="863"/>
      <c r="P14" s="863"/>
      <c r="Q14" s="863"/>
      <c r="R14" s="863"/>
      <c r="S14" s="863"/>
      <c r="T14" s="788"/>
    </row>
    <row r="15" spans="1:30" ht="18.75" customHeight="1" x14ac:dyDescent="0.2">
      <c r="B15" s="1021" t="s">
        <v>334</v>
      </c>
      <c r="C15" s="1021"/>
      <c r="D15" s="1021"/>
      <c r="E15" s="1021"/>
      <c r="F15" s="1021"/>
      <c r="G15" s="1021"/>
      <c r="H15" s="1021"/>
      <c r="I15" s="1021"/>
      <c r="J15" s="1021"/>
      <c r="K15" s="1021"/>
      <c r="L15" s="1021"/>
      <c r="M15" s="1021"/>
      <c r="N15" s="1021"/>
      <c r="O15" s="1021"/>
      <c r="P15" s="1021"/>
      <c r="Q15" s="1021"/>
      <c r="R15" s="1021"/>
      <c r="S15" s="1021"/>
      <c r="T15" s="1"/>
    </row>
    <row r="16" spans="1:30" ht="18.75" customHeight="1" x14ac:dyDescent="0.2">
      <c r="B16" s="1020" t="s">
        <v>335</v>
      </c>
      <c r="C16" s="1020"/>
      <c r="D16" s="1020"/>
      <c r="E16" s="1020"/>
      <c r="F16" s="1020"/>
      <c r="G16" s="1020"/>
      <c r="H16" s="1020"/>
      <c r="I16" s="1020"/>
      <c r="J16" s="1020"/>
      <c r="K16" s="1020"/>
      <c r="L16" s="1020"/>
      <c r="M16" s="1020"/>
      <c r="N16" s="1020"/>
      <c r="O16" s="1020"/>
      <c r="P16" s="1020"/>
      <c r="Q16" s="1020"/>
      <c r="R16" s="1020"/>
      <c r="S16" s="1020"/>
      <c r="T16" s="788"/>
    </row>
    <row r="17" spans="2:20" ht="18.75" customHeight="1" x14ac:dyDescent="0.2">
      <c r="B17" s="1020" t="s">
        <v>336</v>
      </c>
      <c r="C17" s="1020"/>
      <c r="D17" s="1020"/>
      <c r="E17" s="1020"/>
      <c r="F17" s="1020"/>
      <c r="G17" s="1020"/>
      <c r="H17" s="1020"/>
      <c r="I17" s="1020"/>
      <c r="J17" s="1020"/>
      <c r="K17" s="1020"/>
      <c r="L17" s="1020"/>
      <c r="M17" s="1020"/>
      <c r="N17" s="1020"/>
      <c r="O17" s="1020"/>
      <c r="P17" s="1020"/>
      <c r="Q17" s="1020"/>
      <c r="R17" s="1020"/>
      <c r="S17" s="1020"/>
      <c r="T17" s="863"/>
    </row>
    <row r="18" spans="2:20" ht="18.75" customHeight="1" x14ac:dyDescent="0.2">
      <c r="B18" s="1020" t="s">
        <v>337</v>
      </c>
      <c r="C18" s="1020"/>
      <c r="D18" s="1020"/>
      <c r="E18" s="1020"/>
      <c r="F18" s="1020"/>
      <c r="G18" s="1020"/>
      <c r="H18" s="1020"/>
      <c r="I18" s="1020"/>
      <c r="J18" s="1020"/>
      <c r="K18" s="1020"/>
      <c r="L18" s="1020"/>
      <c r="M18" s="1020"/>
      <c r="N18" s="1020"/>
      <c r="O18" s="1020"/>
      <c r="P18" s="1020"/>
      <c r="Q18" s="1020"/>
      <c r="R18" s="1020"/>
      <c r="S18" s="1020"/>
      <c r="T18" s="863"/>
    </row>
    <row r="19" spans="2:20" ht="18.75" customHeight="1" x14ac:dyDescent="0.2">
      <c r="B19" s="863"/>
      <c r="C19" s="863"/>
      <c r="D19" s="863"/>
      <c r="E19" s="863"/>
      <c r="F19" s="863"/>
      <c r="G19" s="863"/>
      <c r="H19" s="863"/>
      <c r="I19" s="863"/>
      <c r="J19" s="863"/>
      <c r="K19" s="863"/>
      <c r="L19" s="863"/>
      <c r="M19" s="863"/>
      <c r="N19" s="863"/>
      <c r="O19" s="863"/>
      <c r="P19" s="863"/>
      <c r="Q19" s="863"/>
      <c r="R19" s="863"/>
      <c r="S19" s="863"/>
      <c r="T19" s="788"/>
    </row>
    <row r="20" spans="2:20" ht="18.75" customHeight="1" x14ac:dyDescent="0.2">
      <c r="B20" s="1021" t="s">
        <v>338</v>
      </c>
      <c r="C20" s="1021"/>
      <c r="D20" s="1021"/>
      <c r="E20" s="1021"/>
      <c r="F20" s="1021"/>
      <c r="G20" s="1021"/>
      <c r="H20" s="1021"/>
      <c r="I20" s="1021"/>
      <c r="J20" s="1021"/>
      <c r="K20" s="1021"/>
      <c r="L20" s="1021"/>
      <c r="M20" s="1021"/>
      <c r="N20" s="1021"/>
      <c r="O20" s="1021"/>
      <c r="P20" s="1021"/>
      <c r="Q20" s="1021"/>
      <c r="R20" s="1021"/>
      <c r="S20" s="1021"/>
      <c r="T20" s="1"/>
    </row>
    <row r="21" spans="2:20" ht="18.75" customHeight="1" x14ac:dyDescent="0.2">
      <c r="B21" s="1020" t="s">
        <v>339</v>
      </c>
      <c r="C21" s="1020"/>
      <c r="D21" s="1020"/>
      <c r="E21" s="1020"/>
      <c r="F21" s="1020"/>
      <c r="G21" s="1020"/>
      <c r="H21" s="1020"/>
      <c r="I21" s="1020"/>
      <c r="J21" s="1020"/>
      <c r="K21" s="1020"/>
      <c r="L21" s="1020"/>
      <c r="M21" s="1020"/>
      <c r="N21" s="1020"/>
      <c r="O21" s="1020"/>
      <c r="P21" s="1020"/>
      <c r="Q21" s="1020"/>
      <c r="R21" s="1020"/>
      <c r="S21" s="1020"/>
      <c r="T21" s="788"/>
    </row>
    <row r="22" spans="2:20" ht="18.75" customHeight="1" x14ac:dyDescent="0.2">
      <c r="B22" s="863"/>
      <c r="C22" s="863"/>
      <c r="D22" s="863"/>
      <c r="E22" s="863"/>
      <c r="F22" s="863"/>
      <c r="G22" s="863"/>
      <c r="H22" s="863"/>
      <c r="I22" s="863"/>
      <c r="J22" s="863"/>
      <c r="K22" s="863"/>
      <c r="L22" s="863"/>
      <c r="M22" s="863"/>
      <c r="N22" s="863"/>
      <c r="O22" s="863"/>
      <c r="P22" s="863"/>
      <c r="Q22" s="863"/>
      <c r="R22" s="863"/>
      <c r="S22" s="863"/>
      <c r="T22" s="788"/>
    </row>
    <row r="23" spans="2:20" ht="18.75" customHeight="1" x14ac:dyDescent="0.2">
      <c r="B23" s="1021" t="s">
        <v>340</v>
      </c>
      <c r="C23" s="1021"/>
      <c r="D23" s="1021"/>
      <c r="E23" s="1021"/>
      <c r="F23" s="1021"/>
      <c r="G23" s="1021"/>
      <c r="H23" s="1021"/>
      <c r="I23" s="1021"/>
      <c r="J23" s="1021"/>
      <c r="K23" s="1021"/>
      <c r="L23" s="1021"/>
      <c r="M23" s="1021"/>
      <c r="N23" s="1021"/>
      <c r="O23" s="1021"/>
      <c r="P23" s="1021"/>
      <c r="Q23" s="1021"/>
      <c r="R23" s="1021"/>
      <c r="S23" s="1021"/>
      <c r="T23" s="1"/>
    </row>
    <row r="24" spans="2:20" ht="18.75" customHeight="1" x14ac:dyDescent="0.2">
      <c r="B24" s="1020" t="s">
        <v>340</v>
      </c>
      <c r="C24" s="1020"/>
      <c r="D24" s="1020"/>
      <c r="E24" s="1020"/>
      <c r="F24" s="1020"/>
      <c r="G24" s="1020"/>
      <c r="H24" s="1020"/>
      <c r="I24" s="1020"/>
      <c r="J24" s="1020"/>
      <c r="K24" s="1020"/>
      <c r="L24" s="1020"/>
      <c r="M24" s="1020"/>
      <c r="N24" s="1020"/>
      <c r="O24" s="1020"/>
      <c r="P24" s="1020"/>
      <c r="Q24" s="1020"/>
      <c r="R24" s="1020"/>
      <c r="S24" s="1020"/>
      <c r="T24" s="788"/>
    </row>
    <row r="25" spans="2:20" ht="18.75" customHeight="1" x14ac:dyDescent="0.2">
      <c r="B25" s="1020" t="s">
        <v>341</v>
      </c>
      <c r="C25" s="1020"/>
      <c r="D25" s="1020"/>
      <c r="E25" s="1020"/>
      <c r="F25" s="1020"/>
      <c r="G25" s="1020"/>
      <c r="H25" s="1020"/>
      <c r="I25" s="1020"/>
      <c r="J25" s="1020"/>
      <c r="K25" s="1020"/>
      <c r="L25" s="1020"/>
      <c r="M25" s="1020"/>
      <c r="N25" s="1020"/>
      <c r="O25" s="1020"/>
      <c r="P25" s="1020"/>
      <c r="Q25" s="1020"/>
      <c r="R25" s="1020"/>
      <c r="S25" s="1020"/>
      <c r="T25" s="788"/>
    </row>
    <row r="26" spans="2:20" ht="18.75" customHeight="1" x14ac:dyDescent="0.2">
      <c r="B26" s="863"/>
      <c r="C26" s="863"/>
      <c r="D26" s="863"/>
      <c r="E26" s="863"/>
      <c r="F26" s="863"/>
      <c r="G26" s="863"/>
      <c r="H26" s="863"/>
      <c r="I26" s="863"/>
      <c r="J26" s="863"/>
      <c r="K26" s="863"/>
      <c r="L26" s="863"/>
      <c r="M26" s="863"/>
      <c r="N26" s="863"/>
      <c r="O26" s="863"/>
      <c r="P26" s="863"/>
      <c r="Q26" s="863"/>
      <c r="R26" s="863"/>
      <c r="S26" s="863"/>
      <c r="T26" s="788"/>
    </row>
    <row r="27" spans="2:20" ht="18.75" customHeight="1" x14ac:dyDescent="0.2">
      <c r="B27" s="1021" t="s">
        <v>342</v>
      </c>
      <c r="C27" s="1021"/>
      <c r="D27" s="1021"/>
      <c r="E27" s="1021"/>
      <c r="F27" s="1021"/>
      <c r="G27" s="1021"/>
      <c r="H27" s="1021"/>
      <c r="I27" s="1021"/>
      <c r="J27" s="1021"/>
      <c r="K27" s="1021"/>
      <c r="L27" s="1021"/>
      <c r="M27" s="1021"/>
      <c r="N27" s="1021"/>
      <c r="O27" s="1021"/>
      <c r="P27" s="1021"/>
      <c r="Q27" s="1021"/>
      <c r="R27" s="1021"/>
      <c r="S27" s="1021"/>
      <c r="T27" s="1"/>
    </row>
    <row r="28" spans="2:20" ht="18.75" customHeight="1" x14ac:dyDescent="0.2">
      <c r="B28" s="1020" t="s">
        <v>342</v>
      </c>
      <c r="C28" s="1020"/>
      <c r="D28" s="1020"/>
      <c r="E28" s="1020"/>
      <c r="F28" s="1020"/>
      <c r="G28" s="1020"/>
      <c r="H28" s="1020"/>
      <c r="I28" s="1020"/>
      <c r="J28" s="1020"/>
      <c r="K28" s="1020"/>
      <c r="L28" s="1020"/>
      <c r="M28" s="1020"/>
      <c r="N28" s="1020"/>
      <c r="O28" s="1020"/>
      <c r="P28" s="1020"/>
      <c r="Q28" s="1020"/>
      <c r="R28" s="1020"/>
      <c r="S28" s="1020"/>
      <c r="T28" s="788"/>
    </row>
    <row r="29" spans="2:20" ht="18.75" customHeight="1" x14ac:dyDescent="0.2">
      <c r="B29" s="1020" t="s">
        <v>343</v>
      </c>
      <c r="C29" s="1020"/>
      <c r="D29" s="1020"/>
      <c r="E29" s="1020"/>
      <c r="F29" s="1020"/>
      <c r="G29" s="1020"/>
      <c r="H29" s="1020"/>
      <c r="I29" s="1020"/>
      <c r="J29" s="1020"/>
      <c r="K29" s="1020"/>
      <c r="L29" s="1020"/>
      <c r="M29" s="1020"/>
      <c r="N29" s="1020"/>
      <c r="O29" s="1020"/>
      <c r="P29" s="1020"/>
      <c r="Q29" s="1020"/>
      <c r="R29" s="1020"/>
      <c r="S29" s="1020"/>
      <c r="T29" s="788"/>
    </row>
    <row r="30" spans="2:20" ht="18.75" customHeight="1" x14ac:dyDescent="0.2">
      <c r="B30" s="863"/>
      <c r="C30" s="863"/>
      <c r="D30" s="863"/>
      <c r="E30" s="863"/>
      <c r="F30" s="863"/>
      <c r="G30" s="863"/>
      <c r="H30" s="863"/>
      <c r="I30" s="863"/>
      <c r="J30" s="863"/>
      <c r="K30" s="863"/>
      <c r="L30" s="863"/>
      <c r="M30" s="863"/>
      <c r="N30" s="863"/>
      <c r="O30" s="863"/>
      <c r="P30" s="863"/>
      <c r="Q30" s="863"/>
      <c r="R30" s="863"/>
      <c r="S30" s="863"/>
      <c r="T30" s="788"/>
    </row>
    <row r="31" spans="2:20" ht="18.75" customHeight="1" x14ac:dyDescent="0.2">
      <c r="B31" s="1021" t="s">
        <v>344</v>
      </c>
      <c r="C31" s="1021"/>
      <c r="D31" s="1021"/>
      <c r="E31" s="1021"/>
      <c r="F31" s="1021"/>
      <c r="G31" s="1021"/>
      <c r="H31" s="1021"/>
      <c r="I31" s="1021"/>
      <c r="J31" s="1021"/>
      <c r="K31" s="1021"/>
      <c r="L31" s="1021"/>
      <c r="M31" s="1021"/>
      <c r="N31" s="1021"/>
      <c r="O31" s="1021"/>
      <c r="P31" s="1021"/>
      <c r="Q31" s="1021"/>
      <c r="R31" s="1021"/>
      <c r="S31" s="1021"/>
      <c r="T31" s="1"/>
    </row>
    <row r="32" spans="2:20" ht="18.75" customHeight="1" x14ac:dyDescent="0.2">
      <c r="B32" s="1020" t="s">
        <v>345</v>
      </c>
      <c r="C32" s="1020"/>
      <c r="D32" s="1020"/>
      <c r="E32" s="1020"/>
      <c r="F32" s="1020"/>
      <c r="G32" s="1020"/>
      <c r="H32" s="1020"/>
      <c r="I32" s="1020"/>
      <c r="J32" s="1020"/>
      <c r="K32" s="1020"/>
      <c r="L32" s="1020"/>
      <c r="M32" s="1020"/>
      <c r="N32" s="1020"/>
      <c r="O32" s="1020"/>
      <c r="P32" s="1020"/>
      <c r="Q32" s="1020"/>
      <c r="R32" s="1020"/>
      <c r="S32" s="1020"/>
      <c r="T32" s="788"/>
    </row>
    <row r="33" spans="2:20" ht="18.75" customHeight="1" x14ac:dyDescent="0.2">
      <c r="B33" s="1020" t="s">
        <v>346</v>
      </c>
      <c r="C33" s="1020"/>
      <c r="D33" s="1020"/>
      <c r="E33" s="1020"/>
      <c r="F33" s="1020"/>
      <c r="G33" s="1020"/>
      <c r="H33" s="1020"/>
      <c r="I33" s="1020"/>
      <c r="J33" s="1020"/>
      <c r="K33" s="1020"/>
      <c r="L33" s="1020"/>
      <c r="M33" s="1020"/>
      <c r="N33" s="1020"/>
      <c r="O33" s="1020"/>
      <c r="P33" s="1020"/>
      <c r="Q33" s="1020"/>
      <c r="R33" s="1020"/>
      <c r="S33" s="1020"/>
      <c r="T33" s="863"/>
    </row>
    <row r="34" spans="2:20" ht="18.75" customHeight="1" x14ac:dyDescent="0.2">
      <c r="B34" s="1020" t="s">
        <v>347</v>
      </c>
      <c r="C34" s="1020"/>
      <c r="D34" s="1020"/>
      <c r="E34" s="1020"/>
      <c r="F34" s="1020"/>
      <c r="G34" s="1020"/>
      <c r="H34" s="1020"/>
      <c r="I34" s="1020"/>
      <c r="J34" s="1020"/>
      <c r="K34" s="1020"/>
      <c r="L34" s="1020"/>
      <c r="M34" s="1020"/>
      <c r="N34" s="1020"/>
      <c r="O34" s="1020"/>
      <c r="P34" s="1020"/>
      <c r="Q34" s="1020"/>
      <c r="R34" s="1020"/>
      <c r="S34" s="1020"/>
      <c r="T34" s="863"/>
    </row>
    <row r="35" spans="2:20" ht="15" customHeight="1" x14ac:dyDescent="0.2">
      <c r="B35" s="1020" t="s">
        <v>348</v>
      </c>
      <c r="C35" s="1020"/>
      <c r="D35" s="1020"/>
      <c r="E35" s="1020"/>
      <c r="F35" s="1020"/>
      <c r="G35" s="1020"/>
      <c r="H35" s="1020"/>
      <c r="I35" s="1020"/>
      <c r="J35" s="1020"/>
      <c r="K35" s="1020"/>
      <c r="L35" s="1020"/>
      <c r="M35" s="1020"/>
      <c r="N35" s="1020"/>
      <c r="O35" s="1020"/>
      <c r="P35" s="1020"/>
      <c r="Q35" s="1020"/>
      <c r="R35" s="1020"/>
      <c r="S35" s="1020"/>
      <c r="T35" s="863"/>
    </row>
    <row r="36" spans="2:20" ht="15.95" customHeight="1" x14ac:dyDescent="0.2">
      <c r="B36" s="788"/>
      <c r="C36" s="788"/>
      <c r="D36" s="788"/>
      <c r="E36" s="788"/>
      <c r="F36" s="788"/>
      <c r="G36" s="788"/>
      <c r="H36" s="788"/>
      <c r="I36" s="788"/>
      <c r="J36" s="788"/>
      <c r="K36" s="788"/>
      <c r="L36" s="788"/>
      <c r="M36" s="788"/>
      <c r="N36" s="788"/>
      <c r="O36" s="789"/>
      <c r="P36" s="788"/>
      <c r="Q36" s="789"/>
      <c r="R36" s="788"/>
      <c r="S36" s="788"/>
      <c r="T36" s="788"/>
    </row>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8" customHeight="1" x14ac:dyDescent="0.2"/>
  </sheetData>
  <mergeCells count="28">
    <mergeCell ref="B15:S15"/>
    <mergeCell ref="B2:R2"/>
    <mergeCell ref="C3:E3"/>
    <mergeCell ref="B5:P5"/>
    <mergeCell ref="Q5:S5"/>
    <mergeCell ref="B7:S7"/>
    <mergeCell ref="B8:T8"/>
    <mergeCell ref="B9:T9"/>
    <mergeCell ref="B10:T10"/>
    <mergeCell ref="B11:T11"/>
    <mergeCell ref="B12:T12"/>
    <mergeCell ref="B13:T13"/>
    <mergeCell ref="B31:S31"/>
    <mergeCell ref="B16:S16"/>
    <mergeCell ref="B17:S17"/>
    <mergeCell ref="B18:S18"/>
    <mergeCell ref="B20:S20"/>
    <mergeCell ref="B21:S21"/>
    <mergeCell ref="B23:S23"/>
    <mergeCell ref="B24:S24"/>
    <mergeCell ref="B25:S25"/>
    <mergeCell ref="B27:S27"/>
    <mergeCell ref="B28:S28"/>
    <mergeCell ref="B29:S29"/>
    <mergeCell ref="B32:S32"/>
    <mergeCell ref="B33:S33"/>
    <mergeCell ref="B34:S34"/>
    <mergeCell ref="B35:S35"/>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7"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201" t="s">
        <v>143</v>
      </c>
      <c r="V1" s="201" t="s">
        <v>19</v>
      </c>
      <c r="Y1" s="201" t="s">
        <v>18</v>
      </c>
    </row>
    <row r="2" spans="1:50" s="205" customFormat="1" ht="52.5" customHeight="1" x14ac:dyDescent="0.2">
      <c r="B2" s="1033"/>
      <c r="C2" s="1033"/>
      <c r="D2" s="1033"/>
      <c r="E2" s="1033"/>
      <c r="F2" s="1033"/>
      <c r="G2" s="1033"/>
      <c r="H2" s="1033"/>
      <c r="I2" s="1033"/>
      <c r="O2" s="207"/>
    </row>
    <row r="3" spans="1:50" s="208" customFormat="1" ht="4.5" customHeight="1" x14ac:dyDescent="0.2">
      <c r="B3" s="1034"/>
      <c r="C3" s="1034"/>
      <c r="D3" s="1034"/>
      <c r="E3" s="1034"/>
      <c r="F3" s="1034"/>
      <c r="G3" s="1034"/>
      <c r="H3" s="1034"/>
      <c r="I3" s="1034"/>
      <c r="O3" s="207"/>
    </row>
    <row r="4" spans="1:50" s="208" customFormat="1" ht="17.25" customHeight="1" x14ac:dyDescent="0.2">
      <c r="A4" s="1034" t="s">
        <v>202</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row>
    <row r="5" spans="1:50"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row>
    <row r="6" spans="1:50" s="208" customFormat="1" ht="6" customHeight="1" x14ac:dyDescent="0.2">
      <c r="O6" s="207"/>
    </row>
    <row r="7" spans="1:50" s="213" customFormat="1" ht="12.75" customHeight="1" x14ac:dyDescent="0.2">
      <c r="A7" s="209"/>
      <c r="B7" s="1036" t="s">
        <v>15</v>
      </c>
      <c r="C7" s="211"/>
      <c r="D7" s="1045" t="s">
        <v>115</v>
      </c>
      <c r="E7" s="1043"/>
      <c r="F7" s="568"/>
      <c r="G7" s="1043"/>
      <c r="H7" s="1043"/>
      <c r="I7" s="568"/>
      <c r="J7" s="1043"/>
      <c r="K7" s="1043"/>
      <c r="L7" s="568"/>
      <c r="M7" s="1043"/>
      <c r="N7" s="1044"/>
      <c r="O7" s="211"/>
      <c r="P7" s="1045" t="s">
        <v>33</v>
      </c>
      <c r="Q7" s="1043"/>
      <c r="R7" s="568"/>
      <c r="S7" s="1043"/>
      <c r="T7" s="1043"/>
      <c r="U7" s="568"/>
      <c r="V7" s="1043"/>
      <c r="W7" s="1043"/>
      <c r="X7" s="568"/>
      <c r="Y7" s="1043"/>
      <c r="Z7" s="1044"/>
      <c r="AA7" s="430"/>
      <c r="AB7" s="430"/>
      <c r="AC7" s="431"/>
      <c r="AD7" s="431"/>
      <c r="AE7" s="431"/>
      <c r="AF7" s="431"/>
      <c r="AG7" s="431"/>
      <c r="AH7" s="431"/>
      <c r="AI7" s="432"/>
    </row>
    <row r="8" spans="1:50" s="213" customFormat="1" ht="33.75" customHeight="1" x14ac:dyDescent="0.2">
      <c r="A8" s="209"/>
      <c r="B8" s="1037"/>
      <c r="C8" s="211"/>
      <c r="D8" s="1074"/>
      <c r="E8" s="1075"/>
      <c r="F8" s="211"/>
      <c r="G8" s="1045" t="s">
        <v>177</v>
      </c>
      <c r="H8" s="1044"/>
      <c r="I8" s="211"/>
      <c r="J8" s="1045" t="s">
        <v>183</v>
      </c>
      <c r="K8" s="1044"/>
      <c r="L8" s="211"/>
      <c r="M8" s="1045" t="s">
        <v>178</v>
      </c>
      <c r="N8" s="1044"/>
      <c r="O8" s="211"/>
      <c r="P8" s="1074"/>
      <c r="Q8" s="1076"/>
      <c r="R8" s="501"/>
      <c r="S8" s="1045" t="s">
        <v>184</v>
      </c>
      <c r="T8" s="1044"/>
      <c r="U8" s="211"/>
      <c r="V8" s="1045" t="s">
        <v>185</v>
      </c>
      <c r="W8" s="1044"/>
      <c r="X8" s="211"/>
      <c r="Y8" s="1045" t="s">
        <v>186</v>
      </c>
      <c r="Z8" s="1044"/>
      <c r="AA8" s="430"/>
      <c r="AB8" s="430"/>
      <c r="AC8" s="431"/>
      <c r="AD8" s="431"/>
      <c r="AE8" s="431"/>
      <c r="AF8" s="431"/>
      <c r="AG8" s="431"/>
      <c r="AH8" s="431"/>
      <c r="AI8" s="432"/>
    </row>
    <row r="9" spans="1:50" s="219" customFormat="1" ht="36.75" customHeight="1" x14ac:dyDescent="0.2">
      <c r="A9" s="214"/>
      <c r="B9" s="1038"/>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57" t="s">
        <v>227</v>
      </c>
      <c r="C33" s="1057"/>
      <c r="D33" s="1057"/>
      <c r="E33" s="1057"/>
      <c r="F33" s="1057"/>
      <c r="G33" s="1057"/>
      <c r="H33" s="1057"/>
      <c r="I33" s="1057"/>
      <c r="J33" s="1057"/>
      <c r="K33" s="1057"/>
      <c r="L33" s="1057"/>
      <c r="M33" s="1057"/>
      <c r="O33" s="259"/>
    </row>
    <row r="34" spans="2:19" ht="29.25" customHeight="1" x14ac:dyDescent="0.2">
      <c r="B34" s="1064"/>
      <c r="C34" s="1064"/>
      <c r="D34" s="1064"/>
      <c r="E34" s="1064"/>
      <c r="F34" s="1064"/>
      <c r="G34" s="1064"/>
      <c r="H34" s="1064"/>
      <c r="I34" s="1064"/>
      <c r="J34" s="1064"/>
      <c r="K34" s="1064"/>
      <c r="L34" s="1064"/>
      <c r="M34" s="1064"/>
      <c r="N34" s="1064"/>
      <c r="O34" s="1064"/>
      <c r="P34" s="1064"/>
      <c r="Q34" s="262"/>
      <c r="R34" s="262"/>
      <c r="S34" s="262"/>
    </row>
    <row r="35" spans="2:19" ht="4.5" customHeight="1" x14ac:dyDescent="0.2">
      <c r="B35" s="1065"/>
      <c r="C35" s="1065"/>
      <c r="D35" s="1065"/>
      <c r="E35" s="1065"/>
      <c r="F35" s="1065"/>
      <c r="G35" s="1065"/>
      <c r="H35" s="1065"/>
      <c r="I35" s="1065"/>
      <c r="J35" s="1065"/>
      <c r="K35" s="1065"/>
      <c r="L35" s="1065"/>
      <c r="M35" s="1065"/>
      <c r="N35" s="1065"/>
      <c r="O35" s="1065"/>
      <c r="P35" s="1065"/>
      <c r="Q35" s="262"/>
      <c r="R35" s="262"/>
      <c r="S35" s="262"/>
    </row>
    <row r="38" spans="2:19" x14ac:dyDescent="0.2">
      <c r="L38" s="263"/>
      <c r="M38" s="263"/>
      <c r="N38" s="263"/>
    </row>
  </sheetData>
  <mergeCells count="22">
    <mergeCell ref="V7:W7"/>
    <mergeCell ref="P7:Q8"/>
    <mergeCell ref="B33:M33"/>
    <mergeCell ref="B34:P34"/>
    <mergeCell ref="B35:P35"/>
    <mergeCell ref="S7:T7"/>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38"/>
  <sheetViews>
    <sheetView showGridLines="0" topLeftCell="A17" zoomScaleNormal="100" workbookViewId="0">
      <selection activeCell="P49" sqref="P49"/>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97"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52.5" customHeight="1" x14ac:dyDescent="0.2">
      <c r="B2" s="1033"/>
      <c r="C2" s="1033"/>
      <c r="D2" s="1033"/>
      <c r="E2" s="1033"/>
      <c r="F2" s="1033"/>
      <c r="G2" s="1033"/>
      <c r="H2" s="1033"/>
      <c r="I2" s="1033"/>
      <c r="O2" s="20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34"/>
      <c r="C3" s="1034"/>
      <c r="D3" s="1034"/>
      <c r="E3" s="1034"/>
      <c r="F3" s="1034"/>
      <c r="G3" s="1034"/>
      <c r="H3" s="1034"/>
      <c r="I3" s="1034"/>
      <c r="O3" s="207"/>
      <c r="Y3" s="61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17.25" customHeight="1" x14ac:dyDescent="0.2">
      <c r="A4" s="1034" t="s">
        <v>420</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617" customFormat="1" ht="6" customHeight="1" x14ac:dyDescent="0.2"/>
    <row r="7" spans="1:50" s="431" customFormat="1" ht="12.75" customHeight="1" x14ac:dyDescent="0.2">
      <c r="A7" s="715"/>
      <c r="B7" s="1113" t="s">
        <v>15</v>
      </c>
      <c r="C7" s="675"/>
      <c r="D7" s="1114" t="s">
        <v>218</v>
      </c>
      <c r="E7" s="1114"/>
      <c r="F7" s="675"/>
      <c r="G7" s="1114"/>
      <c r="H7" s="1114"/>
      <c r="I7" s="675"/>
      <c r="J7" s="1114"/>
      <c r="K7" s="1114"/>
      <c r="L7" s="675"/>
      <c r="M7" s="1114"/>
      <c r="N7" s="1114"/>
      <c r="O7" s="675"/>
      <c r="P7" s="1114" t="s">
        <v>33</v>
      </c>
      <c r="Q7" s="1114"/>
      <c r="R7" s="675"/>
      <c r="S7" s="1114"/>
      <c r="T7" s="1114"/>
      <c r="U7" s="675"/>
      <c r="V7" s="1114"/>
      <c r="W7" s="1114"/>
      <c r="X7" s="675"/>
      <c r="Y7" s="1078"/>
      <c r="Z7" s="1078"/>
      <c r="AA7" s="672"/>
      <c r="AB7" s="672"/>
      <c r="AC7" s="596"/>
      <c r="AD7" s="596"/>
      <c r="AE7" s="596"/>
      <c r="AF7" s="596"/>
      <c r="AG7" s="596"/>
      <c r="AH7" s="596"/>
      <c r="AI7" s="597"/>
      <c r="AJ7" s="596"/>
      <c r="AK7" s="596"/>
      <c r="AL7" s="596"/>
      <c r="AM7" s="596"/>
      <c r="AN7" s="596"/>
      <c r="AO7" s="596"/>
      <c r="AP7" s="596"/>
      <c r="AQ7" s="596"/>
      <c r="AR7" s="596"/>
      <c r="AS7" s="596"/>
      <c r="AT7" s="596"/>
      <c r="AU7" s="596"/>
      <c r="AV7" s="596"/>
      <c r="AW7" s="596"/>
      <c r="AX7" s="596"/>
    </row>
    <row r="8" spans="1:50" s="431" customFormat="1" ht="33.75" customHeight="1" x14ac:dyDescent="0.2">
      <c r="A8" s="715"/>
      <c r="B8" s="1113"/>
      <c r="C8" s="675"/>
      <c r="D8" s="1114"/>
      <c r="E8" s="1114"/>
      <c r="F8" s="675"/>
      <c r="G8" s="1114" t="s">
        <v>177</v>
      </c>
      <c r="H8" s="1114"/>
      <c r="I8" s="675"/>
      <c r="J8" s="1114" t="s">
        <v>183</v>
      </c>
      <c r="K8" s="1114"/>
      <c r="L8" s="675"/>
      <c r="M8" s="1114" t="s">
        <v>178</v>
      </c>
      <c r="N8" s="1114"/>
      <c r="O8" s="675"/>
      <c r="P8" s="1114"/>
      <c r="Q8" s="1114"/>
      <c r="R8" s="675"/>
      <c r="S8" s="1114" t="s">
        <v>184</v>
      </c>
      <c r="T8" s="1114"/>
      <c r="U8" s="675"/>
      <c r="V8" s="1114" t="s">
        <v>185</v>
      </c>
      <c r="W8" s="1114"/>
      <c r="X8" s="675"/>
      <c r="Y8" s="1078" t="s">
        <v>186</v>
      </c>
      <c r="Z8" s="1078"/>
      <c r="AA8" s="672"/>
      <c r="AB8" s="672"/>
      <c r="AC8" s="596"/>
      <c r="AD8" s="596"/>
      <c r="AE8" s="596"/>
      <c r="AF8" s="596"/>
      <c r="AG8" s="596"/>
      <c r="AH8" s="596"/>
      <c r="AI8" s="597"/>
      <c r="AJ8" s="596"/>
      <c r="AK8" s="596"/>
      <c r="AL8" s="596"/>
      <c r="AM8" s="596"/>
      <c r="AN8" s="596"/>
      <c r="AO8" s="596"/>
      <c r="AP8" s="596"/>
      <c r="AQ8" s="596"/>
      <c r="AR8" s="596"/>
      <c r="AS8" s="596"/>
      <c r="AT8" s="596"/>
      <c r="AU8" s="596"/>
      <c r="AV8" s="596"/>
      <c r="AW8" s="596"/>
      <c r="AX8" s="596"/>
    </row>
    <row r="9" spans="1:50" s="435" customFormat="1" ht="36.75" customHeight="1" x14ac:dyDescent="0.2">
      <c r="A9" s="716"/>
      <c r="B9" s="1113"/>
      <c r="C9" s="506"/>
      <c r="D9" s="676" t="s">
        <v>12</v>
      </c>
      <c r="E9" s="676" t="s">
        <v>13</v>
      </c>
      <c r="F9" s="506"/>
      <c r="G9" s="676" t="s">
        <v>12</v>
      </c>
      <c r="H9" s="433" t="s">
        <v>13</v>
      </c>
      <c r="I9" s="506"/>
      <c r="J9" s="676" t="s">
        <v>12</v>
      </c>
      <c r="K9" s="433" t="s">
        <v>13</v>
      </c>
      <c r="L9" s="506"/>
      <c r="M9" s="676" t="s">
        <v>12</v>
      </c>
      <c r="N9" s="433" t="s">
        <v>13</v>
      </c>
      <c r="O9" s="506"/>
      <c r="P9" s="676" t="s">
        <v>12</v>
      </c>
      <c r="Q9" s="676" t="s">
        <v>119</v>
      </c>
      <c r="R9" s="506"/>
      <c r="S9" s="676" t="s">
        <v>12</v>
      </c>
      <c r="T9" s="433" t="s">
        <v>119</v>
      </c>
      <c r="U9" s="506"/>
      <c r="V9" s="676" t="s">
        <v>12</v>
      </c>
      <c r="W9" s="433" t="s">
        <v>13</v>
      </c>
      <c r="X9" s="506"/>
      <c r="Y9" s="599" t="s">
        <v>12</v>
      </c>
      <c r="Z9" s="583" t="s">
        <v>13</v>
      </c>
      <c r="AA9" s="583"/>
      <c r="AB9" s="584"/>
      <c r="AC9" s="585"/>
      <c r="AD9" s="585"/>
      <c r="AE9" s="585"/>
      <c r="AF9" s="585"/>
      <c r="AG9" s="600"/>
      <c r="AH9" s="600"/>
      <c r="AI9" s="600"/>
      <c r="AJ9" s="600"/>
      <c r="AK9" s="600"/>
      <c r="AL9" s="600"/>
      <c r="AM9" s="600"/>
      <c r="AN9" s="600"/>
      <c r="AO9" s="600"/>
      <c r="AP9" s="600"/>
      <c r="AQ9" s="600"/>
      <c r="AR9" s="600"/>
      <c r="AS9" s="600"/>
      <c r="AT9" s="600"/>
      <c r="AU9" s="600"/>
      <c r="AV9" s="600"/>
      <c r="AW9" s="600"/>
      <c r="AX9" s="600"/>
    </row>
    <row r="10" spans="1:50" s="231" customFormat="1" ht="4.5" customHeight="1" x14ac:dyDescent="0.2">
      <c r="A10" s="677"/>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672"/>
      <c r="Z10" s="672"/>
      <c r="AA10" s="672"/>
      <c r="AB10" s="584"/>
      <c r="AC10" s="585"/>
      <c r="AD10" s="585"/>
      <c r="AE10" s="585"/>
      <c r="AF10" s="585"/>
      <c r="AG10" s="587"/>
      <c r="AH10" s="587"/>
      <c r="AI10" s="587"/>
      <c r="AJ10" s="587"/>
      <c r="AK10" s="587"/>
      <c r="AL10" s="587"/>
      <c r="AM10" s="587"/>
      <c r="AN10" s="587"/>
      <c r="AO10" s="587"/>
      <c r="AP10" s="587"/>
      <c r="AQ10" s="587"/>
      <c r="AR10" s="587"/>
      <c r="AS10" s="587"/>
      <c r="AT10" s="587"/>
      <c r="AU10" s="587"/>
      <c r="AV10" s="587"/>
      <c r="AW10" s="587"/>
      <c r="AX10" s="587"/>
    </row>
    <row r="11" spans="1:50" s="231"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 t="shared" ref="P11:P28" si="2">S11+V11+Y11</f>
        <v>388272</v>
      </c>
      <c r="Q11" s="685">
        <f>P11*100/D11</f>
        <v>4.567805390634347</v>
      </c>
      <c r="R11" s="679"/>
      <c r="S11" s="682">
        <f>'34adictcasaad'!G12</f>
        <v>112619</v>
      </c>
      <c r="T11" s="686">
        <f>S11*100/G11</f>
        <v>1.6150263315301916</v>
      </c>
      <c r="U11" s="679"/>
      <c r="V11" s="682">
        <f>'34adictcasaad'!J12</f>
        <v>93131</v>
      </c>
      <c r="W11" s="686">
        <f>V11*100/J11</f>
        <v>8.4140883194229374</v>
      </c>
      <c r="X11" s="679"/>
      <c r="Y11" s="605">
        <f>'34adictcasaad'!M12</f>
        <v>182522</v>
      </c>
      <c r="Z11" s="609">
        <f>Y11*100/M11</f>
        <v>43.442931199451614</v>
      </c>
      <c r="AA11" s="588"/>
      <c r="AB11" s="589">
        <f t="shared" ref="AB11:AB28" si="3">_xlfn.RANK.EQ(Q11,Q$11:Q$30,0)</f>
        <v>4</v>
      </c>
      <c r="AC11" s="589">
        <v>1</v>
      </c>
      <c r="AD11" s="589">
        <f>MATCH(AC11,AB$11:AB$30,0)</f>
        <v>7</v>
      </c>
      <c r="AE11" s="590" t="str">
        <f t="shared" ref="AE11:AE29" si="4">INDEX(B$11:B$30,AD11,1)</f>
        <v>Castilla y León</v>
      </c>
      <c r="AF11" s="591">
        <f t="shared" ref="AF11:AF29" si="5">INDEX(Q$11:Q$30,AD11,1)</f>
        <v>6.0927068581832895</v>
      </c>
      <c r="AG11" s="587"/>
      <c r="AH11" s="589">
        <f>_xlfn.RANK.EQ(T11,T$11:T$30,0)</f>
        <v>4</v>
      </c>
      <c r="AI11" s="589">
        <v>1</v>
      </c>
      <c r="AJ11" s="589">
        <f>MATCH(AI11,AH$11:AH$30,0)</f>
        <v>18</v>
      </c>
      <c r="AK11" s="590" t="str">
        <f>INDEX(B$11:B$30,AJ11,1)</f>
        <v>Ceuta y Melilla</v>
      </c>
      <c r="AL11" s="591">
        <f>INDEX(T$11:T$30,AJ11,1)</f>
        <v>1.7549416704295024</v>
      </c>
      <c r="AM11" s="587"/>
      <c r="AN11" s="589">
        <f>_xlfn.RANK.EQ(W11,W$11:W$30,0)</f>
        <v>1</v>
      </c>
      <c r="AO11" s="589">
        <v>1</v>
      </c>
      <c r="AP11" s="589">
        <f>MATCH(AO11,AN$11:AN$30,0)</f>
        <v>1</v>
      </c>
      <c r="AQ11" s="590" t="str">
        <f>INDEX(B$11:B$30,AP11,1)</f>
        <v>Andalucía</v>
      </c>
      <c r="AR11" s="591">
        <f>INDEX(W$11:W$30,AP11,1)</f>
        <v>8.4140883194229374</v>
      </c>
      <c r="AS11" s="587"/>
      <c r="AT11" s="589">
        <f>_xlfn.RANK.EQ(Z11,Z$11:Z$30,0)</f>
        <v>1</v>
      </c>
      <c r="AU11" s="589">
        <v>1</v>
      </c>
      <c r="AV11" s="589">
        <f>MATCH(AU11,AT$11:AT$30,0)</f>
        <v>1</v>
      </c>
      <c r="AW11" s="590" t="str">
        <f>INDEX(B$11:B$30,AV11,1)</f>
        <v>Andalucía</v>
      </c>
      <c r="AX11" s="591">
        <f>INDEX(Z$11:Z$30,AV11,1)</f>
        <v>43.442931199451614</v>
      </c>
    </row>
    <row r="12" spans="1:50" s="231" customFormat="1" ht="18" customHeight="1" x14ac:dyDescent="0.15">
      <c r="A12" s="677"/>
      <c r="B12" s="678" t="s">
        <v>10</v>
      </c>
      <c r="C12" s="679"/>
      <c r="D12" s="680">
        <f t="shared" ref="D12:D28" si="6">G12+J12+M12</f>
        <v>1326315</v>
      </c>
      <c r="E12" s="681">
        <f t="shared" si="0"/>
        <v>2.793687765163531</v>
      </c>
      <c r="F12" s="679"/>
      <c r="G12" s="682">
        <f>'20pobl'!J13</f>
        <v>1033381</v>
      </c>
      <c r="H12" s="683">
        <f t="shared" ref="H12:H28" si="7">G12*100/$G$30</f>
        <v>2.7196806224588062</v>
      </c>
      <c r="I12" s="679"/>
      <c r="J12" s="682">
        <f>'20pobl'!Q13</f>
        <v>195961</v>
      </c>
      <c r="K12" s="683">
        <f t="shared" ref="K12:K28" si="8">J12*100/$J$30</f>
        <v>2.9625852309620928</v>
      </c>
      <c r="L12" s="679"/>
      <c r="M12" s="682">
        <f>'20pobl'!X13</f>
        <v>96973</v>
      </c>
      <c r="N12" s="683">
        <f t="shared" si="1"/>
        <v>3.3853578464246428</v>
      </c>
      <c r="O12" s="679"/>
      <c r="P12" s="684">
        <f t="shared" si="2"/>
        <v>48041</v>
      </c>
      <c r="Q12" s="685">
        <f t="shared" ref="Q12:Q28" si="9">P12*100/D12</f>
        <v>3.6221410449252254</v>
      </c>
      <c r="R12" s="679"/>
      <c r="S12" s="682">
        <f>'34adictcasaad'!G13</f>
        <v>9763</v>
      </c>
      <c r="T12" s="686">
        <f t="shared" ref="T12:T28" si="10">S12*100/G12</f>
        <v>0.94476287061596831</v>
      </c>
      <c r="U12" s="679"/>
      <c r="V12" s="682">
        <f>'34adictcasaad'!J13</f>
        <v>9134</v>
      </c>
      <c r="W12" s="686">
        <f t="shared" ref="W12:W28" si="11">V12*100/J12</f>
        <v>4.6611315516863048</v>
      </c>
      <c r="X12" s="679"/>
      <c r="Y12" s="605">
        <f>'34adictcasaad'!M13</f>
        <v>29144</v>
      </c>
      <c r="Z12" s="609">
        <f t="shared" ref="Z12:Z28" si="12">Y12*100/M12</f>
        <v>30.053726294948078</v>
      </c>
      <c r="AA12" s="588"/>
      <c r="AB12" s="589">
        <f t="shared" si="3"/>
        <v>11</v>
      </c>
      <c r="AC12" s="589">
        <v>2</v>
      </c>
      <c r="AD12" s="589">
        <f t="shared" ref="AD12:AD28" si="13">MATCH(AC12,AB$11:AB$30,0)</f>
        <v>11</v>
      </c>
      <c r="AE12" s="590" t="str">
        <f t="shared" si="4"/>
        <v>Extremadura</v>
      </c>
      <c r="AF12" s="591">
        <f t="shared" si="5"/>
        <v>5.2492661949077339</v>
      </c>
      <c r="AG12" s="587"/>
      <c r="AH12" s="589">
        <f t="shared" ref="AH12:AH30" si="14">_xlfn.RANK.EQ(T12,T$11:T$30,0)</f>
        <v>19</v>
      </c>
      <c r="AI12" s="589">
        <v>2</v>
      </c>
      <c r="AJ12" s="589">
        <f t="shared" ref="AJ12:AJ28" si="15">MATCH(AI12,AH$11:AH$30,0)</f>
        <v>16</v>
      </c>
      <c r="AK12" s="590" t="str">
        <f t="shared" ref="AK12:AK29" si="16">INDEX(B$11:B$30,AJ12,1)</f>
        <v>País Vasco</v>
      </c>
      <c r="AL12" s="591">
        <f t="shared" ref="AL12:AL29" si="17">INDEX(T$11:T$30,AJ12,1)</f>
        <v>1.7356104448010417</v>
      </c>
      <c r="AM12" s="587"/>
      <c r="AN12" s="589">
        <f t="shared" ref="AN12:AN30" si="18">_xlfn.RANK.EQ(W12,W$11:W$30,0)</f>
        <v>16</v>
      </c>
      <c r="AO12" s="589">
        <v>2</v>
      </c>
      <c r="AP12" s="589">
        <f t="shared" ref="AP12:AP28" si="19">MATCH(AO12,AN$11:AN$30,0)</f>
        <v>11</v>
      </c>
      <c r="AQ12" s="590" t="str">
        <f t="shared" ref="AQ12:AQ29" si="20">INDEX(B$11:B$30,AP12,1)</f>
        <v>Extremadura</v>
      </c>
      <c r="AR12" s="591">
        <f t="shared" ref="AR12:AR28" si="21">INDEX(W$11:W$30,AP12,1)</f>
        <v>7.9661383426920276</v>
      </c>
      <c r="AS12" s="587"/>
      <c r="AT12" s="589">
        <f t="shared" ref="AT12:AT30" si="22">_xlfn.RANK.EQ(Z12,Z$11:Z$30,0)</f>
        <v>14</v>
      </c>
      <c r="AU12" s="589">
        <v>2</v>
      </c>
      <c r="AV12" s="589">
        <f t="shared" ref="AV12:AV28" si="23">MATCH(AU12,AT$11:AT$30,0)</f>
        <v>11</v>
      </c>
      <c r="AW12" s="590" t="str">
        <f t="shared" ref="AW12:AW29" si="24">INDEX(B$11:B$30,AV12,1)</f>
        <v>Extremadura</v>
      </c>
      <c r="AX12" s="591">
        <f t="shared" ref="AX12:AX29" si="25">INDEX(Z$11:Z$30,AV12,1)</f>
        <v>40.977301557312892</v>
      </c>
    </row>
    <row r="13" spans="1:50" s="231" customFormat="1" ht="18" customHeight="1" x14ac:dyDescent="0.15">
      <c r="A13" s="677"/>
      <c r="B13" s="678" t="s">
        <v>40</v>
      </c>
      <c r="C13" s="679"/>
      <c r="D13" s="680">
        <f t="shared" si="6"/>
        <v>1004686</v>
      </c>
      <c r="E13" s="681">
        <f t="shared" si="0"/>
        <v>2.1162235110294971</v>
      </c>
      <c r="F13" s="679"/>
      <c r="G13" s="682">
        <f>'20pobl'!J14</f>
        <v>731830</v>
      </c>
      <c r="H13" s="683">
        <f t="shared" si="7"/>
        <v>1.9260503821282062</v>
      </c>
      <c r="I13" s="679"/>
      <c r="J13" s="682">
        <f>'20pobl'!Q14</f>
        <v>187640</v>
      </c>
      <c r="K13" s="683">
        <f t="shared" si="8"/>
        <v>2.8367863643159974</v>
      </c>
      <c r="L13" s="679"/>
      <c r="M13" s="682">
        <f>'20pobl'!X14</f>
        <v>85216</v>
      </c>
      <c r="N13" s="683">
        <f t="shared" si="1"/>
        <v>2.974917288739364</v>
      </c>
      <c r="O13" s="679"/>
      <c r="P13" s="684">
        <f t="shared" si="2"/>
        <v>41692</v>
      </c>
      <c r="Q13" s="685">
        <f t="shared" si="9"/>
        <v>4.14975425157711</v>
      </c>
      <c r="R13" s="679"/>
      <c r="S13" s="682">
        <f>'34adictcasaad'!G14</f>
        <v>9593</v>
      </c>
      <c r="T13" s="686">
        <f t="shared" si="10"/>
        <v>1.3108235519177951</v>
      </c>
      <c r="U13" s="679"/>
      <c r="V13" s="682">
        <f>'34adictcasaad'!J14</f>
        <v>9010</v>
      </c>
      <c r="W13" s="686">
        <f t="shared" si="11"/>
        <v>4.8017480281389897</v>
      </c>
      <c r="X13" s="679"/>
      <c r="Y13" s="605">
        <f>'34adictcasaad'!M14</f>
        <v>23089</v>
      </c>
      <c r="Z13" s="609">
        <f t="shared" si="12"/>
        <v>27.094677055951934</v>
      </c>
      <c r="AA13" s="588"/>
      <c r="AB13" s="589">
        <f t="shared" si="3"/>
        <v>8</v>
      </c>
      <c r="AC13" s="589">
        <v>3</v>
      </c>
      <c r="AD13" s="589">
        <f t="shared" si="13"/>
        <v>16</v>
      </c>
      <c r="AE13" s="590" t="str">
        <f t="shared" si="4"/>
        <v>País Vasco</v>
      </c>
      <c r="AF13" s="592">
        <f t="shared" si="5"/>
        <v>5.0575271695074751</v>
      </c>
      <c r="AG13" s="587"/>
      <c r="AH13" s="589">
        <f t="shared" si="14"/>
        <v>11</v>
      </c>
      <c r="AI13" s="589">
        <v>3</v>
      </c>
      <c r="AJ13" s="589">
        <f t="shared" si="15"/>
        <v>7</v>
      </c>
      <c r="AK13" s="590" t="str">
        <f t="shared" si="16"/>
        <v>Castilla y León</v>
      </c>
      <c r="AL13" s="591">
        <f t="shared" si="17"/>
        <v>1.7306098293154279</v>
      </c>
      <c r="AM13" s="587"/>
      <c r="AN13" s="589">
        <f t="shared" si="18"/>
        <v>15</v>
      </c>
      <c r="AO13" s="589">
        <v>3</v>
      </c>
      <c r="AP13" s="589">
        <f t="shared" si="19"/>
        <v>9</v>
      </c>
      <c r="AQ13" s="590" t="str">
        <f t="shared" si="20"/>
        <v>Cataluña</v>
      </c>
      <c r="AR13" s="591">
        <f t="shared" si="21"/>
        <v>7.2525829190203748</v>
      </c>
      <c r="AS13" s="587"/>
      <c r="AT13" s="589">
        <f t="shared" si="22"/>
        <v>17</v>
      </c>
      <c r="AU13" s="589">
        <v>3</v>
      </c>
      <c r="AV13" s="589">
        <f t="shared" si="23"/>
        <v>7</v>
      </c>
      <c r="AW13" s="590" t="str">
        <f t="shared" si="24"/>
        <v>Castilla y León</v>
      </c>
      <c r="AX13" s="591">
        <f t="shared" si="25"/>
        <v>40.482424275655347</v>
      </c>
    </row>
    <row r="14" spans="1:50" s="231" customFormat="1" ht="18" customHeight="1" x14ac:dyDescent="0.15">
      <c r="A14" s="677"/>
      <c r="B14" s="678" t="s">
        <v>41</v>
      </c>
      <c r="C14" s="679"/>
      <c r="D14" s="680">
        <f t="shared" si="6"/>
        <v>1176659</v>
      </c>
      <c r="E14" s="681">
        <f t="shared" si="0"/>
        <v>2.4784593796115968</v>
      </c>
      <c r="F14" s="679"/>
      <c r="G14" s="682">
        <f>'20pobl'!J15</f>
        <v>984374</v>
      </c>
      <c r="H14" s="683">
        <f t="shared" si="7"/>
        <v>2.5907026479606889</v>
      </c>
      <c r="I14" s="679"/>
      <c r="J14" s="682">
        <f>'20pobl'!Q15</f>
        <v>141017</v>
      </c>
      <c r="K14" s="683">
        <f t="shared" si="8"/>
        <v>2.1319287078274836</v>
      </c>
      <c r="L14" s="679"/>
      <c r="M14" s="682">
        <f>'20pobl'!X15</f>
        <v>51268</v>
      </c>
      <c r="N14" s="683">
        <f t="shared" si="1"/>
        <v>1.789781960653982</v>
      </c>
      <c r="O14" s="679"/>
      <c r="P14" s="684">
        <f t="shared" si="2"/>
        <v>39205</v>
      </c>
      <c r="Q14" s="685">
        <f t="shared" si="9"/>
        <v>3.3318913975926754</v>
      </c>
      <c r="R14" s="679"/>
      <c r="S14" s="682">
        <f>'34adictcasaad'!G15</f>
        <v>11134</v>
      </c>
      <c r="T14" s="686">
        <f t="shared" si="10"/>
        <v>1.131074164900739</v>
      </c>
      <c r="U14" s="679"/>
      <c r="V14" s="682">
        <f>'34adictcasaad'!J15</f>
        <v>9040</v>
      </c>
      <c r="W14" s="686">
        <f t="shared" si="11"/>
        <v>6.4105746115716542</v>
      </c>
      <c r="X14" s="679"/>
      <c r="Y14" s="605">
        <f>'34adictcasaad'!M15</f>
        <v>19031</v>
      </c>
      <c r="Z14" s="609">
        <f t="shared" si="12"/>
        <v>37.120621050167749</v>
      </c>
      <c r="AA14" s="588"/>
      <c r="AB14" s="589">
        <f t="shared" si="3"/>
        <v>15</v>
      </c>
      <c r="AC14" s="589">
        <v>4</v>
      </c>
      <c r="AD14" s="589">
        <f t="shared" si="13"/>
        <v>1</v>
      </c>
      <c r="AE14" s="590" t="str">
        <f t="shared" si="4"/>
        <v>Andalucía</v>
      </c>
      <c r="AF14" s="591">
        <f t="shared" si="5"/>
        <v>4.567805390634347</v>
      </c>
      <c r="AG14" s="587"/>
      <c r="AH14" s="589">
        <f t="shared" si="14"/>
        <v>15</v>
      </c>
      <c r="AI14" s="589">
        <v>4</v>
      </c>
      <c r="AJ14" s="589">
        <f t="shared" si="15"/>
        <v>1</v>
      </c>
      <c r="AK14" s="590" t="str">
        <f t="shared" si="16"/>
        <v>Andalucía</v>
      </c>
      <c r="AL14" s="591">
        <f t="shared" si="17"/>
        <v>1.6150263315301916</v>
      </c>
      <c r="AM14" s="587"/>
      <c r="AN14" s="589">
        <f t="shared" si="18"/>
        <v>5</v>
      </c>
      <c r="AO14" s="589">
        <v>4</v>
      </c>
      <c r="AP14" s="589">
        <f t="shared" si="19"/>
        <v>8</v>
      </c>
      <c r="AQ14" s="590" t="str">
        <f t="shared" si="20"/>
        <v>Castilla - La Mancha</v>
      </c>
      <c r="AR14" s="591">
        <f t="shared" si="21"/>
        <v>6.7110015609630116</v>
      </c>
      <c r="AS14" s="587"/>
      <c r="AT14" s="589">
        <f t="shared" si="22"/>
        <v>8</v>
      </c>
      <c r="AU14" s="589">
        <v>4</v>
      </c>
      <c r="AV14" s="589">
        <f t="shared" si="23"/>
        <v>9</v>
      </c>
      <c r="AW14" s="590" t="str">
        <f t="shared" si="24"/>
        <v>Cataluña</v>
      </c>
      <c r="AX14" s="591">
        <f t="shared" si="25"/>
        <v>39.747657035951924</v>
      </c>
    </row>
    <row r="15" spans="1:50" s="231" customFormat="1" ht="18" customHeight="1" x14ac:dyDescent="0.15">
      <c r="A15" s="677"/>
      <c r="B15" s="678" t="s">
        <v>9</v>
      </c>
      <c r="C15" s="679"/>
      <c r="D15" s="680">
        <f t="shared" si="6"/>
        <v>2177701</v>
      </c>
      <c r="E15" s="681">
        <f t="shared" si="0"/>
        <v>4.5870073397981521</v>
      </c>
      <c r="F15" s="679"/>
      <c r="G15" s="682">
        <f>'20pobl'!J16</f>
        <v>1804834</v>
      </c>
      <c r="H15" s="683">
        <f t="shared" si="7"/>
        <v>4.7500119090198254</v>
      </c>
      <c r="I15" s="679"/>
      <c r="J15" s="682">
        <f>'20pobl'!Q16</f>
        <v>277418</v>
      </c>
      <c r="K15" s="683">
        <f t="shared" si="8"/>
        <v>4.1940716244714098</v>
      </c>
      <c r="L15" s="679"/>
      <c r="M15" s="682">
        <f>'20pobl'!X16</f>
        <v>95449</v>
      </c>
      <c r="N15" s="683">
        <f t="shared" si="1"/>
        <v>3.3321545284087914</v>
      </c>
      <c r="O15" s="679"/>
      <c r="P15" s="684">
        <f t="shared" si="2"/>
        <v>51370</v>
      </c>
      <c r="Q15" s="685">
        <f t="shared" si="9"/>
        <v>2.3589096942142196</v>
      </c>
      <c r="R15" s="679"/>
      <c r="S15" s="682">
        <f>'34adictcasaad'!G16</f>
        <v>19174</v>
      </c>
      <c r="T15" s="686">
        <f t="shared" si="10"/>
        <v>1.0623691707935468</v>
      </c>
      <c r="U15" s="679"/>
      <c r="V15" s="682">
        <f>'34adictcasaad'!J16</f>
        <v>11000</v>
      </c>
      <c r="W15" s="686">
        <f t="shared" si="11"/>
        <v>3.9651356436857017</v>
      </c>
      <c r="X15" s="679"/>
      <c r="Y15" s="605">
        <f>'34adictcasaad'!M16</f>
        <v>21196</v>
      </c>
      <c r="Z15" s="609">
        <f t="shared" si="12"/>
        <v>22.206623432408929</v>
      </c>
      <c r="AA15" s="588"/>
      <c r="AB15" s="589">
        <f t="shared" si="3"/>
        <v>19</v>
      </c>
      <c r="AC15" s="589">
        <v>5</v>
      </c>
      <c r="AD15" s="589">
        <f t="shared" si="13"/>
        <v>17</v>
      </c>
      <c r="AE15" s="590" t="str">
        <f t="shared" si="4"/>
        <v>Rioja, La</v>
      </c>
      <c r="AF15" s="591">
        <f t="shared" si="5"/>
        <v>4.5377815012566742</v>
      </c>
      <c r="AG15" s="587"/>
      <c r="AH15" s="589">
        <f t="shared" si="14"/>
        <v>16</v>
      </c>
      <c r="AI15" s="589">
        <v>5</v>
      </c>
      <c r="AJ15" s="589">
        <f t="shared" si="15"/>
        <v>11</v>
      </c>
      <c r="AK15" s="590" t="str">
        <f t="shared" si="16"/>
        <v>Extremadura</v>
      </c>
      <c r="AL15" s="591">
        <f t="shared" si="17"/>
        <v>1.5512292087583766</v>
      </c>
      <c r="AM15" s="587"/>
      <c r="AN15" s="589">
        <f t="shared" si="18"/>
        <v>18</v>
      </c>
      <c r="AO15" s="589">
        <v>5</v>
      </c>
      <c r="AP15" s="589">
        <f t="shared" si="19"/>
        <v>4</v>
      </c>
      <c r="AQ15" s="590" t="str">
        <f t="shared" si="20"/>
        <v>Balears, Illes</v>
      </c>
      <c r="AR15" s="591">
        <f t="shared" si="21"/>
        <v>6.4105746115716542</v>
      </c>
      <c r="AS15" s="587"/>
      <c r="AT15" s="589">
        <f t="shared" si="22"/>
        <v>18</v>
      </c>
      <c r="AU15" s="589">
        <v>5</v>
      </c>
      <c r="AV15" s="589">
        <f t="shared" si="23"/>
        <v>8</v>
      </c>
      <c r="AW15" s="590" t="str">
        <f t="shared" si="24"/>
        <v>Castilla - La Mancha</v>
      </c>
      <c r="AX15" s="591">
        <f t="shared" si="25"/>
        <v>39.281284037274595</v>
      </c>
    </row>
    <row r="16" spans="1:50" s="231" customFormat="1" ht="18" customHeight="1" x14ac:dyDescent="0.15">
      <c r="A16" s="677"/>
      <c r="B16" s="678" t="s">
        <v>8</v>
      </c>
      <c r="C16" s="679"/>
      <c r="D16" s="687">
        <f t="shared" si="6"/>
        <v>585402</v>
      </c>
      <c r="E16" s="681">
        <f t="shared" si="0"/>
        <v>1.2330633409878207</v>
      </c>
      <c r="F16" s="679"/>
      <c r="G16" s="688">
        <f>'20pobl'!J17</f>
        <v>450337</v>
      </c>
      <c r="H16" s="683">
        <f t="shared" si="7"/>
        <v>1.1852093395139172</v>
      </c>
      <c r="I16" s="679"/>
      <c r="J16" s="688">
        <f>'20pobl'!Q17</f>
        <v>94037</v>
      </c>
      <c r="K16" s="683">
        <f t="shared" si="8"/>
        <v>1.4216738400190974</v>
      </c>
      <c r="L16" s="679"/>
      <c r="M16" s="688">
        <f>'20pobl'!X17</f>
        <v>41028</v>
      </c>
      <c r="N16" s="683">
        <f t="shared" si="1"/>
        <v>1.4323003487889439</v>
      </c>
      <c r="O16" s="679"/>
      <c r="P16" s="688">
        <f t="shared" si="2"/>
        <v>22976</v>
      </c>
      <c r="Q16" s="685">
        <f t="shared" si="9"/>
        <v>3.9248243087656003</v>
      </c>
      <c r="R16" s="679"/>
      <c r="S16" s="688">
        <f>'34adictcasaad'!G17</f>
        <v>6260</v>
      </c>
      <c r="T16" s="686">
        <f t="shared" si="10"/>
        <v>1.3900701030561557</v>
      </c>
      <c r="U16" s="679"/>
      <c r="V16" s="688">
        <f>'34adictcasaad'!J17</f>
        <v>4842</v>
      </c>
      <c r="W16" s="686">
        <f t="shared" si="11"/>
        <v>5.1490370811489097</v>
      </c>
      <c r="X16" s="679"/>
      <c r="Y16" s="611">
        <f>'34adictcasaad'!M17</f>
        <v>11874</v>
      </c>
      <c r="Z16" s="609">
        <f t="shared" si="12"/>
        <v>28.941210880374378</v>
      </c>
      <c r="AA16" s="588"/>
      <c r="AB16" s="589">
        <f t="shared" si="3"/>
        <v>10</v>
      </c>
      <c r="AC16" s="589">
        <v>6</v>
      </c>
      <c r="AD16" s="589">
        <f t="shared" si="13"/>
        <v>8</v>
      </c>
      <c r="AE16" s="590" t="str">
        <f t="shared" si="4"/>
        <v>Castilla - La Mancha</v>
      </c>
      <c r="AF16" s="591">
        <f t="shared" si="5"/>
        <v>4.4204822609928858</v>
      </c>
      <c r="AG16" s="587"/>
      <c r="AH16" s="589">
        <f t="shared" si="14"/>
        <v>7</v>
      </c>
      <c r="AI16" s="589">
        <v>6</v>
      </c>
      <c r="AJ16" s="589">
        <f t="shared" si="15"/>
        <v>14</v>
      </c>
      <c r="AK16" s="590" t="str">
        <f t="shared" si="16"/>
        <v>Murcia, Región de</v>
      </c>
      <c r="AL16" s="591">
        <f t="shared" si="17"/>
        <v>1.443535954939889</v>
      </c>
      <c r="AM16" s="587"/>
      <c r="AN16" s="589">
        <f t="shared" si="18"/>
        <v>14</v>
      </c>
      <c r="AO16" s="589">
        <v>6</v>
      </c>
      <c r="AP16" s="589">
        <f t="shared" si="19"/>
        <v>14</v>
      </c>
      <c r="AQ16" s="590" t="str">
        <f t="shared" si="20"/>
        <v>Murcia, Región de</v>
      </c>
      <c r="AR16" s="591">
        <f t="shared" si="21"/>
        <v>6.3985844344872858</v>
      </c>
      <c r="AS16" s="587"/>
      <c r="AT16" s="589">
        <f t="shared" si="22"/>
        <v>16</v>
      </c>
      <c r="AU16" s="589">
        <v>6</v>
      </c>
      <c r="AV16" s="589">
        <f t="shared" si="23"/>
        <v>17</v>
      </c>
      <c r="AW16" s="590" t="str">
        <f t="shared" si="24"/>
        <v>Rioja, La</v>
      </c>
      <c r="AX16" s="591">
        <f t="shared" si="25"/>
        <v>38.019962964635745</v>
      </c>
    </row>
    <row r="17" spans="1:50" s="231" customFormat="1" ht="18" customHeight="1" x14ac:dyDescent="0.15">
      <c r="A17" s="677"/>
      <c r="B17" s="678" t="s">
        <v>7</v>
      </c>
      <c r="C17" s="679"/>
      <c r="D17" s="680">
        <f t="shared" si="6"/>
        <v>2372640</v>
      </c>
      <c r="E17" s="681">
        <f t="shared" si="0"/>
        <v>4.9976177145984177</v>
      </c>
      <c r="F17" s="679"/>
      <c r="G17" s="682">
        <f>'20pobl'!J18</f>
        <v>1750539</v>
      </c>
      <c r="H17" s="683">
        <f t="shared" si="7"/>
        <v>4.60711683024791</v>
      </c>
      <c r="I17" s="679"/>
      <c r="J17" s="682">
        <f>'20pobl'!Q18</f>
        <v>403248</v>
      </c>
      <c r="K17" s="683">
        <f t="shared" si="8"/>
        <v>6.0963996367389539</v>
      </c>
      <c r="L17" s="679"/>
      <c r="M17" s="682">
        <f>'20pobl'!X18</f>
        <v>218853</v>
      </c>
      <c r="N17" s="683">
        <f t="shared" si="1"/>
        <v>7.6402268751464053</v>
      </c>
      <c r="O17" s="679"/>
      <c r="P17" s="684">
        <f t="shared" si="2"/>
        <v>144558</v>
      </c>
      <c r="Q17" s="685">
        <f>P17*100/D17</f>
        <v>6.0927068581832895</v>
      </c>
      <c r="R17" s="679"/>
      <c r="S17" s="682">
        <f>'34adictcasaad'!G18</f>
        <v>30295</v>
      </c>
      <c r="T17" s="686">
        <f>S17*100/G17</f>
        <v>1.7306098293154279</v>
      </c>
      <c r="U17" s="679"/>
      <c r="V17" s="682">
        <f>'34adictcasaad'!J18</f>
        <v>25666</v>
      </c>
      <c r="W17" s="686">
        <f>V17*100/J17</f>
        <v>6.3648176804348688</v>
      </c>
      <c r="X17" s="679"/>
      <c r="Y17" s="605">
        <f>'34adictcasaad'!M18</f>
        <v>88597</v>
      </c>
      <c r="Z17" s="609">
        <f>Y17*100/M17</f>
        <v>40.482424275655347</v>
      </c>
      <c r="AA17" s="588"/>
      <c r="AB17" s="589">
        <f t="shared" si="3"/>
        <v>1</v>
      </c>
      <c r="AC17" s="589">
        <v>7</v>
      </c>
      <c r="AD17" s="589">
        <f t="shared" si="13"/>
        <v>9</v>
      </c>
      <c r="AE17" s="590" t="str">
        <f t="shared" si="4"/>
        <v>Cataluña</v>
      </c>
      <c r="AF17" s="591">
        <f t="shared" si="5"/>
        <v>4.3958052057262966</v>
      </c>
      <c r="AG17" s="587"/>
      <c r="AH17" s="589">
        <f t="shared" si="14"/>
        <v>3</v>
      </c>
      <c r="AI17" s="589">
        <v>7</v>
      </c>
      <c r="AJ17" s="589">
        <f t="shared" si="15"/>
        <v>6</v>
      </c>
      <c r="AK17" s="590" t="str">
        <f t="shared" si="16"/>
        <v>Cantabria</v>
      </c>
      <c r="AL17" s="591">
        <f t="shared" si="17"/>
        <v>1.3900701030561557</v>
      </c>
      <c r="AM17" s="587"/>
      <c r="AN17" s="589">
        <f t="shared" si="18"/>
        <v>7</v>
      </c>
      <c r="AO17" s="589">
        <v>7</v>
      </c>
      <c r="AP17" s="589">
        <f t="shared" si="19"/>
        <v>7</v>
      </c>
      <c r="AQ17" s="590" t="str">
        <f t="shared" si="20"/>
        <v>Castilla y León</v>
      </c>
      <c r="AR17" s="591">
        <f t="shared" si="21"/>
        <v>6.3648176804348688</v>
      </c>
      <c r="AS17" s="587"/>
      <c r="AT17" s="589">
        <f t="shared" si="22"/>
        <v>3</v>
      </c>
      <c r="AU17" s="589">
        <v>7</v>
      </c>
      <c r="AV17" s="589">
        <f t="shared" si="23"/>
        <v>16</v>
      </c>
      <c r="AW17" s="590" t="str">
        <f t="shared" si="24"/>
        <v>País Vasco</v>
      </c>
      <c r="AX17" s="591">
        <f t="shared" si="25"/>
        <v>37.618560389687836</v>
      </c>
    </row>
    <row r="18" spans="1:50" s="231" customFormat="1" ht="18" customHeight="1" x14ac:dyDescent="0.15">
      <c r="A18" s="677"/>
      <c r="B18" s="678" t="s">
        <v>43</v>
      </c>
      <c r="C18" s="679"/>
      <c r="D18" s="680">
        <f t="shared" si="6"/>
        <v>2053328</v>
      </c>
      <c r="E18" s="681">
        <f t="shared" si="0"/>
        <v>4.3250338806902606</v>
      </c>
      <c r="F18" s="679"/>
      <c r="G18" s="682">
        <f>'20pobl'!J19</f>
        <v>1657821</v>
      </c>
      <c r="H18" s="683">
        <f t="shared" si="7"/>
        <v>4.3630990401461611</v>
      </c>
      <c r="I18" s="679"/>
      <c r="J18" s="682">
        <f>'20pobl'!Q19</f>
        <v>263299</v>
      </c>
      <c r="K18" s="683">
        <f t="shared" si="8"/>
        <v>3.9806172081541131</v>
      </c>
      <c r="L18" s="679"/>
      <c r="M18" s="682">
        <f>'20pobl'!X19</f>
        <v>132208</v>
      </c>
      <c r="N18" s="683">
        <f t="shared" si="1"/>
        <v>4.6154227481887657</v>
      </c>
      <c r="O18" s="679"/>
      <c r="P18" s="684">
        <f t="shared" si="2"/>
        <v>90767</v>
      </c>
      <c r="Q18" s="685">
        <f t="shared" si="9"/>
        <v>4.4204822609928858</v>
      </c>
      <c r="R18" s="679"/>
      <c r="S18" s="682">
        <f>'34adictcasaad'!G19</f>
        <v>21164</v>
      </c>
      <c r="T18" s="686">
        <f t="shared" si="10"/>
        <v>1.27661550915328</v>
      </c>
      <c r="U18" s="679"/>
      <c r="V18" s="682">
        <f>'34adictcasaad'!J19</f>
        <v>17670</v>
      </c>
      <c r="W18" s="686">
        <f t="shared" si="11"/>
        <v>6.7110015609630116</v>
      </c>
      <c r="X18" s="679"/>
      <c r="Y18" s="605">
        <f>'34adictcasaad'!M19</f>
        <v>51933</v>
      </c>
      <c r="Z18" s="609">
        <f t="shared" si="12"/>
        <v>39.281284037274595</v>
      </c>
      <c r="AA18" s="588"/>
      <c r="AB18" s="589">
        <f t="shared" si="3"/>
        <v>6</v>
      </c>
      <c r="AC18" s="589">
        <v>8</v>
      </c>
      <c r="AD18" s="589">
        <f t="shared" si="13"/>
        <v>3</v>
      </c>
      <c r="AE18" s="590" t="str">
        <f t="shared" si="4"/>
        <v>Asturias, Principado de</v>
      </c>
      <c r="AF18" s="591">
        <f t="shared" si="5"/>
        <v>4.14975425157711</v>
      </c>
      <c r="AG18" s="587"/>
      <c r="AH18" s="589">
        <f t="shared" si="14"/>
        <v>12</v>
      </c>
      <c r="AI18" s="589">
        <v>8</v>
      </c>
      <c r="AJ18" s="589">
        <f t="shared" si="15"/>
        <v>9</v>
      </c>
      <c r="AK18" s="590" t="str">
        <f t="shared" si="16"/>
        <v>Cataluña</v>
      </c>
      <c r="AL18" s="591">
        <f t="shared" si="17"/>
        <v>1.3724451645064806</v>
      </c>
      <c r="AM18" s="587"/>
      <c r="AN18" s="589">
        <f t="shared" si="18"/>
        <v>4</v>
      </c>
      <c r="AO18" s="589">
        <v>8</v>
      </c>
      <c r="AP18" s="589">
        <f t="shared" si="19"/>
        <v>16</v>
      </c>
      <c r="AQ18" s="590" t="str">
        <f t="shared" si="20"/>
        <v>País Vasco</v>
      </c>
      <c r="AR18" s="591">
        <f t="shared" si="21"/>
        <v>6.3191868859885059</v>
      </c>
      <c r="AS18" s="587"/>
      <c r="AT18" s="589">
        <f t="shared" si="22"/>
        <v>5</v>
      </c>
      <c r="AU18" s="589">
        <v>8</v>
      </c>
      <c r="AV18" s="589">
        <f t="shared" si="23"/>
        <v>4</v>
      </c>
      <c r="AW18" s="590" t="str">
        <f t="shared" si="24"/>
        <v>Balears, Illes</v>
      </c>
      <c r="AX18" s="591">
        <f t="shared" si="25"/>
        <v>37.120621050167749</v>
      </c>
    </row>
    <row r="19" spans="1:50" s="231" customFormat="1" ht="18" customHeight="1" x14ac:dyDescent="0.15">
      <c r="A19" s="677"/>
      <c r="B19" s="678" t="s">
        <v>44</v>
      </c>
      <c r="C19" s="679"/>
      <c r="D19" s="680">
        <f t="shared" si="6"/>
        <v>7792611</v>
      </c>
      <c r="E19" s="681">
        <f t="shared" si="0"/>
        <v>16.413990650319683</v>
      </c>
      <c r="F19" s="679"/>
      <c r="G19" s="682">
        <f>'20pobl'!J20</f>
        <v>6290816</v>
      </c>
      <c r="H19" s="683">
        <f t="shared" si="7"/>
        <v>16.556343086096817</v>
      </c>
      <c r="I19" s="679"/>
      <c r="J19" s="682">
        <f>'20pobl'!Q20</f>
        <v>1048523</v>
      </c>
      <c r="K19" s="683">
        <f t="shared" si="8"/>
        <v>15.851821301810395</v>
      </c>
      <c r="L19" s="679"/>
      <c r="M19" s="682">
        <f>'20pobl'!X20</f>
        <v>453272</v>
      </c>
      <c r="N19" s="683">
        <f t="shared" si="1"/>
        <v>15.823867692704059</v>
      </c>
      <c r="O19" s="679"/>
      <c r="P19" s="684">
        <f t="shared" si="2"/>
        <v>342548</v>
      </c>
      <c r="Q19" s="685">
        <f t="shared" si="9"/>
        <v>4.3958052057262966</v>
      </c>
      <c r="R19" s="679"/>
      <c r="S19" s="682">
        <f>'34adictcasaad'!G20</f>
        <v>86338</v>
      </c>
      <c r="T19" s="686">
        <f t="shared" si="10"/>
        <v>1.3724451645064806</v>
      </c>
      <c r="U19" s="679"/>
      <c r="V19" s="682">
        <f>'34adictcasaad'!J20</f>
        <v>76045</v>
      </c>
      <c r="W19" s="686">
        <f t="shared" si="11"/>
        <v>7.2525829190203748</v>
      </c>
      <c r="X19" s="679"/>
      <c r="Y19" s="605">
        <f>'34adictcasaad'!M20</f>
        <v>180165</v>
      </c>
      <c r="Z19" s="609">
        <f t="shared" si="12"/>
        <v>39.747657035951924</v>
      </c>
      <c r="AA19" s="588"/>
      <c r="AB19" s="589">
        <f t="shared" si="3"/>
        <v>7</v>
      </c>
      <c r="AC19" s="589">
        <v>9</v>
      </c>
      <c r="AD19" s="589">
        <f t="shared" si="13"/>
        <v>20</v>
      </c>
      <c r="AE19" s="590" t="str">
        <f t="shared" si="4"/>
        <v>TOTAL</v>
      </c>
      <c r="AF19" s="591">
        <f t="shared" si="5"/>
        <v>4.0613985089547393</v>
      </c>
      <c r="AG19" s="587"/>
      <c r="AH19" s="589">
        <f t="shared" si="14"/>
        <v>8</v>
      </c>
      <c r="AI19" s="589">
        <v>9</v>
      </c>
      <c r="AJ19" s="589">
        <f t="shared" si="15"/>
        <v>17</v>
      </c>
      <c r="AK19" s="590" t="str">
        <f t="shared" si="16"/>
        <v>Rioja, La</v>
      </c>
      <c r="AL19" s="591">
        <f t="shared" si="17"/>
        <v>1.3543604431148697</v>
      </c>
      <c r="AM19" s="587"/>
      <c r="AN19" s="589">
        <f t="shared" si="18"/>
        <v>3</v>
      </c>
      <c r="AO19" s="589">
        <v>9</v>
      </c>
      <c r="AP19" s="589">
        <f t="shared" si="19"/>
        <v>20</v>
      </c>
      <c r="AQ19" s="590" t="str">
        <f t="shared" si="20"/>
        <v>TOTAL</v>
      </c>
      <c r="AR19" s="591">
        <f t="shared" si="21"/>
        <v>6.1754075537071662</v>
      </c>
      <c r="AS19" s="587"/>
      <c r="AT19" s="589">
        <f t="shared" si="22"/>
        <v>4</v>
      </c>
      <c r="AU19" s="589">
        <v>9</v>
      </c>
      <c r="AV19" s="589">
        <f t="shared" si="23"/>
        <v>13</v>
      </c>
      <c r="AW19" s="590" t="str">
        <f t="shared" si="24"/>
        <v>Madrid, Comunidad de</v>
      </c>
      <c r="AX19" s="591">
        <f t="shared" si="25"/>
        <v>36.0200824254471</v>
      </c>
    </row>
    <row r="20" spans="1:50" s="231" customFormat="1" ht="18" customHeight="1" x14ac:dyDescent="0.15">
      <c r="A20" s="677"/>
      <c r="B20" s="678" t="s">
        <v>6</v>
      </c>
      <c r="C20" s="679"/>
      <c r="D20" s="680">
        <f t="shared" si="6"/>
        <v>5097967</v>
      </c>
      <c r="E20" s="681">
        <f t="shared" si="0"/>
        <v>10.738118799159649</v>
      </c>
      <c r="F20" s="679"/>
      <c r="G20" s="682">
        <f>'20pobl'!J21</f>
        <v>4079746</v>
      </c>
      <c r="H20" s="683">
        <f t="shared" si="7"/>
        <v>10.737188065925176</v>
      </c>
      <c r="I20" s="679"/>
      <c r="J20" s="682">
        <f>'20pobl'!Q21</f>
        <v>729753</v>
      </c>
      <c r="K20" s="683">
        <f t="shared" si="8"/>
        <v>11.032580258573288</v>
      </c>
      <c r="L20" s="679"/>
      <c r="M20" s="682">
        <f>'20pobl'!X21</f>
        <v>288468</v>
      </c>
      <c r="N20" s="683">
        <f t="shared" si="1"/>
        <v>10.070508360496467</v>
      </c>
      <c r="O20" s="679"/>
      <c r="P20" s="684">
        <f t="shared" si="2"/>
        <v>181536</v>
      </c>
      <c r="Q20" s="685">
        <f t="shared" si="9"/>
        <v>3.5609489037492787</v>
      </c>
      <c r="R20" s="679"/>
      <c r="S20" s="682">
        <f>'34adictcasaad'!G21</f>
        <v>49740</v>
      </c>
      <c r="T20" s="686">
        <f t="shared" si="10"/>
        <v>1.2191935478336151</v>
      </c>
      <c r="U20" s="679"/>
      <c r="V20" s="682">
        <f>'34adictcasaad'!J21</f>
        <v>38982</v>
      </c>
      <c r="W20" s="686">
        <f t="shared" si="11"/>
        <v>5.3418074334740657</v>
      </c>
      <c r="X20" s="679"/>
      <c r="Y20" s="605">
        <f>'34adictcasaad'!M21</f>
        <v>92814</v>
      </c>
      <c r="Z20" s="609">
        <f t="shared" si="12"/>
        <v>32.174799284496025</v>
      </c>
      <c r="AA20" s="588"/>
      <c r="AB20" s="589">
        <f t="shared" si="3"/>
        <v>12</v>
      </c>
      <c r="AC20" s="589">
        <v>10</v>
      </c>
      <c r="AD20" s="589">
        <f t="shared" si="13"/>
        <v>6</v>
      </c>
      <c r="AE20" s="590" t="str">
        <f t="shared" si="4"/>
        <v>Cantabria</v>
      </c>
      <c r="AF20" s="592">
        <f t="shared" si="5"/>
        <v>3.9248243087656003</v>
      </c>
      <c r="AG20" s="587"/>
      <c r="AH20" s="589">
        <f t="shared" si="14"/>
        <v>13</v>
      </c>
      <c r="AI20" s="589">
        <v>10</v>
      </c>
      <c r="AJ20" s="589">
        <f t="shared" si="15"/>
        <v>20</v>
      </c>
      <c r="AK20" s="590" t="str">
        <f t="shared" si="16"/>
        <v>TOTAL</v>
      </c>
      <c r="AL20" s="591">
        <f t="shared" si="17"/>
        <v>1.3345945051124566</v>
      </c>
      <c r="AM20" s="587"/>
      <c r="AN20" s="589">
        <f t="shared" si="18"/>
        <v>12</v>
      </c>
      <c r="AO20" s="589">
        <v>10</v>
      </c>
      <c r="AP20" s="589">
        <f t="shared" si="19"/>
        <v>18</v>
      </c>
      <c r="AQ20" s="590" t="str">
        <f t="shared" si="20"/>
        <v>Ceuta y Melilla</v>
      </c>
      <c r="AR20" s="591">
        <f t="shared" si="21"/>
        <v>6.1739881703994151</v>
      </c>
      <c r="AS20" s="587"/>
      <c r="AT20" s="589">
        <f t="shared" si="22"/>
        <v>11</v>
      </c>
      <c r="AU20" s="589">
        <v>10</v>
      </c>
      <c r="AV20" s="589">
        <f t="shared" si="23"/>
        <v>20</v>
      </c>
      <c r="AW20" s="590" t="str">
        <f t="shared" si="24"/>
        <v>TOTAL</v>
      </c>
      <c r="AX20" s="591">
        <f t="shared" si="25"/>
        <v>35.349974148912736</v>
      </c>
    </row>
    <row r="21" spans="1:50" s="231" customFormat="1" ht="18" customHeight="1" x14ac:dyDescent="0.15">
      <c r="A21" s="677"/>
      <c r="B21" s="678" t="s">
        <v>5</v>
      </c>
      <c r="C21" s="679"/>
      <c r="D21" s="680">
        <f t="shared" si="6"/>
        <v>1054776</v>
      </c>
      <c r="E21" s="681">
        <f t="shared" si="0"/>
        <v>2.221730739822839</v>
      </c>
      <c r="F21" s="679"/>
      <c r="G21" s="682">
        <f>'20pobl'!J22</f>
        <v>828053</v>
      </c>
      <c r="H21" s="683">
        <f t="shared" si="7"/>
        <v>2.1792927279182428</v>
      </c>
      <c r="I21" s="679"/>
      <c r="J21" s="682">
        <f>'20pobl'!Q22</f>
        <v>152621</v>
      </c>
      <c r="K21" s="683">
        <f t="shared" si="8"/>
        <v>2.3073607530818152</v>
      </c>
      <c r="L21" s="679"/>
      <c r="M21" s="682">
        <f>'20pobl'!X22</f>
        <v>74102</v>
      </c>
      <c r="N21" s="683">
        <f t="shared" si="1"/>
        <v>2.5869240627366263</v>
      </c>
      <c r="O21" s="679"/>
      <c r="P21" s="684">
        <f t="shared" si="2"/>
        <v>55368</v>
      </c>
      <c r="Q21" s="685">
        <f t="shared" si="9"/>
        <v>5.2492661949077339</v>
      </c>
      <c r="R21" s="679"/>
      <c r="S21" s="682">
        <f>'34adictcasaad'!G22</f>
        <v>12845</v>
      </c>
      <c r="T21" s="686">
        <f t="shared" si="10"/>
        <v>1.5512292087583766</v>
      </c>
      <c r="U21" s="679"/>
      <c r="V21" s="682">
        <f>'34adictcasaad'!J22</f>
        <v>12158</v>
      </c>
      <c r="W21" s="686">
        <f t="shared" si="11"/>
        <v>7.9661383426920276</v>
      </c>
      <c r="X21" s="679"/>
      <c r="Y21" s="605">
        <f>'34adictcasaad'!M22</f>
        <v>30365</v>
      </c>
      <c r="Z21" s="609">
        <f t="shared" si="12"/>
        <v>40.977301557312892</v>
      </c>
      <c r="AA21" s="588"/>
      <c r="AB21" s="589">
        <f t="shared" si="3"/>
        <v>2</v>
      </c>
      <c r="AC21" s="589">
        <v>11</v>
      </c>
      <c r="AD21" s="589">
        <f t="shared" si="13"/>
        <v>2</v>
      </c>
      <c r="AE21" s="590" t="str">
        <f t="shared" si="4"/>
        <v>Aragón</v>
      </c>
      <c r="AF21" s="591">
        <f t="shared" si="5"/>
        <v>3.6221410449252254</v>
      </c>
      <c r="AG21" s="587"/>
      <c r="AH21" s="589">
        <f t="shared" si="14"/>
        <v>5</v>
      </c>
      <c r="AI21" s="589">
        <v>11</v>
      </c>
      <c r="AJ21" s="589">
        <f t="shared" si="15"/>
        <v>3</v>
      </c>
      <c r="AK21" s="590" t="str">
        <f t="shared" si="16"/>
        <v>Asturias, Principado de</v>
      </c>
      <c r="AL21" s="591">
        <f t="shared" si="17"/>
        <v>1.3108235519177951</v>
      </c>
      <c r="AM21" s="587"/>
      <c r="AN21" s="589">
        <f t="shared" si="18"/>
        <v>2</v>
      </c>
      <c r="AO21" s="589">
        <v>11</v>
      </c>
      <c r="AP21" s="589">
        <f t="shared" si="19"/>
        <v>17</v>
      </c>
      <c r="AQ21" s="590" t="str">
        <f t="shared" si="20"/>
        <v>Rioja, La</v>
      </c>
      <c r="AR21" s="591">
        <f t="shared" si="21"/>
        <v>5.7760650824234636</v>
      </c>
      <c r="AS21" s="587"/>
      <c r="AT21" s="589">
        <f t="shared" si="22"/>
        <v>2</v>
      </c>
      <c r="AU21" s="589">
        <v>11</v>
      </c>
      <c r="AV21" s="589">
        <f t="shared" si="23"/>
        <v>10</v>
      </c>
      <c r="AW21" s="590" t="str">
        <f t="shared" si="24"/>
        <v>Comunitat Valenciana</v>
      </c>
      <c r="AX21" s="591">
        <f t="shared" si="25"/>
        <v>32.174799284496025</v>
      </c>
    </row>
    <row r="22" spans="1:50" s="231" customFormat="1" ht="18" customHeight="1" x14ac:dyDescent="0.15">
      <c r="A22" s="677"/>
      <c r="B22" s="678" t="s">
        <v>38</v>
      </c>
      <c r="C22" s="679"/>
      <c r="D22" s="680">
        <f t="shared" si="6"/>
        <v>2690464</v>
      </c>
      <c r="E22" s="681">
        <f t="shared" si="0"/>
        <v>5.6670672950339354</v>
      </c>
      <c r="F22" s="679"/>
      <c r="G22" s="682">
        <f>'20pobl'!J23</f>
        <v>1987834</v>
      </c>
      <c r="H22" s="683">
        <f t="shared" si="7"/>
        <v>5.231636357224275</v>
      </c>
      <c r="I22" s="679"/>
      <c r="J22" s="682">
        <f>'20pobl'!Q23</f>
        <v>464829</v>
      </c>
      <c r="K22" s="683">
        <f t="shared" si="8"/>
        <v>7.0273959120584131</v>
      </c>
      <c r="L22" s="679"/>
      <c r="M22" s="682">
        <f>'20pobl'!X23</f>
        <v>237801</v>
      </c>
      <c r="N22" s="683">
        <f t="shared" si="1"/>
        <v>8.3017074983513606</v>
      </c>
      <c r="O22" s="679"/>
      <c r="P22" s="684">
        <f t="shared" si="2"/>
        <v>83005</v>
      </c>
      <c r="Q22" s="685">
        <f t="shared" si="9"/>
        <v>3.0851555716783423</v>
      </c>
      <c r="R22" s="679"/>
      <c r="S22" s="682">
        <f>'34adictcasaad'!G23</f>
        <v>23445</v>
      </c>
      <c r="T22" s="686">
        <f t="shared" si="10"/>
        <v>1.1794244388615951</v>
      </c>
      <c r="U22" s="679"/>
      <c r="V22" s="682">
        <f>'34adictcasaad'!J23</f>
        <v>15131</v>
      </c>
      <c r="W22" s="686">
        <f t="shared" si="11"/>
        <v>3.25517555918413</v>
      </c>
      <c r="X22" s="679"/>
      <c r="Y22" s="605">
        <f>'34adictcasaad'!M23</f>
        <v>44429</v>
      </c>
      <c r="Z22" s="609">
        <f t="shared" si="12"/>
        <v>18.683268783562728</v>
      </c>
      <c r="AA22" s="588"/>
      <c r="AB22" s="589">
        <f t="shared" si="3"/>
        <v>17</v>
      </c>
      <c r="AC22" s="589">
        <v>12</v>
      </c>
      <c r="AD22" s="589">
        <f t="shared" si="13"/>
        <v>10</v>
      </c>
      <c r="AE22" s="590" t="str">
        <f t="shared" si="4"/>
        <v>Comunitat Valenciana</v>
      </c>
      <c r="AF22" s="591">
        <f t="shared" si="5"/>
        <v>3.5609489037492787</v>
      </c>
      <c r="AG22" s="587"/>
      <c r="AH22" s="589">
        <f t="shared" si="14"/>
        <v>14</v>
      </c>
      <c r="AI22" s="589">
        <v>12</v>
      </c>
      <c r="AJ22" s="589">
        <f t="shared" si="15"/>
        <v>8</v>
      </c>
      <c r="AK22" s="590" t="str">
        <f t="shared" si="16"/>
        <v>Castilla - La Mancha</v>
      </c>
      <c r="AL22" s="591">
        <f t="shared" si="17"/>
        <v>1.27661550915328</v>
      </c>
      <c r="AM22" s="587"/>
      <c r="AN22" s="589">
        <f t="shared" si="18"/>
        <v>19</v>
      </c>
      <c r="AO22" s="589">
        <v>12</v>
      </c>
      <c r="AP22" s="589">
        <f t="shared" si="19"/>
        <v>10</v>
      </c>
      <c r="AQ22" s="590" t="str">
        <f t="shared" si="20"/>
        <v>Comunitat Valenciana</v>
      </c>
      <c r="AR22" s="591">
        <f t="shared" si="21"/>
        <v>5.3418074334740657</v>
      </c>
      <c r="AS22" s="587"/>
      <c r="AT22" s="589">
        <f t="shared" si="22"/>
        <v>19</v>
      </c>
      <c r="AU22" s="589">
        <v>12</v>
      </c>
      <c r="AV22" s="589">
        <f t="shared" si="23"/>
        <v>14</v>
      </c>
      <c r="AW22" s="590" t="str">
        <f t="shared" si="24"/>
        <v>Murcia, Región de</v>
      </c>
      <c r="AX22" s="591">
        <f t="shared" si="25"/>
        <v>30.436603204734521</v>
      </c>
    </row>
    <row r="23" spans="1:50" s="231" customFormat="1" ht="18" customHeight="1" x14ac:dyDescent="0.15">
      <c r="A23" s="677"/>
      <c r="B23" s="678" t="s">
        <v>45</v>
      </c>
      <c r="C23" s="679"/>
      <c r="D23" s="680">
        <f t="shared" si="6"/>
        <v>6750336</v>
      </c>
      <c r="E23" s="681">
        <f t="shared" si="0"/>
        <v>14.218591431102663</v>
      </c>
      <c r="F23" s="679"/>
      <c r="G23" s="682">
        <f>'20pobl'!J24</f>
        <v>5514027</v>
      </c>
      <c r="H23" s="683">
        <f t="shared" si="7"/>
        <v>14.511968367537881</v>
      </c>
      <c r="I23" s="679"/>
      <c r="J23" s="682">
        <f>'20pobl'!Q24</f>
        <v>866035</v>
      </c>
      <c r="K23" s="683">
        <f t="shared" si="8"/>
        <v>13.092924104777257</v>
      </c>
      <c r="L23" s="679"/>
      <c r="M23" s="682">
        <f>'20pobl'!X24</f>
        <v>370274</v>
      </c>
      <c r="N23" s="683">
        <f t="shared" si="1"/>
        <v>12.92638147965968</v>
      </c>
      <c r="O23" s="679"/>
      <c r="P23" s="684">
        <f t="shared" si="2"/>
        <v>234329</v>
      </c>
      <c r="Q23" s="685">
        <f t="shared" si="9"/>
        <v>3.4713679437586515</v>
      </c>
      <c r="R23" s="679"/>
      <c r="S23" s="682">
        <f>'34adictcasaad'!G24</f>
        <v>55556</v>
      </c>
      <c r="T23" s="686">
        <f t="shared" si="10"/>
        <v>1.007539498809128</v>
      </c>
      <c r="U23" s="679"/>
      <c r="V23" s="682">
        <f>'34adictcasaad'!J24</f>
        <v>45400</v>
      </c>
      <c r="W23" s="686">
        <f t="shared" si="11"/>
        <v>5.2422823557939342</v>
      </c>
      <c r="X23" s="679"/>
      <c r="Y23" s="605">
        <f>'34adictcasaad'!M24</f>
        <v>133373</v>
      </c>
      <c r="Z23" s="609">
        <f t="shared" si="12"/>
        <v>36.0200824254471</v>
      </c>
      <c r="AA23" s="588"/>
      <c r="AB23" s="589">
        <f t="shared" si="3"/>
        <v>13</v>
      </c>
      <c r="AC23" s="589">
        <v>13</v>
      </c>
      <c r="AD23" s="589">
        <f t="shared" si="13"/>
        <v>13</v>
      </c>
      <c r="AE23" s="590" t="str">
        <f t="shared" si="4"/>
        <v>Madrid, Comunidad de</v>
      </c>
      <c r="AF23" s="591">
        <f t="shared" si="5"/>
        <v>3.4713679437586515</v>
      </c>
      <c r="AG23" s="587"/>
      <c r="AH23" s="589">
        <f t="shared" si="14"/>
        <v>17</v>
      </c>
      <c r="AI23" s="589">
        <v>13</v>
      </c>
      <c r="AJ23" s="589">
        <f t="shared" si="15"/>
        <v>10</v>
      </c>
      <c r="AK23" s="590" t="str">
        <f t="shared" si="16"/>
        <v>Comunitat Valenciana</v>
      </c>
      <c r="AL23" s="591">
        <f t="shared" si="17"/>
        <v>1.2191935478336151</v>
      </c>
      <c r="AM23" s="587"/>
      <c r="AN23" s="589">
        <f t="shared" si="18"/>
        <v>13</v>
      </c>
      <c r="AO23" s="589">
        <v>13</v>
      </c>
      <c r="AP23" s="589">
        <f t="shared" si="19"/>
        <v>13</v>
      </c>
      <c r="AQ23" s="590" t="str">
        <f t="shared" si="20"/>
        <v>Madrid, Comunidad de</v>
      </c>
      <c r="AR23" s="591">
        <f t="shared" si="21"/>
        <v>5.2422823557939342</v>
      </c>
      <c r="AS23" s="587"/>
      <c r="AT23" s="589">
        <f t="shared" si="22"/>
        <v>9</v>
      </c>
      <c r="AU23" s="589">
        <v>13</v>
      </c>
      <c r="AV23" s="589">
        <f t="shared" si="23"/>
        <v>15</v>
      </c>
      <c r="AW23" s="590" t="str">
        <f t="shared" si="24"/>
        <v>Navarra, Comunidad Foral de</v>
      </c>
      <c r="AX23" s="591">
        <f t="shared" si="25"/>
        <v>30.121992381503446</v>
      </c>
    </row>
    <row r="24" spans="1:50" s="231" customFormat="1" ht="18" customHeight="1" x14ac:dyDescent="0.15">
      <c r="A24" s="677"/>
      <c r="B24" s="678" t="s">
        <v>46</v>
      </c>
      <c r="C24" s="679"/>
      <c r="D24" s="680">
        <f t="shared" si="6"/>
        <v>1531878</v>
      </c>
      <c r="E24" s="681">
        <f t="shared" si="0"/>
        <v>3.2266760357254345</v>
      </c>
      <c r="F24" s="679"/>
      <c r="G24" s="682">
        <f>'20pobl'!J25</f>
        <v>1285039</v>
      </c>
      <c r="H24" s="683">
        <f t="shared" si="7"/>
        <v>3.382001089050255</v>
      </c>
      <c r="I24" s="679"/>
      <c r="J24" s="682">
        <f>'20pobl'!Q25</f>
        <v>175195</v>
      </c>
      <c r="K24" s="683">
        <f t="shared" si="8"/>
        <v>2.6486398800700339</v>
      </c>
      <c r="L24" s="679"/>
      <c r="M24" s="682">
        <f>'20pobl'!X25</f>
        <v>71644</v>
      </c>
      <c r="N24" s="683">
        <f t="shared" si="1"/>
        <v>2.501114511763554</v>
      </c>
      <c r="O24" s="679"/>
      <c r="P24" s="684">
        <f t="shared" si="2"/>
        <v>51566</v>
      </c>
      <c r="Q24" s="685">
        <f t="shared" si="9"/>
        <v>3.3661949580841295</v>
      </c>
      <c r="R24" s="679"/>
      <c r="S24" s="682">
        <f>'34adictcasaad'!G25</f>
        <v>18550</v>
      </c>
      <c r="T24" s="686">
        <f t="shared" si="10"/>
        <v>1.443535954939889</v>
      </c>
      <c r="U24" s="679"/>
      <c r="V24" s="682">
        <f>'34adictcasaad'!J25</f>
        <v>11210</v>
      </c>
      <c r="W24" s="686">
        <f t="shared" si="11"/>
        <v>6.3985844344872858</v>
      </c>
      <c r="X24" s="679"/>
      <c r="Y24" s="605">
        <f>'34adictcasaad'!M25</f>
        <v>21806</v>
      </c>
      <c r="Z24" s="609">
        <f t="shared" si="12"/>
        <v>30.436603204734521</v>
      </c>
      <c r="AA24" s="588"/>
      <c r="AB24" s="589">
        <f t="shared" si="3"/>
        <v>14</v>
      </c>
      <c r="AC24" s="589">
        <v>14</v>
      </c>
      <c r="AD24" s="589">
        <f t="shared" si="13"/>
        <v>14</v>
      </c>
      <c r="AE24" s="590" t="str">
        <f t="shared" si="4"/>
        <v>Murcia, Región de</v>
      </c>
      <c r="AF24" s="591">
        <f t="shared" si="5"/>
        <v>3.3661949580841295</v>
      </c>
      <c r="AG24" s="587"/>
      <c r="AH24" s="589">
        <f t="shared" si="14"/>
        <v>6</v>
      </c>
      <c r="AI24" s="589">
        <v>14</v>
      </c>
      <c r="AJ24" s="589">
        <f t="shared" si="15"/>
        <v>12</v>
      </c>
      <c r="AK24" s="590" t="str">
        <f t="shared" si="16"/>
        <v>Galicia</v>
      </c>
      <c r="AL24" s="591">
        <f t="shared" si="17"/>
        <v>1.1794244388615951</v>
      </c>
      <c r="AM24" s="587"/>
      <c r="AN24" s="589">
        <f t="shared" si="18"/>
        <v>6</v>
      </c>
      <c r="AO24" s="589">
        <v>14</v>
      </c>
      <c r="AP24" s="589">
        <f t="shared" si="19"/>
        <v>6</v>
      </c>
      <c r="AQ24" s="590" t="str">
        <f t="shared" si="20"/>
        <v>Cantabria</v>
      </c>
      <c r="AR24" s="591">
        <f t="shared" si="21"/>
        <v>5.1490370811489097</v>
      </c>
      <c r="AS24" s="587"/>
      <c r="AT24" s="589">
        <f t="shared" si="22"/>
        <v>12</v>
      </c>
      <c r="AU24" s="589">
        <v>14</v>
      </c>
      <c r="AV24" s="589">
        <f t="shared" si="23"/>
        <v>2</v>
      </c>
      <c r="AW24" s="590" t="str">
        <f t="shared" si="24"/>
        <v>Aragón</v>
      </c>
      <c r="AX24" s="591">
        <f t="shared" si="25"/>
        <v>30.053726294948078</v>
      </c>
    </row>
    <row r="25" spans="1:50" s="231" customFormat="1" ht="18" customHeight="1" x14ac:dyDescent="0.15">
      <c r="B25" s="678" t="s">
        <v>47</v>
      </c>
      <c r="C25" s="679"/>
      <c r="D25" s="687">
        <f t="shared" si="6"/>
        <v>664117</v>
      </c>
      <c r="E25" s="681">
        <f t="shared" si="0"/>
        <v>1.3988649284198011</v>
      </c>
      <c r="F25" s="679"/>
      <c r="G25" s="688">
        <f>'20pobl'!J26</f>
        <v>529501</v>
      </c>
      <c r="H25" s="683">
        <f t="shared" si="7"/>
        <v>1.3935553385175072</v>
      </c>
      <c r="I25" s="679"/>
      <c r="J25" s="688">
        <f>'20pobl'!Q26</f>
        <v>93138</v>
      </c>
      <c r="K25" s="683">
        <f t="shared" si="8"/>
        <v>1.408082543165974</v>
      </c>
      <c r="L25" s="679"/>
      <c r="M25" s="688">
        <f>'20pobl'!X26</f>
        <v>41478</v>
      </c>
      <c r="N25" s="683">
        <f t="shared" si="1"/>
        <v>1.4480099899353567</v>
      </c>
      <c r="O25" s="679"/>
      <c r="P25" s="689">
        <f t="shared" si="2"/>
        <v>21790</v>
      </c>
      <c r="Q25" s="685">
        <f t="shared" si="9"/>
        <v>3.281048369489111</v>
      </c>
      <c r="R25" s="679"/>
      <c r="S25" s="688">
        <f>'34adictcasaad'!G26</f>
        <v>5188</v>
      </c>
      <c r="T25" s="686">
        <f t="shared" si="10"/>
        <v>0.97979040643927018</v>
      </c>
      <c r="U25" s="679"/>
      <c r="V25" s="688">
        <f>'34adictcasaad'!J26</f>
        <v>4108</v>
      </c>
      <c r="W25" s="686">
        <f t="shared" si="11"/>
        <v>4.4106594515664925</v>
      </c>
      <c r="X25" s="679"/>
      <c r="Y25" s="611">
        <f>'34adictcasaad'!M26</f>
        <v>12494</v>
      </c>
      <c r="Z25" s="609">
        <f t="shared" si="12"/>
        <v>30.121992381503446</v>
      </c>
      <c r="AA25" s="588"/>
      <c r="AB25" s="589">
        <f t="shared" si="3"/>
        <v>16</v>
      </c>
      <c r="AC25" s="589">
        <v>15</v>
      </c>
      <c r="AD25" s="589">
        <f t="shared" si="13"/>
        <v>4</v>
      </c>
      <c r="AE25" s="590" t="str">
        <f t="shared" si="4"/>
        <v>Balears, Illes</v>
      </c>
      <c r="AF25" s="591">
        <f t="shared" si="5"/>
        <v>3.3318913975926754</v>
      </c>
      <c r="AG25" s="587"/>
      <c r="AH25" s="589">
        <f t="shared" si="14"/>
        <v>18</v>
      </c>
      <c r="AI25" s="589">
        <v>15</v>
      </c>
      <c r="AJ25" s="589">
        <f t="shared" si="15"/>
        <v>4</v>
      </c>
      <c r="AK25" s="590" t="str">
        <f t="shared" si="16"/>
        <v>Balears, Illes</v>
      </c>
      <c r="AL25" s="591">
        <f t="shared" si="17"/>
        <v>1.131074164900739</v>
      </c>
      <c r="AM25" s="587"/>
      <c r="AN25" s="589">
        <f t="shared" si="18"/>
        <v>17</v>
      </c>
      <c r="AO25" s="589">
        <v>15</v>
      </c>
      <c r="AP25" s="589">
        <f t="shared" si="19"/>
        <v>3</v>
      </c>
      <c r="AQ25" s="590" t="str">
        <f t="shared" si="20"/>
        <v>Asturias, Principado de</v>
      </c>
      <c r="AR25" s="591">
        <f t="shared" si="21"/>
        <v>4.8017480281389897</v>
      </c>
      <c r="AS25" s="587"/>
      <c r="AT25" s="589">
        <f t="shared" si="22"/>
        <v>13</v>
      </c>
      <c r="AU25" s="589">
        <v>15</v>
      </c>
      <c r="AV25" s="589">
        <f t="shared" si="23"/>
        <v>18</v>
      </c>
      <c r="AW25" s="590" t="str">
        <f t="shared" si="24"/>
        <v>Ceuta y Melilla</v>
      </c>
      <c r="AX25" s="591">
        <f t="shared" si="25"/>
        <v>29.121218357686768</v>
      </c>
    </row>
    <row r="26" spans="1:50" s="231" customFormat="1" ht="18" customHeight="1" x14ac:dyDescent="0.15">
      <c r="B26" s="678" t="s">
        <v>48</v>
      </c>
      <c r="C26" s="679"/>
      <c r="D26" s="687">
        <f t="shared" si="6"/>
        <v>2208174</v>
      </c>
      <c r="E26" s="681">
        <f t="shared" si="0"/>
        <v>4.6511942390399073</v>
      </c>
      <c r="F26" s="679"/>
      <c r="G26" s="688">
        <f>'20pobl'!J27</f>
        <v>1695657</v>
      </c>
      <c r="H26" s="683">
        <f t="shared" si="7"/>
        <v>4.4626768686831202</v>
      </c>
      <c r="I26" s="679"/>
      <c r="J26" s="688">
        <f>'20pobl'!Q27</f>
        <v>353210</v>
      </c>
      <c r="K26" s="683">
        <f t="shared" si="8"/>
        <v>5.3399131940953604</v>
      </c>
      <c r="L26" s="679"/>
      <c r="M26" s="688">
        <f>'20pobl'!X27</f>
        <v>159307</v>
      </c>
      <c r="N26" s="683">
        <f t="shared" si="1"/>
        <v>5.561457338025745</v>
      </c>
      <c r="O26" s="679"/>
      <c r="P26" s="689">
        <f t="shared" si="2"/>
        <v>111679</v>
      </c>
      <c r="Q26" s="685">
        <f t="shared" si="9"/>
        <v>5.0575271695074751</v>
      </c>
      <c r="R26" s="679"/>
      <c r="S26" s="688">
        <f>'34adictcasaad'!G27</f>
        <v>29430</v>
      </c>
      <c r="T26" s="686">
        <f t="shared" si="10"/>
        <v>1.7356104448010417</v>
      </c>
      <c r="U26" s="679"/>
      <c r="V26" s="688">
        <f>'34adictcasaad'!J27</f>
        <v>22320</v>
      </c>
      <c r="W26" s="686">
        <f t="shared" si="11"/>
        <v>6.3191868859885059</v>
      </c>
      <c r="X26" s="679"/>
      <c r="Y26" s="611">
        <f>'34adictcasaad'!M27</f>
        <v>59929</v>
      </c>
      <c r="Z26" s="609">
        <f t="shared" si="12"/>
        <v>37.618560389687836</v>
      </c>
      <c r="AA26" s="588"/>
      <c r="AB26" s="589">
        <f t="shared" si="3"/>
        <v>3</v>
      </c>
      <c r="AC26" s="589">
        <v>16</v>
      </c>
      <c r="AD26" s="589">
        <f t="shared" si="13"/>
        <v>15</v>
      </c>
      <c r="AE26" s="590" t="str">
        <f t="shared" si="4"/>
        <v>Navarra, Comunidad Foral de</v>
      </c>
      <c r="AF26" s="592">
        <f t="shared" si="5"/>
        <v>3.281048369489111</v>
      </c>
      <c r="AG26" s="587"/>
      <c r="AH26" s="589">
        <f t="shared" si="14"/>
        <v>2</v>
      </c>
      <c r="AI26" s="589">
        <v>16</v>
      </c>
      <c r="AJ26" s="589">
        <f t="shared" si="15"/>
        <v>5</v>
      </c>
      <c r="AK26" s="590" t="str">
        <f t="shared" si="16"/>
        <v>Canarias</v>
      </c>
      <c r="AL26" s="591">
        <f t="shared" si="17"/>
        <v>1.0623691707935468</v>
      </c>
      <c r="AM26" s="587"/>
      <c r="AN26" s="589">
        <f t="shared" si="18"/>
        <v>8</v>
      </c>
      <c r="AO26" s="589">
        <v>16</v>
      </c>
      <c r="AP26" s="589">
        <f t="shared" si="19"/>
        <v>2</v>
      </c>
      <c r="AQ26" s="590" t="str">
        <f t="shared" si="20"/>
        <v>Aragón</v>
      </c>
      <c r="AR26" s="591">
        <f t="shared" si="21"/>
        <v>4.6611315516863048</v>
      </c>
      <c r="AS26" s="587"/>
      <c r="AT26" s="589">
        <f t="shared" si="22"/>
        <v>7</v>
      </c>
      <c r="AU26" s="589">
        <v>16</v>
      </c>
      <c r="AV26" s="589">
        <f t="shared" si="23"/>
        <v>6</v>
      </c>
      <c r="AW26" s="590" t="str">
        <f t="shared" si="24"/>
        <v>Cantabria</v>
      </c>
      <c r="AX26" s="591">
        <f t="shared" si="25"/>
        <v>28.941210880374378</v>
      </c>
    </row>
    <row r="27" spans="1:50" s="231" customFormat="1" ht="18" customHeight="1" x14ac:dyDescent="0.15">
      <c r="B27" s="678" t="s">
        <v>49</v>
      </c>
      <c r="C27" s="679"/>
      <c r="D27" s="687">
        <f t="shared" si="6"/>
        <v>319892</v>
      </c>
      <c r="E27" s="690">
        <f t="shared" si="0"/>
        <v>0.67380551872948147</v>
      </c>
      <c r="F27" s="679"/>
      <c r="G27" s="688">
        <f>'20pobl'!J28</f>
        <v>251041</v>
      </c>
      <c r="H27" s="691">
        <f t="shared" si="7"/>
        <v>0.66069662897100012</v>
      </c>
      <c r="I27" s="679"/>
      <c r="J27" s="688">
        <f>'20pobl'!Q28</f>
        <v>46710</v>
      </c>
      <c r="K27" s="691">
        <f t="shared" si="8"/>
        <v>0.70617294328075164</v>
      </c>
      <c r="L27" s="679"/>
      <c r="M27" s="688">
        <f>'20pobl'!X28</f>
        <v>22141</v>
      </c>
      <c r="N27" s="691">
        <f t="shared" si="1"/>
        <v>0.77294925471716891</v>
      </c>
      <c r="O27" s="679"/>
      <c r="P27" s="689">
        <f t="shared" si="2"/>
        <v>14516</v>
      </c>
      <c r="Q27" s="692">
        <f t="shared" si="9"/>
        <v>4.5377815012566742</v>
      </c>
      <c r="R27" s="679"/>
      <c r="S27" s="688">
        <f>'34adictcasaad'!G28</f>
        <v>3400</v>
      </c>
      <c r="T27" s="414">
        <f t="shared" si="10"/>
        <v>1.3543604431148697</v>
      </c>
      <c r="U27" s="679"/>
      <c r="V27" s="688">
        <f>'34adictcasaad'!J28</f>
        <v>2698</v>
      </c>
      <c r="W27" s="414">
        <f t="shared" si="11"/>
        <v>5.7760650824234636</v>
      </c>
      <c r="X27" s="679"/>
      <c r="Y27" s="611">
        <f>'34adictcasaad'!M28</f>
        <v>8418</v>
      </c>
      <c r="Z27" s="612">
        <f t="shared" si="12"/>
        <v>38.019962964635745</v>
      </c>
      <c r="AA27" s="588"/>
      <c r="AB27" s="589">
        <f t="shared" si="3"/>
        <v>5</v>
      </c>
      <c r="AC27" s="589">
        <v>17</v>
      </c>
      <c r="AD27" s="589">
        <f t="shared" si="13"/>
        <v>12</v>
      </c>
      <c r="AE27" s="590" t="str">
        <f t="shared" si="4"/>
        <v>Galicia</v>
      </c>
      <c r="AF27" s="591">
        <f t="shared" si="5"/>
        <v>3.0851555716783423</v>
      </c>
      <c r="AG27" s="587"/>
      <c r="AH27" s="589">
        <f t="shared" si="14"/>
        <v>9</v>
      </c>
      <c r="AI27" s="589">
        <v>17</v>
      </c>
      <c r="AJ27" s="589">
        <f t="shared" si="15"/>
        <v>13</v>
      </c>
      <c r="AK27" s="590" t="str">
        <f t="shared" si="16"/>
        <v>Madrid, Comunidad de</v>
      </c>
      <c r="AL27" s="591">
        <f t="shared" si="17"/>
        <v>1.007539498809128</v>
      </c>
      <c r="AM27" s="587"/>
      <c r="AN27" s="589">
        <f t="shared" si="18"/>
        <v>11</v>
      </c>
      <c r="AO27" s="589">
        <v>17</v>
      </c>
      <c r="AP27" s="589">
        <f t="shared" si="19"/>
        <v>15</v>
      </c>
      <c r="AQ27" s="590" t="str">
        <f t="shared" si="20"/>
        <v>Navarra, Comunidad Foral de</v>
      </c>
      <c r="AR27" s="591">
        <f t="shared" si="21"/>
        <v>4.4106594515664925</v>
      </c>
      <c r="AS27" s="587"/>
      <c r="AT27" s="589">
        <f t="shared" si="22"/>
        <v>6</v>
      </c>
      <c r="AU27" s="589">
        <v>17</v>
      </c>
      <c r="AV27" s="589">
        <f t="shared" si="23"/>
        <v>3</v>
      </c>
      <c r="AW27" s="590" t="str">
        <f t="shared" si="24"/>
        <v>Asturias, Principado de</v>
      </c>
      <c r="AX27" s="591">
        <f t="shared" si="25"/>
        <v>27.094677055951934</v>
      </c>
    </row>
    <row r="28" spans="1:50" s="231" customFormat="1" ht="18" customHeight="1" x14ac:dyDescent="0.15">
      <c r="B28" s="678" t="s">
        <v>4</v>
      </c>
      <c r="C28" s="679"/>
      <c r="D28" s="687">
        <f t="shared" si="6"/>
        <v>168287</v>
      </c>
      <c r="E28" s="690">
        <f t="shared" si="0"/>
        <v>0.35447185090726951</v>
      </c>
      <c r="F28" s="679"/>
      <c r="G28" s="688">
        <f>'20pobl'!J29</f>
        <v>148381</v>
      </c>
      <c r="H28" s="691">
        <f t="shared" si="7"/>
        <v>0.39051320901106185</v>
      </c>
      <c r="I28" s="679"/>
      <c r="J28" s="688">
        <f>'20pobl'!Q29</f>
        <v>15047</v>
      </c>
      <c r="K28" s="691">
        <f t="shared" si="8"/>
        <v>0.2274841421011661</v>
      </c>
      <c r="L28" s="679"/>
      <c r="M28" s="688">
        <f>'20pobl'!X29</f>
        <v>4859</v>
      </c>
      <c r="N28" s="691">
        <f t="shared" si="1"/>
        <v>0.16962921406759962</v>
      </c>
      <c r="O28" s="679"/>
      <c r="P28" s="689">
        <f t="shared" si="2"/>
        <v>4948</v>
      </c>
      <c r="Q28" s="692">
        <f t="shared" si="9"/>
        <v>2.9402152275576841</v>
      </c>
      <c r="R28" s="679"/>
      <c r="S28" s="688">
        <f>'34adictcasaad'!G29</f>
        <v>2604</v>
      </c>
      <c r="T28" s="414">
        <f t="shared" si="10"/>
        <v>1.7549416704295024</v>
      </c>
      <c r="U28" s="679"/>
      <c r="V28" s="688">
        <f>'34adictcasaad'!J29</f>
        <v>929</v>
      </c>
      <c r="W28" s="414">
        <f t="shared" si="11"/>
        <v>6.1739881703994151</v>
      </c>
      <c r="X28" s="679"/>
      <c r="Y28" s="611">
        <f>'34adictcasaad'!M29</f>
        <v>1415</v>
      </c>
      <c r="Z28" s="612">
        <f t="shared" si="12"/>
        <v>29.121218357686768</v>
      </c>
      <c r="AA28" s="588"/>
      <c r="AB28" s="589">
        <f t="shared" si="3"/>
        <v>18</v>
      </c>
      <c r="AC28" s="589">
        <v>18</v>
      </c>
      <c r="AD28" s="589">
        <f t="shared" si="13"/>
        <v>18</v>
      </c>
      <c r="AE28" s="590" t="str">
        <f t="shared" si="4"/>
        <v>Ceuta y Melilla</v>
      </c>
      <c r="AF28" s="591">
        <f t="shared" si="5"/>
        <v>2.9402152275576841</v>
      </c>
      <c r="AG28" s="587"/>
      <c r="AH28" s="589">
        <f t="shared" si="14"/>
        <v>1</v>
      </c>
      <c r="AI28" s="589">
        <v>18</v>
      </c>
      <c r="AJ28" s="589">
        <f t="shared" si="15"/>
        <v>15</v>
      </c>
      <c r="AK28" s="590" t="str">
        <f t="shared" si="16"/>
        <v>Navarra, Comunidad Foral de</v>
      </c>
      <c r="AL28" s="591">
        <f t="shared" si="17"/>
        <v>0.97979040643927018</v>
      </c>
      <c r="AM28" s="587"/>
      <c r="AN28" s="589">
        <f t="shared" si="18"/>
        <v>10</v>
      </c>
      <c r="AO28" s="589">
        <v>18</v>
      </c>
      <c r="AP28" s="589">
        <f t="shared" si="19"/>
        <v>5</v>
      </c>
      <c r="AQ28" s="590" t="str">
        <f t="shared" si="20"/>
        <v>Canarias</v>
      </c>
      <c r="AR28" s="591">
        <f t="shared" si="21"/>
        <v>3.9651356436857017</v>
      </c>
      <c r="AS28" s="587"/>
      <c r="AT28" s="589">
        <f t="shared" si="22"/>
        <v>15</v>
      </c>
      <c r="AU28" s="589">
        <v>18</v>
      </c>
      <c r="AV28" s="589">
        <f t="shared" si="23"/>
        <v>5</v>
      </c>
      <c r="AW28" s="590" t="str">
        <f t="shared" si="24"/>
        <v>Canarias</v>
      </c>
      <c r="AX28" s="591">
        <f t="shared" si="25"/>
        <v>22.206623432408929</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672"/>
      <c r="Z29" s="593"/>
      <c r="AA29" s="588"/>
      <c r="AB29" s="585"/>
      <c r="AC29" s="585"/>
      <c r="AD29" s="589">
        <f>MATCH(AC30,AB$11:AB$30,0)</f>
        <v>5</v>
      </c>
      <c r="AE29" s="590" t="str">
        <f t="shared" si="4"/>
        <v>Canarias</v>
      </c>
      <c r="AF29" s="591">
        <f t="shared" si="5"/>
        <v>2.3589096942142196</v>
      </c>
      <c r="AG29" s="587"/>
      <c r="AH29" s="585"/>
      <c r="AI29" s="585"/>
      <c r="AJ29" s="589">
        <f>MATCH(AI30,AH$11:AH$30,0)</f>
        <v>2</v>
      </c>
      <c r="AK29" s="590" t="str">
        <f t="shared" si="16"/>
        <v>Aragón</v>
      </c>
      <c r="AL29" s="591">
        <f t="shared" si="17"/>
        <v>0.94476287061596831</v>
      </c>
      <c r="AM29" s="587"/>
      <c r="AN29" s="585"/>
      <c r="AO29" s="585"/>
      <c r="AP29" s="589">
        <f>MATCH(AO30,AN$11:AN$30,0)</f>
        <v>12</v>
      </c>
      <c r="AQ29" s="590" t="str">
        <f t="shared" si="20"/>
        <v>Galicia</v>
      </c>
      <c r="AR29" s="591">
        <f>INDEX(W$11:W$30,AP29,1)</f>
        <v>3.25517555918413</v>
      </c>
      <c r="AS29" s="587"/>
      <c r="AT29" s="585"/>
      <c r="AU29" s="585"/>
      <c r="AV29" s="589">
        <f>MATCH(AU30,AT$11:AT$30,0)</f>
        <v>12</v>
      </c>
      <c r="AW29" s="590" t="str">
        <f t="shared" si="24"/>
        <v>Galicia</v>
      </c>
      <c r="AX29" s="591">
        <f t="shared" si="25"/>
        <v>18.683268783562728</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1928166</v>
      </c>
      <c r="Q30" s="695">
        <f>P30*100/D30</f>
        <v>4.0613985089547393</v>
      </c>
      <c r="R30" s="675"/>
      <c r="S30" s="698">
        <f>SUM(S11:S28)</f>
        <v>507098</v>
      </c>
      <c r="T30" s="696">
        <f>S30*100/G30</f>
        <v>1.3345945051124566</v>
      </c>
      <c r="U30" s="675"/>
      <c r="V30" s="698">
        <f>SUM(V11:V28)</f>
        <v>408474</v>
      </c>
      <c r="W30" s="696">
        <f>V30*100/J30</f>
        <v>6.1754075537071662</v>
      </c>
      <c r="X30" s="675"/>
      <c r="Y30" s="792">
        <f>SUM(Y11:Y28)</f>
        <v>1012594</v>
      </c>
      <c r="Z30" s="594">
        <f>Y30*100/M30</f>
        <v>35.349974148912736</v>
      </c>
      <c r="AA30" s="588"/>
      <c r="AB30" s="589">
        <f>_xlfn.RANK.EQ(Q30,Q$11:Q$30,0)</f>
        <v>9</v>
      </c>
      <c r="AC30" s="589">
        <v>19</v>
      </c>
      <c r="AD30" s="585"/>
      <c r="AE30" s="585"/>
      <c r="AF30" s="595"/>
      <c r="AG30" s="297"/>
      <c r="AH30" s="589">
        <f t="shared" si="14"/>
        <v>10</v>
      </c>
      <c r="AI30" s="589">
        <v>19</v>
      </c>
      <c r="AJ30" s="585"/>
      <c r="AK30" s="585"/>
      <c r="AL30" s="595"/>
      <c r="AM30" s="297"/>
      <c r="AN30" s="589">
        <f t="shared" si="18"/>
        <v>9</v>
      </c>
      <c r="AO30" s="589">
        <v>19</v>
      </c>
      <c r="AP30" s="585"/>
      <c r="AQ30" s="585"/>
      <c r="AR30" s="595"/>
      <c r="AS30" s="297"/>
      <c r="AT30" s="589">
        <f t="shared" si="22"/>
        <v>10</v>
      </c>
      <c r="AU30" s="589">
        <v>19</v>
      </c>
      <c r="AV30" s="585"/>
      <c r="AW30" s="585"/>
      <c r="AX30" s="595"/>
    </row>
    <row r="31" spans="1:50" s="297" customFormat="1" ht="5.25" customHeight="1" x14ac:dyDescent="0.2">
      <c r="B31" s="257" t="s">
        <v>42</v>
      </c>
      <c r="C31" s="613"/>
      <c r="D31" s="613"/>
      <c r="E31" s="613"/>
      <c r="F31" s="613"/>
      <c r="G31" s="613"/>
      <c r="H31" s="613"/>
      <c r="I31" s="613"/>
      <c r="R31" s="613"/>
    </row>
    <row r="32" spans="1:50" s="251" customFormat="1" ht="5.25" customHeight="1" x14ac:dyDescent="0.2">
      <c r="B32" s="257" t="s">
        <v>50</v>
      </c>
      <c r="C32" s="260"/>
      <c r="D32" s="260"/>
      <c r="E32" s="260"/>
      <c r="F32" s="260"/>
      <c r="G32" s="260"/>
      <c r="H32" s="260"/>
      <c r="I32" s="260"/>
      <c r="O32" s="259"/>
      <c r="R32" s="260"/>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251" customFormat="1" ht="13.5" customHeight="1" x14ac:dyDescent="0.2">
      <c r="B33" s="1057" t="s">
        <v>179</v>
      </c>
      <c r="C33" s="1057"/>
      <c r="D33" s="1057"/>
      <c r="E33" s="1057"/>
      <c r="F33" s="1057"/>
      <c r="G33" s="1057"/>
      <c r="H33" s="1057"/>
      <c r="I33" s="1057"/>
      <c r="J33" s="1057"/>
      <c r="K33" s="1057"/>
      <c r="L33" s="1057"/>
      <c r="M33" s="1057"/>
      <c r="O33" s="259"/>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ht="29.25" customHeight="1" x14ac:dyDescent="0.2">
      <c r="B34" s="1064"/>
      <c r="C34" s="1064"/>
      <c r="D34" s="1064"/>
      <c r="E34" s="1064"/>
      <c r="F34" s="1064"/>
      <c r="G34" s="1064"/>
      <c r="H34" s="1064"/>
      <c r="I34" s="1064"/>
      <c r="J34" s="1064"/>
      <c r="K34" s="1064"/>
      <c r="L34" s="1064"/>
      <c r="M34" s="1064"/>
      <c r="N34" s="1064"/>
      <c r="O34" s="1064"/>
      <c r="P34" s="1064"/>
      <c r="Q34" s="262"/>
      <c r="R34" s="262"/>
      <c r="S34" s="262"/>
    </row>
    <row r="35" spans="2:50" ht="4.5" customHeight="1" x14ac:dyDescent="0.2">
      <c r="B35" s="1065"/>
      <c r="C35" s="1065"/>
      <c r="D35" s="1065"/>
      <c r="E35" s="1065"/>
      <c r="F35" s="1065"/>
      <c r="G35" s="1065"/>
      <c r="H35" s="1065"/>
      <c r="I35" s="1065"/>
      <c r="J35" s="1065"/>
      <c r="K35" s="1065"/>
      <c r="L35" s="1065"/>
      <c r="M35" s="1065"/>
      <c r="N35" s="1065"/>
      <c r="O35" s="1065"/>
      <c r="P35" s="1065"/>
      <c r="Q35" s="262"/>
      <c r="R35" s="262"/>
      <c r="S35" s="262"/>
    </row>
    <row r="38" spans="2:50" x14ac:dyDescent="0.2">
      <c r="L38" s="263"/>
      <c r="M38" s="263"/>
      <c r="N38" s="263"/>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40"/>
  <sheetViews>
    <sheetView zoomScale="90" zoomScaleNormal="90" workbookViewId="0"/>
  </sheetViews>
  <sheetFormatPr baseColWidth="10" defaultColWidth="11.42578125" defaultRowHeight="15" x14ac:dyDescent="0.2"/>
  <cols>
    <col min="1" max="1" width="3.42578125"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28515625" style="261" customWidth="1"/>
    <col min="12" max="12" width="8.5703125" style="261" customWidth="1"/>
    <col min="13" max="13" width="5.7109375" style="261" customWidth="1"/>
    <col min="14" max="14" width="8.5703125" style="261" customWidth="1"/>
    <col min="15" max="15" width="7.28515625" style="261" customWidth="1"/>
    <col min="16" max="16" width="8.5703125" style="261" customWidth="1"/>
    <col min="17" max="17" width="7.28515625" style="261" customWidth="1"/>
    <col min="18" max="18" width="8.5703125" style="261" customWidth="1"/>
    <col min="19" max="19" width="6.140625" style="261" customWidth="1"/>
    <col min="20" max="20" width="8.5703125" style="261" customWidth="1"/>
    <col min="21" max="21" width="7.28515625" style="261" customWidth="1"/>
    <col min="22" max="22" width="8.5703125" style="261" customWidth="1"/>
    <col min="23" max="23" width="3.5703125" style="261" customWidth="1"/>
    <col min="24" max="25" width="2.42578125" style="261" bestFit="1" customWidth="1"/>
    <col min="26" max="26" width="5.5703125" style="439" customWidth="1"/>
    <col min="27" max="27" width="14.85546875" style="297" bestFit="1" customWidth="1"/>
    <col min="28" max="28" width="7" style="954" bestFit="1" customWidth="1"/>
    <col min="29" max="29" width="8.42578125" style="297" bestFit="1" customWidth="1"/>
    <col min="30" max="30" width="4.28515625" style="439" bestFit="1" customWidth="1"/>
    <col min="31" max="31" width="2.42578125" style="439" bestFit="1" customWidth="1"/>
    <col min="32" max="32" width="4.28515625" style="439"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4" t="s">
        <v>143</v>
      </c>
      <c r="G1" s="714"/>
      <c r="H1" s="714"/>
      <c r="I1" s="714" t="s">
        <v>19</v>
      </c>
      <c r="Z1" s="1009"/>
      <c r="AA1" s="714"/>
      <c r="AB1" s="951"/>
      <c r="AC1" s="714"/>
      <c r="AD1" s="1009"/>
      <c r="AE1" s="1009"/>
      <c r="AF1" s="1009"/>
    </row>
    <row r="2" spans="1:34" s="205" customFormat="1" x14ac:dyDescent="0.2">
      <c r="B2" s="1033"/>
      <c r="C2" s="1033"/>
      <c r="Z2" s="507"/>
      <c r="AA2" s="617"/>
      <c r="AB2" s="952"/>
      <c r="AC2" s="617"/>
      <c r="AD2" s="507"/>
      <c r="AE2" s="507"/>
      <c r="AF2" s="507"/>
    </row>
    <row r="3" spans="1:34" s="208" customFormat="1" ht="37.5" customHeight="1" x14ac:dyDescent="0.2">
      <c r="B3" s="1034"/>
      <c r="C3" s="1034"/>
      <c r="Z3" s="507"/>
      <c r="AA3" s="617"/>
      <c r="AB3" s="952"/>
      <c r="AC3" s="617"/>
      <c r="AD3" s="507"/>
      <c r="AE3" s="507"/>
      <c r="AF3" s="507"/>
    </row>
    <row r="4" spans="1:34" s="208" customFormat="1" ht="19.5" x14ac:dyDescent="0.2">
      <c r="A4" s="1081" t="s">
        <v>486</v>
      </c>
      <c r="B4" s="1081"/>
      <c r="C4" s="1081"/>
      <c r="D4" s="1081"/>
      <c r="E4" s="1081"/>
      <c r="F4" s="1081"/>
      <c r="G4" s="1081"/>
      <c r="H4" s="1081"/>
      <c r="I4" s="1081"/>
      <c r="J4" s="1081"/>
      <c r="K4" s="1081"/>
      <c r="L4" s="1081"/>
      <c r="M4" s="1081"/>
      <c r="N4" s="1081"/>
      <c r="O4" s="1081"/>
      <c r="P4" s="1081"/>
      <c r="Q4" s="1081"/>
      <c r="R4" s="1081"/>
      <c r="S4" s="1081"/>
      <c r="T4" s="1081"/>
      <c r="U4" s="1081"/>
      <c r="Z4" s="507"/>
      <c r="AA4" s="617"/>
      <c r="AB4" s="952"/>
      <c r="AC4" s="617"/>
      <c r="AD4" s="507"/>
      <c r="AE4" s="507"/>
      <c r="AF4" s="507"/>
    </row>
    <row r="5" spans="1:34" s="208" customFormat="1" ht="18.7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Z5" s="507"/>
      <c r="AA5" s="617"/>
      <c r="AB5" s="952"/>
      <c r="AC5" s="617"/>
      <c r="AD5" s="507"/>
      <c r="AE5" s="507"/>
      <c r="AF5" s="507"/>
    </row>
    <row r="6" spans="1:34" s="208" customFormat="1" ht="6.75" customHeight="1" x14ac:dyDescent="0.2">
      <c r="Z6" s="507"/>
      <c r="AA6" s="617"/>
      <c r="AB6" s="952"/>
      <c r="AC6" s="617"/>
      <c r="AD6" s="507"/>
      <c r="AE6" s="507"/>
      <c r="AF6" s="507"/>
    </row>
    <row r="7" spans="1:34" s="213" customFormat="1" ht="8.25" customHeight="1" x14ac:dyDescent="0.2">
      <c r="A7" s="209"/>
      <c r="B7" s="1036" t="s">
        <v>15</v>
      </c>
      <c r="C7" s="211"/>
      <c r="D7" s="1082" t="s">
        <v>254</v>
      </c>
      <c r="E7" s="568"/>
      <c r="F7" s="1043"/>
      <c r="G7" s="1043"/>
      <c r="H7" s="568"/>
      <c r="I7" s="864"/>
      <c r="J7" s="864"/>
      <c r="K7" s="942"/>
      <c r="L7" s="942"/>
      <c r="M7" s="943"/>
      <c r="N7" s="943"/>
      <c r="O7" s="943"/>
      <c r="P7" s="943"/>
      <c r="Q7" s="943"/>
      <c r="R7" s="943"/>
      <c r="S7" s="944"/>
      <c r="T7" s="945"/>
      <c r="U7" s="945"/>
      <c r="V7" s="946"/>
      <c r="Z7" s="431"/>
      <c r="AA7" s="596"/>
      <c r="AB7" s="953"/>
      <c r="AC7" s="596"/>
      <c r="AD7" s="431"/>
      <c r="AE7" s="431"/>
      <c r="AF7" s="431"/>
    </row>
    <row r="8" spans="1:34" s="213" customFormat="1" ht="15.75" customHeight="1" x14ac:dyDescent="0.2">
      <c r="A8" s="209"/>
      <c r="B8" s="1037"/>
      <c r="C8" s="211"/>
      <c r="D8" s="1083"/>
      <c r="E8" s="799"/>
      <c r="F8" s="1045" t="s">
        <v>394</v>
      </c>
      <c r="G8" s="1044"/>
      <c r="H8" s="211"/>
      <c r="I8" s="1045" t="s">
        <v>395</v>
      </c>
      <c r="J8" s="1044"/>
      <c r="K8" s="1084" t="s">
        <v>383</v>
      </c>
      <c r="L8" s="1085"/>
      <c r="M8" s="1085"/>
      <c r="N8" s="1085"/>
      <c r="O8" s="1085"/>
      <c r="P8" s="1085"/>
      <c r="Q8" s="1085"/>
      <c r="R8" s="1085"/>
      <c r="S8" s="1085"/>
      <c r="T8" s="1085"/>
      <c r="U8" s="1085"/>
      <c r="V8" s="1086"/>
      <c r="Z8" s="431"/>
      <c r="AA8" s="596"/>
      <c r="AB8" s="953"/>
      <c r="AC8" s="596"/>
      <c r="AD8" s="431"/>
      <c r="AE8" s="431"/>
      <c r="AF8" s="431"/>
    </row>
    <row r="9" spans="1:34" s="213" customFormat="1" ht="28.5" customHeight="1" x14ac:dyDescent="0.2">
      <c r="A9" s="209"/>
      <c r="B9" s="1037"/>
      <c r="C9" s="211"/>
      <c r="D9" s="1083"/>
      <c r="E9" s="211"/>
      <c r="F9" s="1074"/>
      <c r="G9" s="1075"/>
      <c r="H9" s="211"/>
      <c r="I9" s="1074"/>
      <c r="J9" s="1075"/>
      <c r="K9" s="1045" t="s">
        <v>384</v>
      </c>
      <c r="L9" s="1044"/>
      <c r="M9" s="1045" t="s">
        <v>385</v>
      </c>
      <c r="N9" s="1044"/>
      <c r="O9" s="1045" t="s">
        <v>386</v>
      </c>
      <c r="P9" s="1044"/>
      <c r="Q9" s="1045" t="s">
        <v>387</v>
      </c>
      <c r="R9" s="1044"/>
      <c r="S9" s="1045" t="s">
        <v>388</v>
      </c>
      <c r="T9" s="1044"/>
      <c r="U9" s="1045" t="s">
        <v>389</v>
      </c>
      <c r="V9" s="1044"/>
      <c r="Z9" s="431"/>
      <c r="AA9" s="596"/>
      <c r="AB9" s="953"/>
      <c r="AC9" s="596"/>
      <c r="AD9" s="431"/>
      <c r="AE9" s="431"/>
      <c r="AF9" s="431"/>
    </row>
    <row r="10" spans="1:34" s="219" customFormat="1" ht="22.5" x14ac:dyDescent="0.2">
      <c r="A10" s="214"/>
      <c r="B10" s="1038"/>
      <c r="C10" s="216"/>
      <c r="D10" s="800" t="s">
        <v>12</v>
      </c>
      <c r="E10" s="216"/>
      <c r="F10" s="217" t="s">
        <v>12</v>
      </c>
      <c r="G10" s="218" t="s">
        <v>284</v>
      </c>
      <c r="H10" s="216"/>
      <c r="I10" s="217" t="s">
        <v>12</v>
      </c>
      <c r="J10" s="218" t="s">
        <v>284</v>
      </c>
      <c r="K10" s="217" t="s">
        <v>12</v>
      </c>
      <c r="L10" s="218" t="s">
        <v>390</v>
      </c>
      <c r="M10" s="217" t="s">
        <v>12</v>
      </c>
      <c r="N10" s="218" t="s">
        <v>390</v>
      </c>
      <c r="O10" s="217" t="s">
        <v>12</v>
      </c>
      <c r="P10" s="218" t="s">
        <v>390</v>
      </c>
      <c r="Q10" s="217" t="s">
        <v>12</v>
      </c>
      <c r="R10" s="218" t="s">
        <v>390</v>
      </c>
      <c r="S10" s="217" t="s">
        <v>12</v>
      </c>
      <c r="T10" s="218" t="s">
        <v>390</v>
      </c>
      <c r="U10" s="217" t="s">
        <v>12</v>
      </c>
      <c r="V10" s="218" t="s">
        <v>390</v>
      </c>
      <c r="Z10" s="435"/>
      <c r="AA10" s="590" t="s">
        <v>217</v>
      </c>
      <c r="AB10" s="947" t="s">
        <v>396</v>
      </c>
      <c r="AC10" s="948" t="s">
        <v>397</v>
      </c>
      <c r="AD10" s="435"/>
      <c r="AE10" s="435"/>
      <c r="AF10" s="435"/>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Z11" s="231"/>
      <c r="AA11" s="949">
        <v>44286</v>
      </c>
      <c r="AB11" s="947">
        <v>25720</v>
      </c>
      <c r="AC11" s="947">
        <v>23592</v>
      </c>
      <c r="AD11" s="231"/>
      <c r="AE11" s="231"/>
      <c r="AF11" s="231"/>
    </row>
    <row r="12" spans="1:34" s="232" customFormat="1" ht="14.25" x14ac:dyDescent="0.15">
      <c r="A12" s="224"/>
      <c r="B12" s="225" t="s">
        <v>11</v>
      </c>
      <c r="C12" s="226"/>
      <c r="D12" s="801">
        <v>388272</v>
      </c>
      <c r="E12" s="226"/>
      <c r="F12" s="227">
        <v>4362</v>
      </c>
      <c r="G12" s="228">
        <v>1.1234392384719989</v>
      </c>
      <c r="H12" s="226"/>
      <c r="I12" s="227">
        <v>2999</v>
      </c>
      <c r="J12" s="228">
        <v>0.77239667037540694</v>
      </c>
      <c r="K12" s="227">
        <v>2591</v>
      </c>
      <c r="L12" s="228">
        <v>86.395465155051681</v>
      </c>
      <c r="M12" s="227">
        <v>34</v>
      </c>
      <c r="N12" s="228">
        <v>1.1337112370790263</v>
      </c>
      <c r="O12" s="227">
        <v>3</v>
      </c>
      <c r="P12" s="228">
        <v>0.10003334444814939</v>
      </c>
      <c r="Q12" s="227">
        <v>276</v>
      </c>
      <c r="R12" s="228">
        <v>9.2030676892297443</v>
      </c>
      <c r="S12" s="227">
        <v>66</v>
      </c>
      <c r="T12" s="228">
        <v>2.2007335778592862</v>
      </c>
      <c r="U12" s="227">
        <v>29</v>
      </c>
      <c r="V12" s="228">
        <v>0.96698899633211077</v>
      </c>
      <c r="X12" s="305"/>
      <c r="Y12" s="305"/>
      <c r="Z12" s="305"/>
      <c r="AA12" s="949">
        <v>44316</v>
      </c>
      <c r="AB12" s="947">
        <v>26707</v>
      </c>
      <c r="AC12" s="947">
        <v>18034</v>
      </c>
      <c r="AD12" s="305"/>
      <c r="AE12" s="305"/>
      <c r="AF12" s="305"/>
      <c r="AG12" s="306"/>
      <c r="AH12" s="950"/>
    </row>
    <row r="13" spans="1:34" s="232" customFormat="1" ht="14.25" x14ac:dyDescent="0.15">
      <c r="A13" s="224"/>
      <c r="B13" s="233" t="s">
        <v>10</v>
      </c>
      <c r="C13" s="226"/>
      <c r="D13" s="802">
        <v>48041</v>
      </c>
      <c r="E13" s="226"/>
      <c r="F13" s="234">
        <v>552</v>
      </c>
      <c r="G13" s="235">
        <v>1.1490185466580629</v>
      </c>
      <c r="H13" s="226"/>
      <c r="I13" s="234">
        <v>477</v>
      </c>
      <c r="J13" s="235">
        <v>0.99290189629691306</v>
      </c>
      <c r="K13" s="234">
        <v>463</v>
      </c>
      <c r="L13" s="235">
        <v>97.064989517819711</v>
      </c>
      <c r="M13" s="234">
        <v>9</v>
      </c>
      <c r="N13" s="235">
        <v>1.8867924528301887</v>
      </c>
      <c r="O13" s="234">
        <v>0</v>
      </c>
      <c r="P13" s="235">
        <v>0</v>
      </c>
      <c r="Q13" s="234">
        <v>1</v>
      </c>
      <c r="R13" s="235">
        <v>0.20964360587002098</v>
      </c>
      <c r="S13" s="234">
        <v>0</v>
      </c>
      <c r="T13" s="235">
        <v>0</v>
      </c>
      <c r="U13" s="234">
        <v>4</v>
      </c>
      <c r="V13" s="235">
        <v>0.83857442348008393</v>
      </c>
      <c r="X13" s="305"/>
      <c r="Y13" s="305"/>
      <c r="Z13" s="305"/>
      <c r="AA13" s="949">
        <v>44347</v>
      </c>
      <c r="AB13" s="947">
        <v>28175</v>
      </c>
      <c r="AC13" s="947">
        <v>15503</v>
      </c>
      <c r="AD13" s="305"/>
      <c r="AE13" s="305"/>
      <c r="AF13" s="305"/>
      <c r="AG13" s="306"/>
      <c r="AH13" s="950"/>
    </row>
    <row r="14" spans="1:34" s="232" customFormat="1" ht="14.25" x14ac:dyDescent="0.15">
      <c r="A14" s="224"/>
      <c r="B14" s="233" t="s">
        <v>40</v>
      </c>
      <c r="C14" s="226"/>
      <c r="D14" s="802">
        <v>41692</v>
      </c>
      <c r="E14" s="226"/>
      <c r="F14" s="234">
        <v>208</v>
      </c>
      <c r="G14" s="235">
        <v>0.49889667082413891</v>
      </c>
      <c r="H14" s="226"/>
      <c r="I14" s="234">
        <v>386</v>
      </c>
      <c r="J14" s="235">
        <v>0.92583709104864242</v>
      </c>
      <c r="K14" s="234">
        <v>338</v>
      </c>
      <c r="L14" s="235">
        <v>87.564766839378237</v>
      </c>
      <c r="M14" s="234">
        <v>9</v>
      </c>
      <c r="N14" s="235">
        <v>2.3316062176165802</v>
      </c>
      <c r="O14" s="234">
        <v>6</v>
      </c>
      <c r="P14" s="235">
        <v>1.5544041450777202</v>
      </c>
      <c r="Q14" s="234">
        <v>0</v>
      </c>
      <c r="R14" s="235">
        <v>0</v>
      </c>
      <c r="S14" s="234">
        <v>2</v>
      </c>
      <c r="T14" s="235">
        <v>0.5181347150259068</v>
      </c>
      <c r="U14" s="234">
        <v>31</v>
      </c>
      <c r="V14" s="235">
        <v>8.0310880829015545</v>
      </c>
      <c r="X14" s="305"/>
      <c r="Y14" s="305"/>
      <c r="Z14" s="305"/>
      <c r="AA14" s="949">
        <v>44377</v>
      </c>
      <c r="AB14" s="947">
        <v>28047</v>
      </c>
      <c r="AC14" s="947">
        <v>18622</v>
      </c>
      <c r="AD14" s="305"/>
      <c r="AE14" s="305"/>
      <c r="AF14" s="305"/>
      <c r="AG14" s="306"/>
      <c r="AH14" s="950"/>
    </row>
    <row r="15" spans="1:34" s="232" customFormat="1" ht="14.25" x14ac:dyDescent="0.15">
      <c r="A15" s="224"/>
      <c r="B15" s="233" t="s">
        <v>41</v>
      </c>
      <c r="C15" s="226"/>
      <c r="D15" s="802">
        <v>39205</v>
      </c>
      <c r="E15" s="226"/>
      <c r="F15" s="234">
        <v>1013</v>
      </c>
      <c r="G15" s="235">
        <v>2.5838541002423163</v>
      </c>
      <c r="H15" s="226"/>
      <c r="I15" s="234">
        <v>431</v>
      </c>
      <c r="J15" s="235">
        <v>1.0993495727585767</v>
      </c>
      <c r="K15" s="234">
        <v>421</v>
      </c>
      <c r="L15" s="235">
        <v>97.679814385150806</v>
      </c>
      <c r="M15" s="234">
        <v>8</v>
      </c>
      <c r="N15" s="235">
        <v>1.8561484918793503</v>
      </c>
      <c r="O15" s="234">
        <v>0</v>
      </c>
      <c r="P15" s="235">
        <v>0</v>
      </c>
      <c r="Q15" s="234">
        <v>0</v>
      </c>
      <c r="R15" s="235">
        <v>0</v>
      </c>
      <c r="S15" s="234">
        <v>2</v>
      </c>
      <c r="T15" s="235">
        <v>0.46403712296983757</v>
      </c>
      <c r="U15" s="234">
        <v>0</v>
      </c>
      <c r="V15" s="235">
        <v>0</v>
      </c>
      <c r="X15" s="305"/>
      <c r="Y15" s="305"/>
      <c r="Z15" s="305"/>
      <c r="AA15" s="949">
        <v>44408</v>
      </c>
      <c r="AB15" s="947">
        <v>26363</v>
      </c>
      <c r="AC15" s="947">
        <v>16904</v>
      </c>
      <c r="AD15" s="305"/>
      <c r="AE15" s="305"/>
      <c r="AF15" s="305"/>
      <c r="AG15" s="306"/>
      <c r="AH15" s="950"/>
    </row>
    <row r="16" spans="1:34" s="232" customFormat="1" ht="14.25" x14ac:dyDescent="0.15">
      <c r="A16" s="224"/>
      <c r="B16" s="233" t="s">
        <v>9</v>
      </c>
      <c r="C16" s="226"/>
      <c r="D16" s="802">
        <v>51370</v>
      </c>
      <c r="E16" s="226"/>
      <c r="F16" s="234">
        <v>1196</v>
      </c>
      <c r="G16" s="235">
        <v>2.3282071247810006</v>
      </c>
      <c r="H16" s="226"/>
      <c r="I16" s="234">
        <v>413</v>
      </c>
      <c r="J16" s="235">
        <v>0.80397118941016155</v>
      </c>
      <c r="K16" s="234">
        <v>410</v>
      </c>
      <c r="L16" s="235">
        <v>99.27360774818402</v>
      </c>
      <c r="M16" s="234">
        <v>2</v>
      </c>
      <c r="N16" s="235">
        <v>0.48426150121065376</v>
      </c>
      <c r="O16" s="234">
        <v>0</v>
      </c>
      <c r="P16" s="235">
        <v>0</v>
      </c>
      <c r="Q16" s="234">
        <v>0</v>
      </c>
      <c r="R16" s="235">
        <v>0</v>
      </c>
      <c r="S16" s="234">
        <v>0</v>
      </c>
      <c r="T16" s="235">
        <v>0</v>
      </c>
      <c r="U16" s="234">
        <v>1</v>
      </c>
      <c r="V16" s="235">
        <v>0.24213075060532688</v>
      </c>
      <c r="X16" s="305"/>
      <c r="Y16" s="305"/>
      <c r="Z16" s="305"/>
      <c r="AA16" s="949">
        <v>44439</v>
      </c>
      <c r="AB16" s="947">
        <v>16420</v>
      </c>
      <c r="AC16" s="947">
        <v>20385</v>
      </c>
      <c r="AD16" s="305"/>
      <c r="AE16" s="305"/>
      <c r="AF16" s="305"/>
      <c r="AG16" s="306"/>
      <c r="AH16" s="950"/>
    </row>
    <row r="17" spans="1:34" s="232" customFormat="1" ht="14.25" x14ac:dyDescent="0.15">
      <c r="A17" s="224"/>
      <c r="B17" s="233" t="s">
        <v>8</v>
      </c>
      <c r="C17" s="226"/>
      <c r="D17" s="803">
        <v>22976</v>
      </c>
      <c r="E17" s="226"/>
      <c r="F17" s="234">
        <v>254</v>
      </c>
      <c r="G17" s="235">
        <v>1.10550139275766</v>
      </c>
      <c r="H17" s="226"/>
      <c r="I17" s="234">
        <v>155</v>
      </c>
      <c r="J17" s="235">
        <v>0.67461699164345401</v>
      </c>
      <c r="K17" s="238">
        <v>153</v>
      </c>
      <c r="L17" s="235">
        <v>98.709677419354833</v>
      </c>
      <c r="M17" s="238">
        <v>1</v>
      </c>
      <c r="N17" s="235">
        <v>0.64516129032258063</v>
      </c>
      <c r="O17" s="238">
        <v>0</v>
      </c>
      <c r="P17" s="235">
        <v>0</v>
      </c>
      <c r="Q17" s="238">
        <v>0</v>
      </c>
      <c r="R17" s="235">
        <v>0</v>
      </c>
      <c r="S17" s="238">
        <v>0</v>
      </c>
      <c r="T17" s="235">
        <v>0</v>
      </c>
      <c r="U17" s="238">
        <v>1</v>
      </c>
      <c r="V17" s="235">
        <v>0.64516129032258063</v>
      </c>
      <c r="X17" s="305"/>
      <c r="Y17" s="305"/>
      <c r="Z17" s="305"/>
      <c r="AA17" s="949">
        <v>44469</v>
      </c>
      <c r="AB17" s="947">
        <v>22330</v>
      </c>
      <c r="AC17" s="947">
        <v>19468</v>
      </c>
      <c r="AD17" s="305"/>
      <c r="AE17" s="305"/>
      <c r="AF17" s="305"/>
      <c r="AG17" s="306"/>
      <c r="AH17" s="950"/>
    </row>
    <row r="18" spans="1:34" s="232" customFormat="1" ht="14.25" x14ac:dyDescent="0.15">
      <c r="A18" s="224"/>
      <c r="B18" s="233" t="s">
        <v>7</v>
      </c>
      <c r="C18" s="226"/>
      <c r="D18" s="802">
        <v>144558</v>
      </c>
      <c r="E18" s="226"/>
      <c r="F18" s="234">
        <v>1842</v>
      </c>
      <c r="G18" s="235">
        <v>1.2742290291785996</v>
      </c>
      <c r="H18" s="226"/>
      <c r="I18" s="234">
        <v>1151</v>
      </c>
      <c r="J18" s="235">
        <v>0.79622020227175261</v>
      </c>
      <c r="K18" s="234">
        <v>1081</v>
      </c>
      <c r="L18" s="235">
        <v>93.918331885317116</v>
      </c>
      <c r="M18" s="234">
        <v>46</v>
      </c>
      <c r="N18" s="235">
        <v>3.9965247610773238</v>
      </c>
      <c r="O18" s="234">
        <v>0</v>
      </c>
      <c r="P18" s="235">
        <v>0</v>
      </c>
      <c r="Q18" s="234">
        <v>0</v>
      </c>
      <c r="R18" s="235">
        <v>0</v>
      </c>
      <c r="S18" s="234">
        <v>0</v>
      </c>
      <c r="T18" s="235">
        <v>0</v>
      </c>
      <c r="U18" s="234">
        <v>24</v>
      </c>
      <c r="V18" s="235">
        <v>2.0851433536055604</v>
      </c>
      <c r="X18" s="305"/>
      <c r="Y18" s="305"/>
      <c r="Z18" s="305"/>
      <c r="AA18" s="949">
        <v>44500</v>
      </c>
      <c r="AB18" s="947">
        <v>29317</v>
      </c>
      <c r="AC18" s="947">
        <v>17136</v>
      </c>
      <c r="AD18" s="305"/>
      <c r="AE18" s="305"/>
      <c r="AF18" s="305"/>
      <c r="AG18" s="306"/>
      <c r="AH18" s="950"/>
    </row>
    <row r="19" spans="1:34" s="232" customFormat="1" ht="14.25" x14ac:dyDescent="0.15">
      <c r="A19" s="224"/>
      <c r="B19" s="233" t="s">
        <v>43</v>
      </c>
      <c r="C19" s="226"/>
      <c r="D19" s="802">
        <v>90767</v>
      </c>
      <c r="E19" s="226"/>
      <c r="F19" s="234">
        <v>818</v>
      </c>
      <c r="G19" s="235">
        <v>0.90120858902464562</v>
      </c>
      <c r="H19" s="226"/>
      <c r="I19" s="234">
        <v>929</v>
      </c>
      <c r="J19" s="235">
        <v>1.0234997300781121</v>
      </c>
      <c r="K19" s="234">
        <v>824</v>
      </c>
      <c r="L19" s="235">
        <v>88.69752421959096</v>
      </c>
      <c r="M19" s="234">
        <v>23</v>
      </c>
      <c r="N19" s="235">
        <v>2.4757804090419806</v>
      </c>
      <c r="O19" s="234">
        <v>0</v>
      </c>
      <c r="P19" s="235">
        <v>0</v>
      </c>
      <c r="Q19" s="234">
        <v>25</v>
      </c>
      <c r="R19" s="235">
        <v>2.6910656620021527</v>
      </c>
      <c r="S19" s="234">
        <v>0</v>
      </c>
      <c r="T19" s="235">
        <v>0</v>
      </c>
      <c r="U19" s="234">
        <v>57</v>
      </c>
      <c r="V19" s="235">
        <v>6.1356297093649088</v>
      </c>
      <c r="X19" s="305"/>
      <c r="Y19" s="305"/>
      <c r="Z19" s="305"/>
      <c r="AA19" s="949">
        <v>44530</v>
      </c>
      <c r="AB19" s="947">
        <v>28155</v>
      </c>
      <c r="AC19" s="947">
        <v>19590</v>
      </c>
      <c r="AD19" s="305"/>
      <c r="AE19" s="305"/>
      <c r="AF19" s="305"/>
      <c r="AG19" s="306"/>
      <c r="AH19" s="950"/>
    </row>
    <row r="20" spans="1:34" s="232" customFormat="1" ht="14.25" x14ac:dyDescent="0.15">
      <c r="A20" s="224"/>
      <c r="B20" s="233" t="s">
        <v>44</v>
      </c>
      <c r="C20" s="226"/>
      <c r="D20" s="802">
        <v>342548</v>
      </c>
      <c r="E20" s="226"/>
      <c r="F20" s="234">
        <v>1469</v>
      </c>
      <c r="G20" s="235">
        <v>0.42884500858273877</v>
      </c>
      <c r="H20" s="226"/>
      <c r="I20" s="234">
        <v>2701</v>
      </c>
      <c r="J20" s="235">
        <v>0.78850263320760883</v>
      </c>
      <c r="K20" s="234">
        <v>2665</v>
      </c>
      <c r="L20" s="235">
        <v>98.667160310995925</v>
      </c>
      <c r="M20" s="234">
        <v>35</v>
      </c>
      <c r="N20" s="235">
        <v>1.2958163643095151</v>
      </c>
      <c r="O20" s="234">
        <v>0</v>
      </c>
      <c r="P20" s="235">
        <v>0</v>
      </c>
      <c r="Q20" s="234">
        <v>0</v>
      </c>
      <c r="R20" s="235">
        <v>0</v>
      </c>
      <c r="S20" s="234">
        <v>1</v>
      </c>
      <c r="T20" s="235">
        <v>3.7023324694557574E-2</v>
      </c>
      <c r="U20" s="234">
        <v>0</v>
      </c>
      <c r="V20" s="235">
        <v>0</v>
      </c>
      <c r="X20" s="305"/>
      <c r="Y20" s="305"/>
      <c r="Z20" s="305"/>
      <c r="AA20" s="949">
        <v>44561</v>
      </c>
      <c r="AB20" s="947">
        <v>24865</v>
      </c>
      <c r="AC20" s="947">
        <v>26807</v>
      </c>
      <c r="AD20" s="305"/>
      <c r="AE20" s="305"/>
      <c r="AF20" s="305"/>
      <c r="AG20" s="306"/>
      <c r="AH20" s="950"/>
    </row>
    <row r="21" spans="1:34" s="232" customFormat="1" ht="14.25" x14ac:dyDescent="0.15">
      <c r="A21" s="224"/>
      <c r="B21" s="233" t="s">
        <v>6</v>
      </c>
      <c r="C21" s="226"/>
      <c r="D21" s="802">
        <v>181536</v>
      </c>
      <c r="E21" s="226"/>
      <c r="F21" s="234">
        <v>217</v>
      </c>
      <c r="G21" s="235">
        <v>0.11953551912568307</v>
      </c>
      <c r="H21" s="226"/>
      <c r="I21" s="234">
        <v>1109</v>
      </c>
      <c r="J21" s="235">
        <v>0.61089811387273052</v>
      </c>
      <c r="K21" s="234">
        <v>1075</v>
      </c>
      <c r="L21" s="235">
        <v>96.934174932371505</v>
      </c>
      <c r="M21" s="234">
        <v>30</v>
      </c>
      <c r="N21" s="235">
        <v>2.7051397655545535</v>
      </c>
      <c r="O21" s="234">
        <v>0</v>
      </c>
      <c r="P21" s="235">
        <v>0</v>
      </c>
      <c r="Q21" s="234">
        <v>4</v>
      </c>
      <c r="R21" s="235">
        <v>0.36068530207394045</v>
      </c>
      <c r="S21" s="234">
        <v>0</v>
      </c>
      <c r="T21" s="235">
        <v>0</v>
      </c>
      <c r="U21" s="234">
        <v>0</v>
      </c>
      <c r="V21" s="235">
        <v>0</v>
      </c>
      <c r="X21" s="305"/>
      <c r="Y21" s="305"/>
      <c r="Z21" s="305"/>
      <c r="AA21" s="949">
        <v>44592</v>
      </c>
      <c r="AB21" s="947">
        <v>20377</v>
      </c>
      <c r="AC21" s="947">
        <v>22366</v>
      </c>
      <c r="AD21" s="305"/>
      <c r="AE21" s="305"/>
      <c r="AF21" s="305"/>
      <c r="AG21" s="306"/>
      <c r="AH21" s="950"/>
    </row>
    <row r="22" spans="1:34" s="232" customFormat="1" ht="14.25" x14ac:dyDescent="0.15">
      <c r="A22" s="224"/>
      <c r="B22" s="233" t="s">
        <v>5</v>
      </c>
      <c r="C22" s="226"/>
      <c r="D22" s="802">
        <v>55368</v>
      </c>
      <c r="E22" s="226"/>
      <c r="F22" s="234">
        <v>681</v>
      </c>
      <c r="G22" s="235">
        <v>1.229952319029042</v>
      </c>
      <c r="H22" s="226"/>
      <c r="I22" s="234">
        <v>400</v>
      </c>
      <c r="J22" s="235">
        <v>0.72243895390839474</v>
      </c>
      <c r="K22" s="234">
        <v>363</v>
      </c>
      <c r="L22" s="235">
        <v>90.75</v>
      </c>
      <c r="M22" s="234">
        <v>10</v>
      </c>
      <c r="N22" s="235">
        <v>2.5</v>
      </c>
      <c r="O22" s="234">
        <v>0</v>
      </c>
      <c r="P22" s="235">
        <v>0</v>
      </c>
      <c r="Q22" s="234">
        <v>5</v>
      </c>
      <c r="R22" s="235">
        <v>1.25</v>
      </c>
      <c r="S22" s="234">
        <v>0</v>
      </c>
      <c r="T22" s="235">
        <v>0</v>
      </c>
      <c r="U22" s="234">
        <v>22</v>
      </c>
      <c r="V22" s="235">
        <v>5.5</v>
      </c>
      <c r="X22" s="305"/>
      <c r="Y22" s="305"/>
      <c r="Z22" s="305"/>
      <c r="AA22" s="949">
        <v>44620</v>
      </c>
      <c r="AB22" s="947">
        <v>25448</v>
      </c>
      <c r="AC22" s="947">
        <v>23602</v>
      </c>
      <c r="AD22" s="305"/>
      <c r="AE22" s="305"/>
      <c r="AF22" s="305"/>
      <c r="AG22" s="306"/>
      <c r="AH22" s="950"/>
    </row>
    <row r="23" spans="1:34" s="232" customFormat="1" ht="14.25" x14ac:dyDescent="0.15">
      <c r="A23" s="224"/>
      <c r="B23" s="233" t="s">
        <v>38</v>
      </c>
      <c r="C23" s="226"/>
      <c r="D23" s="802">
        <v>83005</v>
      </c>
      <c r="E23" s="226"/>
      <c r="F23" s="234">
        <v>869</v>
      </c>
      <c r="G23" s="235">
        <v>1.04692488404313</v>
      </c>
      <c r="H23" s="226"/>
      <c r="I23" s="234">
        <v>769</v>
      </c>
      <c r="J23" s="235">
        <v>0.92645021384253956</v>
      </c>
      <c r="K23" s="234">
        <v>732</v>
      </c>
      <c r="L23" s="235">
        <v>95.188556566970092</v>
      </c>
      <c r="M23" s="234">
        <v>15</v>
      </c>
      <c r="N23" s="235">
        <v>1.950585175552666</v>
      </c>
      <c r="O23" s="234">
        <v>0</v>
      </c>
      <c r="P23" s="235">
        <v>0</v>
      </c>
      <c r="Q23" s="234">
        <v>22</v>
      </c>
      <c r="R23" s="235">
        <v>2.860858257477243</v>
      </c>
      <c r="S23" s="234">
        <v>0</v>
      </c>
      <c r="T23" s="235">
        <v>0</v>
      </c>
      <c r="U23" s="234">
        <v>0</v>
      </c>
      <c r="V23" s="235">
        <v>0</v>
      </c>
      <c r="X23" s="305"/>
      <c r="Y23" s="305"/>
      <c r="Z23" s="305"/>
      <c r="AA23" s="949">
        <v>44651</v>
      </c>
      <c r="AB23" s="947">
        <v>31825</v>
      </c>
      <c r="AC23" s="947">
        <v>22165</v>
      </c>
      <c r="AD23" s="305"/>
      <c r="AE23" s="305"/>
      <c r="AF23" s="305"/>
      <c r="AG23" s="306"/>
      <c r="AH23" s="950"/>
    </row>
    <row r="24" spans="1:34" s="232" customFormat="1" ht="14.25" x14ac:dyDescent="0.15">
      <c r="A24" s="224"/>
      <c r="B24" s="233" t="s">
        <v>45</v>
      </c>
      <c r="C24" s="226"/>
      <c r="D24" s="802">
        <v>234329</v>
      </c>
      <c r="E24" s="226"/>
      <c r="F24" s="234">
        <v>2402</v>
      </c>
      <c r="G24" s="235">
        <v>1.0250545173666086</v>
      </c>
      <c r="H24" s="226"/>
      <c r="I24" s="234">
        <v>2151</v>
      </c>
      <c r="J24" s="235">
        <v>0.91794016105560994</v>
      </c>
      <c r="K24" s="234">
        <v>1577</v>
      </c>
      <c r="L24" s="235">
        <v>73.314737331473737</v>
      </c>
      <c r="M24" s="234">
        <v>71</v>
      </c>
      <c r="N24" s="235">
        <v>3.3007903300790327</v>
      </c>
      <c r="O24" s="234">
        <v>0</v>
      </c>
      <c r="P24" s="235">
        <v>0</v>
      </c>
      <c r="Q24" s="234">
        <v>9</v>
      </c>
      <c r="R24" s="235">
        <v>0.41841004184100417</v>
      </c>
      <c r="S24" s="234">
        <v>1</v>
      </c>
      <c r="T24" s="235">
        <v>4.6490004649000466E-2</v>
      </c>
      <c r="U24" s="234">
        <v>493</v>
      </c>
      <c r="V24" s="235">
        <v>22.91957229195723</v>
      </c>
      <c r="X24" s="305"/>
      <c r="Y24" s="305"/>
      <c r="Z24" s="305"/>
      <c r="AA24" s="949">
        <v>44681</v>
      </c>
      <c r="AB24" s="947">
        <v>29337</v>
      </c>
      <c r="AC24" s="947">
        <v>20494</v>
      </c>
      <c r="AD24" s="305"/>
      <c r="AE24" s="305"/>
      <c r="AF24" s="305"/>
      <c r="AG24" s="306"/>
      <c r="AH24" s="950"/>
    </row>
    <row r="25" spans="1:34" s="240" customFormat="1" ht="14.25" x14ac:dyDescent="0.15">
      <c r="A25" s="239"/>
      <c r="B25" s="233" t="s">
        <v>46</v>
      </c>
      <c r="C25" s="226"/>
      <c r="D25" s="802">
        <v>51566</v>
      </c>
      <c r="E25" s="226"/>
      <c r="F25" s="234">
        <v>169</v>
      </c>
      <c r="G25" s="235">
        <v>0.32773532948066553</v>
      </c>
      <c r="H25" s="226"/>
      <c r="I25" s="234">
        <v>472</v>
      </c>
      <c r="J25" s="235">
        <v>0.91533180778032042</v>
      </c>
      <c r="K25" s="234">
        <v>285</v>
      </c>
      <c r="L25" s="235">
        <v>60.381355932203384</v>
      </c>
      <c r="M25" s="234">
        <v>10</v>
      </c>
      <c r="N25" s="235">
        <v>2.1186440677966099</v>
      </c>
      <c r="O25" s="234">
        <v>0</v>
      </c>
      <c r="P25" s="235">
        <v>0</v>
      </c>
      <c r="Q25" s="234">
        <v>155</v>
      </c>
      <c r="R25" s="235">
        <v>32.83898305084746</v>
      </c>
      <c r="S25" s="234">
        <v>21</v>
      </c>
      <c r="T25" s="235">
        <v>4.4491525423728815</v>
      </c>
      <c r="U25" s="234">
        <v>1</v>
      </c>
      <c r="V25" s="235">
        <v>0.21186440677966101</v>
      </c>
      <c r="X25" s="305"/>
      <c r="Y25" s="305"/>
      <c r="Z25" s="305"/>
      <c r="AA25" s="949">
        <v>44712</v>
      </c>
      <c r="AB25" s="947">
        <v>27733</v>
      </c>
      <c r="AC25" s="947">
        <v>19944</v>
      </c>
      <c r="AD25" s="305"/>
      <c r="AE25" s="305"/>
      <c r="AF25" s="305"/>
      <c r="AG25" s="306"/>
      <c r="AH25" s="950"/>
    </row>
    <row r="26" spans="1:34" s="232" customFormat="1" ht="14.25" x14ac:dyDescent="0.15">
      <c r="B26" s="233" t="s">
        <v>47</v>
      </c>
      <c r="C26" s="226"/>
      <c r="D26" s="804">
        <v>21790</v>
      </c>
      <c r="E26" s="226"/>
      <c r="F26" s="238">
        <v>269</v>
      </c>
      <c r="G26" s="235">
        <v>1.2345112436897658</v>
      </c>
      <c r="H26" s="226"/>
      <c r="I26" s="238">
        <v>203</v>
      </c>
      <c r="J26" s="235">
        <v>0.93162000917852217</v>
      </c>
      <c r="K26" s="238">
        <v>201</v>
      </c>
      <c r="L26" s="235">
        <v>99.01477832512316</v>
      </c>
      <c r="M26" s="238">
        <v>2</v>
      </c>
      <c r="N26" s="235">
        <v>0.98522167487684731</v>
      </c>
      <c r="O26" s="238">
        <v>0</v>
      </c>
      <c r="P26" s="235">
        <v>0</v>
      </c>
      <c r="Q26" s="238">
        <v>0</v>
      </c>
      <c r="R26" s="235">
        <v>0</v>
      </c>
      <c r="S26" s="238">
        <v>0</v>
      </c>
      <c r="T26" s="235">
        <v>0</v>
      </c>
      <c r="U26" s="238">
        <v>0</v>
      </c>
      <c r="V26" s="235">
        <v>0</v>
      </c>
      <c r="X26" s="305"/>
      <c r="Y26" s="305"/>
      <c r="Z26" s="305"/>
      <c r="AA26" s="949">
        <v>44742</v>
      </c>
      <c r="AB26" s="947">
        <v>30967</v>
      </c>
      <c r="AC26" s="947">
        <v>20368</v>
      </c>
      <c r="AD26" s="305"/>
      <c r="AE26" s="305"/>
      <c r="AF26" s="305"/>
      <c r="AG26" s="306"/>
      <c r="AH26" s="950"/>
    </row>
    <row r="27" spans="1:34" s="232" customFormat="1" ht="14.25" x14ac:dyDescent="0.15">
      <c r="B27" s="233" t="s">
        <v>48</v>
      </c>
      <c r="C27" s="226"/>
      <c r="D27" s="804">
        <v>111679</v>
      </c>
      <c r="E27" s="226"/>
      <c r="F27" s="238">
        <v>1047</v>
      </c>
      <c r="G27" s="235">
        <v>0.93750839459522373</v>
      </c>
      <c r="H27" s="226"/>
      <c r="I27" s="238">
        <v>926</v>
      </c>
      <c r="J27" s="235">
        <v>0.82916215223990186</v>
      </c>
      <c r="K27" s="238">
        <v>880</v>
      </c>
      <c r="L27" s="235">
        <v>95.032397408207345</v>
      </c>
      <c r="M27" s="238">
        <v>24</v>
      </c>
      <c r="N27" s="235">
        <v>2.5917926565874732</v>
      </c>
      <c r="O27" s="238">
        <v>0</v>
      </c>
      <c r="P27" s="235">
        <v>0</v>
      </c>
      <c r="Q27" s="238">
        <v>11</v>
      </c>
      <c r="R27" s="235">
        <v>1.1879049676025919</v>
      </c>
      <c r="S27" s="238">
        <v>8</v>
      </c>
      <c r="T27" s="235">
        <v>0.86393088552915775</v>
      </c>
      <c r="U27" s="238">
        <v>3</v>
      </c>
      <c r="V27" s="235">
        <v>0.32397408207343414</v>
      </c>
      <c r="X27" s="305"/>
      <c r="Y27" s="305"/>
      <c r="Z27" s="305"/>
      <c r="AA27" s="949">
        <v>44773</v>
      </c>
      <c r="AB27" s="947">
        <v>28674</v>
      </c>
      <c r="AC27" s="947">
        <v>20566</v>
      </c>
      <c r="AD27" s="305"/>
      <c r="AE27" s="305"/>
      <c r="AF27" s="305"/>
      <c r="AG27" s="306"/>
      <c r="AH27" s="950"/>
    </row>
    <row r="28" spans="1:34" s="232" customFormat="1" ht="14.25" x14ac:dyDescent="0.15">
      <c r="B28" s="233" t="s">
        <v>49</v>
      </c>
      <c r="C28" s="226"/>
      <c r="D28" s="804">
        <v>14516</v>
      </c>
      <c r="E28" s="226"/>
      <c r="F28" s="238">
        <v>232</v>
      </c>
      <c r="G28" s="242">
        <v>1.5982364287682558</v>
      </c>
      <c r="H28" s="226"/>
      <c r="I28" s="238">
        <v>221</v>
      </c>
      <c r="J28" s="242">
        <v>1.5224579774042437</v>
      </c>
      <c r="K28" s="238">
        <v>43</v>
      </c>
      <c r="L28" s="242">
        <v>19.457013574660635</v>
      </c>
      <c r="M28" s="238">
        <v>3</v>
      </c>
      <c r="N28" s="242">
        <v>1.3574660633484164</v>
      </c>
      <c r="O28" s="238">
        <v>114</v>
      </c>
      <c r="P28" s="242">
        <v>51.583710407239828</v>
      </c>
      <c r="Q28" s="238">
        <v>0</v>
      </c>
      <c r="R28" s="242">
        <v>0</v>
      </c>
      <c r="S28" s="238">
        <v>0</v>
      </c>
      <c r="T28" s="242">
        <v>0</v>
      </c>
      <c r="U28" s="238">
        <v>61</v>
      </c>
      <c r="V28" s="242">
        <v>27.601809954751133</v>
      </c>
      <c r="X28" s="305"/>
      <c r="Y28" s="305"/>
      <c r="Z28" s="305"/>
      <c r="AA28" s="949">
        <v>44804</v>
      </c>
      <c r="AB28" s="947">
        <v>19988</v>
      </c>
      <c r="AC28" s="947">
        <v>21716</v>
      </c>
      <c r="AD28" s="305"/>
      <c r="AE28" s="305"/>
      <c r="AF28" s="305"/>
      <c r="AG28" s="306"/>
      <c r="AH28" s="950"/>
    </row>
    <row r="29" spans="1:34" s="232" customFormat="1" ht="14.25" x14ac:dyDescent="0.15">
      <c r="B29" s="244" t="s">
        <v>4</v>
      </c>
      <c r="C29" s="226"/>
      <c r="D29" s="805">
        <v>4948</v>
      </c>
      <c r="E29" s="226"/>
      <c r="F29" s="245">
        <v>52</v>
      </c>
      <c r="G29" s="246">
        <v>1.0509296685529508</v>
      </c>
      <c r="H29" s="226"/>
      <c r="I29" s="245">
        <v>69</v>
      </c>
      <c r="J29" s="246">
        <v>1.3945028294260307</v>
      </c>
      <c r="K29" s="245">
        <v>39</v>
      </c>
      <c r="L29" s="246">
        <v>56.521739130434781</v>
      </c>
      <c r="M29" s="245">
        <v>1</v>
      </c>
      <c r="N29" s="246">
        <v>1.4492753623188406</v>
      </c>
      <c r="O29" s="245">
        <v>4</v>
      </c>
      <c r="P29" s="246">
        <v>5.7971014492753623</v>
      </c>
      <c r="Q29" s="245">
        <v>20</v>
      </c>
      <c r="R29" s="246">
        <v>28.985507246376812</v>
      </c>
      <c r="S29" s="245">
        <v>0</v>
      </c>
      <c r="T29" s="246">
        <v>0</v>
      </c>
      <c r="U29" s="245">
        <v>5</v>
      </c>
      <c r="V29" s="246">
        <v>7.2463768115942031</v>
      </c>
      <c r="X29" s="305"/>
      <c r="Y29" s="305"/>
      <c r="Z29" s="305"/>
      <c r="AA29" s="949">
        <v>44834</v>
      </c>
      <c r="AB29" s="947">
        <v>27552</v>
      </c>
      <c r="AC29" s="947">
        <v>21574</v>
      </c>
      <c r="AD29" s="305"/>
      <c r="AE29" s="305"/>
      <c r="AF29" s="305"/>
      <c r="AG29" s="306"/>
      <c r="AH29" s="950"/>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309"/>
      <c r="Y30" s="309"/>
      <c r="Z30" s="305"/>
      <c r="AA30" s="949">
        <v>44865</v>
      </c>
      <c r="AB30" s="947">
        <v>29104</v>
      </c>
      <c r="AC30" s="947">
        <v>17287</v>
      </c>
      <c r="AD30" s="309"/>
      <c r="AE30" s="309"/>
      <c r="AF30" s="305"/>
      <c r="AG30" s="306"/>
      <c r="AH30" s="950"/>
    </row>
    <row r="31" spans="1:34" s="251" customFormat="1" x14ac:dyDescent="0.15">
      <c r="B31" s="252" t="s">
        <v>3</v>
      </c>
      <c r="C31" s="211"/>
      <c r="D31" s="806">
        <v>1928166</v>
      </c>
      <c r="E31" s="211"/>
      <c r="F31" s="253">
        <v>17652</v>
      </c>
      <c r="G31" s="254">
        <v>0.91548134341130383</v>
      </c>
      <c r="H31" s="211"/>
      <c r="I31" s="253">
        <v>15962</v>
      </c>
      <c r="J31" s="254">
        <v>0.82783328821273683</v>
      </c>
      <c r="K31" s="253">
        <v>14141</v>
      </c>
      <c r="L31" s="254">
        <v>88.591655181055003</v>
      </c>
      <c r="M31" s="253">
        <v>333</v>
      </c>
      <c r="N31" s="254">
        <v>2.0862047362485905</v>
      </c>
      <c r="O31" s="253">
        <v>127</v>
      </c>
      <c r="P31" s="254">
        <v>0.79563964415486788</v>
      </c>
      <c r="Q31" s="253">
        <v>528</v>
      </c>
      <c r="R31" s="254">
        <v>3.3078561583761434</v>
      </c>
      <c r="S31" s="253">
        <v>101</v>
      </c>
      <c r="T31" s="254">
        <v>0.63275278787119416</v>
      </c>
      <c r="U31" s="253">
        <v>732</v>
      </c>
      <c r="V31" s="254">
        <v>4.5858914922941985</v>
      </c>
      <c r="X31" s="305"/>
      <c r="Y31" s="305"/>
      <c r="Z31" s="309"/>
      <c r="AA31" s="949">
        <v>44895</v>
      </c>
      <c r="AB31" s="947">
        <v>30634</v>
      </c>
      <c r="AC31" s="947">
        <v>17693</v>
      </c>
      <c r="AD31" s="305"/>
      <c r="AE31" s="305"/>
      <c r="AF31" s="309"/>
      <c r="AG31" s="309"/>
      <c r="AH31" s="438"/>
    </row>
    <row r="32" spans="1:34" s="256" customFormat="1" ht="6.75" customHeight="1" x14ac:dyDescent="0.2">
      <c r="B32" s="257" t="s">
        <v>42</v>
      </c>
      <c r="C32" s="258"/>
      <c r="E32" s="258"/>
      <c r="Z32" s="439"/>
      <c r="AA32" s="949">
        <v>44926</v>
      </c>
      <c r="AB32" s="947">
        <v>28835</v>
      </c>
      <c r="AC32" s="947">
        <v>20499</v>
      </c>
      <c r="AD32" s="439"/>
      <c r="AE32" s="439"/>
      <c r="AF32" s="439"/>
    </row>
    <row r="33" spans="2:32" s="251" customFormat="1" x14ac:dyDescent="0.2">
      <c r="B33" s="1080" t="s">
        <v>398</v>
      </c>
      <c r="C33" s="1080"/>
      <c r="D33" s="1080"/>
      <c r="E33" s="1080"/>
      <c r="F33" s="1080"/>
      <c r="G33" s="1080"/>
      <c r="H33" s="1080"/>
      <c r="I33" s="1080"/>
      <c r="J33" s="1080"/>
      <c r="K33" s="1080"/>
      <c r="L33" s="1080"/>
      <c r="M33" s="1080"/>
      <c r="N33" s="1080"/>
      <c r="O33" s="1080"/>
      <c r="P33" s="1080"/>
      <c r="Q33" s="1080"/>
      <c r="R33" s="1080"/>
      <c r="S33" s="1080"/>
      <c r="T33" s="1080"/>
      <c r="U33" s="1080"/>
      <c r="V33" s="1080"/>
      <c r="Z33" s="439"/>
      <c r="AA33" s="949">
        <v>44957</v>
      </c>
      <c r="AB33" s="947">
        <v>25222</v>
      </c>
      <c r="AC33" s="947">
        <v>21942</v>
      </c>
      <c r="AD33" s="439"/>
      <c r="AE33" s="439"/>
      <c r="AF33" s="439"/>
    </row>
    <row r="34" spans="2:32" s="251" customFormat="1" ht="9" customHeight="1" x14ac:dyDescent="0.2">
      <c r="B34" s="1080"/>
      <c r="C34" s="1080"/>
      <c r="D34" s="1080"/>
      <c r="E34" s="1080"/>
      <c r="F34" s="1080"/>
      <c r="G34" s="1080"/>
      <c r="H34" s="1080"/>
      <c r="I34" s="1080"/>
      <c r="J34" s="1080"/>
      <c r="K34" s="1080"/>
      <c r="L34" s="1080"/>
      <c r="M34" s="1080"/>
      <c r="N34" s="1080"/>
      <c r="O34" s="1080"/>
      <c r="P34" s="1080"/>
      <c r="Q34" s="1080"/>
      <c r="R34" s="1080"/>
      <c r="S34" s="1080"/>
      <c r="T34" s="1080"/>
      <c r="U34" s="1080"/>
      <c r="V34" s="1080"/>
      <c r="Z34" s="439"/>
      <c r="AA34" s="949">
        <v>44985</v>
      </c>
      <c r="AB34" s="947">
        <v>28262</v>
      </c>
      <c r="AC34" s="947">
        <v>21287</v>
      </c>
      <c r="AD34" s="439"/>
      <c r="AE34" s="439"/>
      <c r="AF34" s="439"/>
    </row>
    <row r="35" spans="2:32" x14ac:dyDescent="0.2">
      <c r="B35" s="1064"/>
      <c r="C35" s="1064"/>
      <c r="D35" s="1064"/>
      <c r="E35" s="262"/>
      <c r="F35" s="262"/>
      <c r="AA35" s="949">
        <v>45016</v>
      </c>
      <c r="AB35" s="947">
        <f>GETPIVOTDATA("Suma de AltasGrado",[1]td!$A$3,"Fecha",$AA35)</f>
        <v>37938</v>
      </c>
      <c r="AC35" s="947">
        <f>GETPIVOTDATA("Suma de BajasGrado",[1]td!$A$3,"Fecha",$AA35)</f>
        <v>24401</v>
      </c>
    </row>
    <row r="36" spans="2:32" x14ac:dyDescent="0.2">
      <c r="B36" s="1065"/>
      <c r="C36" s="1065"/>
      <c r="D36" s="1065"/>
      <c r="E36" s="262"/>
      <c r="F36" s="262"/>
      <c r="AA36" s="949">
        <v>45046</v>
      </c>
      <c r="AB36" s="947">
        <f>GETPIVOTDATA("Suma de AltasGrado",[1]td!$A$3,"Fecha",$AA36)</f>
        <v>30972</v>
      </c>
      <c r="AC36" s="947">
        <f>GETPIVOTDATA("Suma de BajasGrado",[1]td!$A$3,"Fecha",$AA36)</f>
        <v>22154</v>
      </c>
    </row>
    <row r="37" spans="2:32" x14ac:dyDescent="0.2">
      <c r="AA37" s="949">
        <v>45077</v>
      </c>
      <c r="AB37" s="947">
        <f>GETPIVOTDATA("Suma de AltasGrado",[1]td!$A$3,"Fecha",$AA37)</f>
        <v>34993</v>
      </c>
      <c r="AC37" s="947">
        <f>GETPIVOTDATA("Suma de BajasGrado",[1]td!$A$3,"Fecha",$AA37)</f>
        <v>18583</v>
      </c>
    </row>
    <row r="38" spans="2:32" x14ac:dyDescent="0.2">
      <c r="AA38" s="949">
        <v>45107</v>
      </c>
      <c r="AB38" s="947">
        <f>GETPIVOTDATA("Suma de AltasGrado",[1]td!$A$3,"Fecha",$AA38)</f>
        <v>33173</v>
      </c>
      <c r="AC38" s="947">
        <f>GETPIVOTDATA("Suma de BajasGrado",[1]td!$A$3,"Fecha",$AA38)</f>
        <v>18432</v>
      </c>
    </row>
    <row r="39" spans="2:32" x14ac:dyDescent="0.2">
      <c r="AA39" s="949">
        <v>45138</v>
      </c>
      <c r="AB39" s="947">
        <f>GETPIVOTDATA("Suma de AltasGrado",[1]td!$A$3,"Fecha",$AA39)</f>
        <v>29845</v>
      </c>
      <c r="AC39" s="947">
        <f>GETPIVOTDATA("Suma de BajasGrado",[1]td!$A$3,"Fecha",$AA39)</f>
        <v>17338</v>
      </c>
    </row>
    <row r="40" spans="2:32" x14ac:dyDescent="0.2">
      <c r="AA40" s="949">
        <v>45169</v>
      </c>
      <c r="AB40" s="947">
        <f>GETPIVOTDATA("Suma de AltasGrado",[1]td!$A$3,"Fecha",$AA40)</f>
        <v>17652</v>
      </c>
      <c r="AC40" s="947">
        <f>GETPIVOTDATA("Suma de BajasGrado",[1]td!$A$3,"Fecha",$AA40)</f>
        <v>15962</v>
      </c>
    </row>
  </sheetData>
  <mergeCells count="19">
    <mergeCell ref="B2:C2"/>
    <mergeCell ref="B3:C3"/>
    <mergeCell ref="A4:U4"/>
    <mergeCell ref="B5:V5"/>
    <mergeCell ref="B7:B10"/>
    <mergeCell ref="D7:D9"/>
    <mergeCell ref="F7:G7"/>
    <mergeCell ref="F8:G9"/>
    <mergeCell ref="I8:J9"/>
    <mergeCell ref="K8:V8"/>
    <mergeCell ref="B33:V34"/>
    <mergeCell ref="B35:D35"/>
    <mergeCell ref="B36:D36"/>
    <mergeCell ref="K9:L9"/>
    <mergeCell ref="M9:N9"/>
    <mergeCell ref="O9:P9"/>
    <mergeCell ref="Q9:R9"/>
    <mergeCell ref="S9:T9"/>
    <mergeCell ref="U9:V9"/>
  </mergeCells>
  <printOptions horizontalCentered="1"/>
  <pageMargins left="0" right="0" top="0.43307086614173229" bottom="0.43307086614173229" header="0" footer="0"/>
  <pageSetup paperSize="9" scale="74"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58"/>
      <c r="C3" s="1058"/>
      <c r="D3" s="1058"/>
      <c r="E3" s="1058"/>
      <c r="F3" s="1058"/>
      <c r="G3" s="1058"/>
      <c r="H3" s="1058"/>
      <c r="I3" s="1058"/>
      <c r="J3" s="1058"/>
      <c r="K3" s="1058"/>
      <c r="L3" s="45"/>
      <c r="M3" s="45"/>
      <c r="W3" s="89"/>
      <c r="AA3" s="89"/>
      <c r="AD3" s="88"/>
    </row>
    <row r="4" spans="2:32" s="7" customFormat="1" ht="2.25" customHeight="1" x14ac:dyDescent="0.2">
      <c r="B4" s="1031"/>
      <c r="C4" s="1031"/>
      <c r="D4" s="1031"/>
      <c r="E4" s="1031"/>
      <c r="F4" s="1031"/>
      <c r="G4" s="1031"/>
      <c r="H4" s="1031"/>
      <c r="I4" s="1031"/>
      <c r="J4" s="1031"/>
      <c r="K4" s="1031"/>
      <c r="L4" s="1031"/>
      <c r="M4" s="1031"/>
      <c r="N4" s="1031"/>
      <c r="O4" s="1031"/>
      <c r="P4" s="1031"/>
      <c r="Q4" s="1031"/>
      <c r="R4" s="1031"/>
      <c r="S4" s="1031"/>
      <c r="T4" s="1031"/>
      <c r="U4" s="1031"/>
      <c r="V4" s="1031"/>
      <c r="W4" s="1031"/>
      <c r="X4" s="1031"/>
      <c r="Y4" s="1031"/>
      <c r="Z4" s="1031"/>
      <c r="AA4" s="1031"/>
      <c r="AB4" s="1031"/>
      <c r="AC4" s="1031"/>
      <c r="AD4" s="1031"/>
    </row>
    <row r="5" spans="2:32" s="7" customFormat="1" ht="16.5" customHeight="1" x14ac:dyDescent="0.2">
      <c r="B5" s="1031" t="s">
        <v>421</v>
      </c>
      <c r="C5" s="1031"/>
      <c r="D5" s="1031"/>
      <c r="E5" s="1031"/>
      <c r="F5" s="1031"/>
      <c r="G5" s="1031"/>
      <c r="H5" s="1031"/>
      <c r="I5" s="1031"/>
      <c r="J5" s="1031"/>
      <c r="K5" s="1031"/>
      <c r="L5" s="1031"/>
      <c r="M5" s="1031"/>
      <c r="N5" s="1031"/>
      <c r="O5" s="1031"/>
      <c r="P5" s="1031"/>
      <c r="Q5" s="1031"/>
      <c r="R5" s="1031"/>
      <c r="S5" s="1031"/>
      <c r="T5" s="1031"/>
      <c r="U5" s="1031"/>
      <c r="V5" s="1031"/>
      <c r="W5" s="1031"/>
      <c r="X5" s="1031"/>
      <c r="Y5" s="1031"/>
      <c r="Z5" s="1031"/>
      <c r="AA5" s="1031"/>
      <c r="AB5" s="1031"/>
      <c r="AC5" s="1031"/>
      <c r="AD5" s="1031"/>
    </row>
    <row r="6" spans="2:32" s="7" customFormat="1" ht="14.25" customHeight="1" x14ac:dyDescent="0.2">
      <c r="B6" s="1035" t="str">
        <f>porsaad!B6</f>
        <v>Situación a 31 de agosto de 2023</v>
      </c>
      <c r="C6" s="1035"/>
      <c r="D6" s="1035"/>
      <c r="E6" s="1035"/>
      <c r="F6" s="1035"/>
      <c r="G6" s="1035"/>
      <c r="H6" s="1035"/>
      <c r="I6" s="1035"/>
      <c r="J6" s="1035"/>
      <c r="K6" s="1035"/>
      <c r="L6" s="1035"/>
      <c r="M6" s="1035"/>
      <c r="N6" s="1035"/>
      <c r="O6" s="1035"/>
      <c r="P6" s="1035"/>
      <c r="Q6" s="1035"/>
      <c r="R6" s="1035"/>
      <c r="S6" s="1035"/>
      <c r="T6" s="1035"/>
      <c r="U6" s="1035"/>
      <c r="V6" s="1035"/>
      <c r="W6" s="1035"/>
      <c r="X6" s="1035"/>
      <c r="Y6" s="1035"/>
      <c r="Z6" s="1035"/>
      <c r="AA6" s="1035"/>
      <c r="AB6" s="1035"/>
      <c r="AC6" s="1035"/>
      <c r="AD6" s="8"/>
    </row>
    <row r="7" spans="2:32" s="7" customFormat="1" ht="5.25" customHeight="1" x14ac:dyDescent="0.2">
      <c r="AC7" s="87"/>
      <c r="AD7" s="86"/>
    </row>
    <row r="8" spans="2:32" s="83" customFormat="1" ht="21.75" customHeight="1" x14ac:dyDescent="0.2">
      <c r="B8" s="1092" t="s">
        <v>30</v>
      </c>
      <c r="C8" s="68"/>
      <c r="D8" s="1092" t="s">
        <v>120</v>
      </c>
      <c r="E8" s="1095" t="s">
        <v>29</v>
      </c>
      <c r="F8" s="1096"/>
      <c r="G8" s="1096"/>
      <c r="H8" s="1096"/>
      <c r="I8" s="1096"/>
      <c r="J8" s="1096"/>
      <c r="K8" s="1096"/>
      <c r="L8" s="1096"/>
      <c r="M8" s="1096"/>
      <c r="N8" s="1096"/>
      <c r="O8" s="1096"/>
      <c r="P8" s="1096"/>
      <c r="Q8" s="1096"/>
      <c r="R8" s="1096"/>
      <c r="S8" s="1096"/>
      <c r="T8" s="1096"/>
      <c r="U8" s="1096"/>
      <c r="V8" s="1096"/>
      <c r="W8" s="1096"/>
      <c r="X8" s="1096"/>
      <c r="Y8" s="1096"/>
      <c r="Z8" s="1096"/>
      <c r="AA8" s="1097"/>
      <c r="AB8" s="68"/>
      <c r="AC8" s="1098" t="s">
        <v>3</v>
      </c>
      <c r="AD8" s="1099"/>
    </row>
    <row r="9" spans="2:32" s="83" customFormat="1" ht="21.75" customHeight="1" x14ac:dyDescent="0.2">
      <c r="B9" s="1093"/>
      <c r="C9" s="68"/>
      <c r="D9" s="1093"/>
      <c r="E9" s="1089" t="s">
        <v>25</v>
      </c>
      <c r="F9" s="1090"/>
      <c r="G9" s="199"/>
      <c r="H9" s="1089" t="s">
        <v>24</v>
      </c>
      <c r="I9" s="1090"/>
      <c r="J9" s="199"/>
      <c r="K9" s="1089" t="s">
        <v>23</v>
      </c>
      <c r="L9" s="1090"/>
      <c r="M9" s="199"/>
      <c r="N9" s="1089" t="s">
        <v>22</v>
      </c>
      <c r="O9" s="1090"/>
      <c r="P9" s="199"/>
      <c r="Q9" s="1089" t="s">
        <v>21</v>
      </c>
      <c r="R9" s="1090"/>
      <c r="S9" s="199"/>
      <c r="T9" s="1089" t="s">
        <v>20</v>
      </c>
      <c r="U9" s="1090"/>
      <c r="V9" s="199"/>
      <c r="W9" s="1089" t="s">
        <v>19</v>
      </c>
      <c r="X9" s="1090"/>
      <c r="Y9" s="199"/>
      <c r="Z9" s="1089" t="s">
        <v>18</v>
      </c>
      <c r="AA9" s="1090"/>
      <c r="AB9" s="68"/>
      <c r="AC9" s="1100"/>
      <c r="AD9" s="1101"/>
    </row>
    <row r="10" spans="2:32" s="83" customFormat="1" ht="21.75" customHeight="1" x14ac:dyDescent="0.2">
      <c r="B10" s="1094"/>
      <c r="D10" s="1094"/>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15" t="s">
        <v>27</v>
      </c>
      <c r="D12" s="417" t="s">
        <v>34</v>
      </c>
      <c r="E12" s="77">
        <v>590</v>
      </c>
      <c r="F12" s="76">
        <v>0.21488301622913086</v>
      </c>
      <c r="G12" s="74"/>
      <c r="H12" s="77">
        <v>9964</v>
      </c>
      <c r="I12" s="76">
        <v>3.6289735147577287</v>
      </c>
      <c r="J12" s="74"/>
      <c r="K12" s="77">
        <v>6144</v>
      </c>
      <c r="L12" s="76">
        <v>2.2376970367996272</v>
      </c>
      <c r="M12" s="74"/>
      <c r="N12" s="77">
        <v>9279</v>
      </c>
      <c r="O12" s="76">
        <v>3.3794906908306865</v>
      </c>
      <c r="P12" s="74"/>
      <c r="Q12" s="77">
        <v>8554</v>
      </c>
      <c r="R12" s="76">
        <v>3.1154395268203139</v>
      </c>
      <c r="S12" s="74"/>
      <c r="T12" s="77">
        <v>11827</v>
      </c>
      <c r="U12" s="76">
        <v>4.3074939541388657</v>
      </c>
      <c r="V12" s="74"/>
      <c r="W12" s="77">
        <v>40744</v>
      </c>
      <c r="X12" s="76">
        <v>14.83931120888086</v>
      </c>
      <c r="Y12" s="74"/>
      <c r="Z12" s="77">
        <v>187466</v>
      </c>
      <c r="AA12" s="76">
        <f t="shared" ref="AA12:AA21" si="0">Z12*100/$AC12</f>
        <v>68.27671105154279</v>
      </c>
      <c r="AB12" s="66"/>
      <c r="AC12" s="153">
        <f t="shared" ref="AC12:AD15" si="1">E12+H12+K12+N12+Q12+T12+W12+Z12</f>
        <v>274568</v>
      </c>
      <c r="AD12" s="75">
        <f t="shared" si="1"/>
        <v>100</v>
      </c>
      <c r="AF12" s="425"/>
    </row>
    <row r="13" spans="2:32" s="73" customFormat="1" ht="21" customHeight="1" x14ac:dyDescent="0.2">
      <c r="B13" s="1116"/>
      <c r="D13" s="418" t="s">
        <v>52</v>
      </c>
      <c r="E13" s="415">
        <v>774</v>
      </c>
      <c r="F13" s="416">
        <v>0.2108095741319766</v>
      </c>
      <c r="G13" s="74"/>
      <c r="H13" s="415">
        <v>11235</v>
      </c>
      <c r="I13" s="416">
        <v>3.0600071904040789</v>
      </c>
      <c r="J13" s="74"/>
      <c r="K13" s="415">
        <v>7761</v>
      </c>
      <c r="L13" s="416">
        <v>2.1138153809279978</v>
      </c>
      <c r="M13" s="74"/>
      <c r="N13" s="415">
        <v>11787</v>
      </c>
      <c r="O13" s="416">
        <v>3.2103520029633179</v>
      </c>
      <c r="P13" s="74"/>
      <c r="Q13" s="415">
        <v>13136</v>
      </c>
      <c r="R13" s="416">
        <v>3.5777707568445019</v>
      </c>
      <c r="S13" s="74"/>
      <c r="T13" s="415">
        <v>21024</v>
      </c>
      <c r="U13" s="416">
        <v>5.7261763392127598</v>
      </c>
      <c r="V13" s="74"/>
      <c r="W13" s="415">
        <v>68187</v>
      </c>
      <c r="X13" s="416">
        <v>18.571669807929055</v>
      </c>
      <c r="Y13" s="74"/>
      <c r="Z13" s="415">
        <v>233252</v>
      </c>
      <c r="AA13" s="416">
        <f t="shared" si="0"/>
        <v>63.529398947586309</v>
      </c>
      <c r="AB13" s="66"/>
      <c r="AC13" s="157">
        <f t="shared" si="1"/>
        <v>367156</v>
      </c>
      <c r="AD13" s="181">
        <f t="shared" si="1"/>
        <v>100</v>
      </c>
      <c r="AF13" s="425"/>
    </row>
    <row r="14" spans="2:32" s="73" customFormat="1" ht="21" customHeight="1" x14ac:dyDescent="0.2">
      <c r="B14" s="1116"/>
      <c r="D14" s="418" t="s">
        <v>53</v>
      </c>
      <c r="E14" s="415">
        <v>302</v>
      </c>
      <c r="F14" s="416">
        <v>8.7968937061429706E-2</v>
      </c>
      <c r="G14" s="74"/>
      <c r="H14" s="415">
        <v>7946</v>
      </c>
      <c r="I14" s="416">
        <v>2.3145734234772197</v>
      </c>
      <c r="J14" s="74"/>
      <c r="K14" s="415">
        <v>6797</v>
      </c>
      <c r="L14" s="416">
        <v>1.9798836596242968</v>
      </c>
      <c r="M14" s="74"/>
      <c r="N14" s="415">
        <v>9894</v>
      </c>
      <c r="O14" s="416">
        <v>2.8820021963105478</v>
      </c>
      <c r="P14" s="74"/>
      <c r="Q14" s="415">
        <v>12938</v>
      </c>
      <c r="R14" s="416">
        <v>3.768682475830389</v>
      </c>
      <c r="S14" s="74"/>
      <c r="T14" s="415">
        <v>22533</v>
      </c>
      <c r="U14" s="416">
        <v>6.5635895986927002</v>
      </c>
      <c r="V14" s="74"/>
      <c r="W14" s="415">
        <v>81815</v>
      </c>
      <c r="X14" s="416">
        <v>23.831717171128712</v>
      </c>
      <c r="Y14" s="74"/>
      <c r="Z14" s="415">
        <v>201078</v>
      </c>
      <c r="AA14" s="416">
        <f t="shared" si="0"/>
        <v>58.571582537874704</v>
      </c>
      <c r="AB14" s="66"/>
      <c r="AC14" s="157">
        <f t="shared" si="1"/>
        <v>343303</v>
      </c>
      <c r="AD14" s="181">
        <f t="shared" si="1"/>
        <v>100</v>
      </c>
      <c r="AF14" s="425"/>
    </row>
    <row r="15" spans="2:32" s="73" customFormat="1" ht="21" customHeight="1" x14ac:dyDescent="0.2">
      <c r="B15" s="1116"/>
      <c r="D15" s="418" t="s">
        <v>121</v>
      </c>
      <c r="E15" s="415">
        <v>564</v>
      </c>
      <c r="F15" s="416">
        <v>0.24732394613249373</v>
      </c>
      <c r="G15" s="74"/>
      <c r="H15" s="415">
        <v>10156</v>
      </c>
      <c r="I15" s="416">
        <v>4.4535851009248333</v>
      </c>
      <c r="J15" s="74"/>
      <c r="K15" s="415">
        <v>4244</v>
      </c>
      <c r="L15" s="416">
        <v>1.8610688428835165</v>
      </c>
      <c r="M15" s="74"/>
      <c r="N15" s="415">
        <v>5282</v>
      </c>
      <c r="O15" s="416">
        <v>2.316250147999702</v>
      </c>
      <c r="P15" s="74"/>
      <c r="Q15" s="415">
        <v>7990</v>
      </c>
      <c r="R15" s="416">
        <v>3.5037559035436612</v>
      </c>
      <c r="S15" s="74"/>
      <c r="T15" s="415">
        <v>15810</v>
      </c>
      <c r="U15" s="416">
        <v>6.9329638091395847</v>
      </c>
      <c r="V15" s="74"/>
      <c r="W15" s="415">
        <v>66425</v>
      </c>
      <c r="X15" s="416">
        <v>29.128533903990949</v>
      </c>
      <c r="Y15" s="74"/>
      <c r="Z15" s="415">
        <v>117570</v>
      </c>
      <c r="AA15" s="416">
        <f t="shared" si="0"/>
        <v>51.556518345385257</v>
      </c>
      <c r="AB15" s="66"/>
      <c r="AC15" s="157">
        <f t="shared" si="1"/>
        <v>228041</v>
      </c>
      <c r="AD15" s="181">
        <f t="shared" si="1"/>
        <v>100</v>
      </c>
      <c r="AF15" s="425"/>
    </row>
    <row r="16" spans="2:32" s="73" customFormat="1" ht="21" customHeight="1" x14ac:dyDescent="0.2">
      <c r="B16" s="1117"/>
      <c r="D16" s="421" t="s">
        <v>71</v>
      </c>
      <c r="E16" s="419">
        <f>SUM(E12:E15)</f>
        <v>2230</v>
      </c>
      <c r="F16" s="420">
        <f t="shared" ref="F13:F21" si="2">E16*100/$AC16</f>
        <v>0.18383140928620653</v>
      </c>
      <c r="G16" s="74"/>
      <c r="H16" s="419">
        <f>SUM(H12:H15)</f>
        <v>39301</v>
      </c>
      <c r="I16" s="420">
        <f t="shared" ref="I12:I21" si="3">H16*100/$AC16</f>
        <v>3.2398018907431405</v>
      </c>
      <c r="J16" s="74"/>
      <c r="K16" s="419">
        <f>SUM(K12:K15)</f>
        <v>24946</v>
      </c>
      <c r="L16" s="420">
        <f t="shared" ref="L12:L21" si="4">K16*100/$AC16</f>
        <v>2.0564387157191519</v>
      </c>
      <c r="M16" s="74"/>
      <c r="N16" s="419">
        <f>SUM(N12:N15)</f>
        <v>36242</v>
      </c>
      <c r="O16" s="420">
        <f t="shared" ref="O12:O21" si="5">N16*100/$AC16</f>
        <v>2.9876313611438108</v>
      </c>
      <c r="P16" s="74"/>
      <c r="Q16" s="419">
        <f>SUM(Q12:Q15)</f>
        <v>42618</v>
      </c>
      <c r="R16" s="420">
        <f t="shared" ref="R12:R21" si="6">Q16*100/$AC16</f>
        <v>3.5132408076051798</v>
      </c>
      <c r="S16" s="74"/>
      <c r="T16" s="419">
        <f>SUM(T12:T15)</f>
        <v>71194</v>
      </c>
      <c r="U16" s="420">
        <f t="shared" ref="U12:U21" si="7">T16*100/$AC16</f>
        <v>5.8689207859740753</v>
      </c>
      <c r="V16" s="74"/>
      <c r="W16" s="419">
        <f>SUM(W12:W15)</f>
        <v>257171</v>
      </c>
      <c r="X16" s="420">
        <f t="shared" ref="X12:X21" si="8">W16*100/$AC16</f>
        <v>21.200048142395975</v>
      </c>
      <c r="Y16" s="74"/>
      <c r="Z16" s="419">
        <f>SUM(Z12:Z15)</f>
        <v>739366</v>
      </c>
      <c r="AA16" s="420">
        <f t="shared" si="0"/>
        <v>60.950086887132464</v>
      </c>
      <c r="AB16" s="66"/>
      <c r="AC16" s="422">
        <f>SUM(AC12:AC15)</f>
        <v>1213068</v>
      </c>
      <c r="AD16" s="424">
        <f t="shared" ref="AD16:AD21" si="9">F16+I16+L16+O16+R16+U16+X16+AA16</f>
        <v>100</v>
      </c>
      <c r="AF16" s="425"/>
    </row>
    <row r="17" spans="2:32" s="73" customFormat="1" ht="21" customHeight="1" x14ac:dyDescent="0.2">
      <c r="B17" s="1115" t="s">
        <v>26</v>
      </c>
      <c r="D17" s="417" t="s">
        <v>34</v>
      </c>
      <c r="E17" s="77">
        <v>777</v>
      </c>
      <c r="F17" s="76">
        <v>0.50377017187834305</v>
      </c>
      <c r="G17" s="74"/>
      <c r="H17" s="77">
        <v>20714</v>
      </c>
      <c r="I17" s="76">
        <v>13.429981132931786</v>
      </c>
      <c r="J17" s="74"/>
      <c r="K17" s="77">
        <v>9305</v>
      </c>
      <c r="L17" s="76">
        <v>6.0329233582084711</v>
      </c>
      <c r="M17" s="74"/>
      <c r="N17" s="77">
        <v>11423</v>
      </c>
      <c r="O17" s="76">
        <v>7.406134714757159</v>
      </c>
      <c r="P17" s="74"/>
      <c r="Q17" s="77">
        <v>9804</v>
      </c>
      <c r="R17" s="76">
        <v>6.3564514351290544</v>
      </c>
      <c r="S17" s="74"/>
      <c r="T17" s="77">
        <v>13132</v>
      </c>
      <c r="U17" s="76">
        <v>8.5141697517456905</v>
      </c>
      <c r="V17" s="74"/>
      <c r="W17" s="77">
        <v>30040</v>
      </c>
      <c r="X17" s="76">
        <v>19.476519901191025</v>
      </c>
      <c r="Y17" s="74"/>
      <c r="Z17" s="77">
        <v>59042</v>
      </c>
      <c r="AA17" s="76">
        <f t="shared" si="0"/>
        <v>38.280049534158472</v>
      </c>
      <c r="AB17" s="66"/>
      <c r="AC17" s="153">
        <f>E17+H17+K17+N17+Q17+T17+W17+Z17</f>
        <v>154237</v>
      </c>
      <c r="AD17" s="75">
        <f t="shared" si="9"/>
        <v>100</v>
      </c>
      <c r="AF17" s="425"/>
    </row>
    <row r="18" spans="2:32" s="73" customFormat="1" ht="21" customHeight="1" x14ac:dyDescent="0.2">
      <c r="B18" s="1116"/>
      <c r="D18" s="418" t="s">
        <v>52</v>
      </c>
      <c r="E18" s="415">
        <v>1032</v>
      </c>
      <c r="F18" s="416">
        <v>0.47108660324648055</v>
      </c>
      <c r="G18" s="74"/>
      <c r="H18" s="415">
        <v>27138</v>
      </c>
      <c r="I18" s="416">
        <v>12.387934340022277</v>
      </c>
      <c r="J18" s="74"/>
      <c r="K18" s="415">
        <v>11968</v>
      </c>
      <c r="L18" s="416">
        <v>5.4631438640056968</v>
      </c>
      <c r="M18" s="74"/>
      <c r="N18" s="415">
        <v>15682</v>
      </c>
      <c r="O18" s="416">
        <v>7.1585078605729731</v>
      </c>
      <c r="P18" s="74"/>
      <c r="Q18" s="415">
        <v>15809</v>
      </c>
      <c r="R18" s="416">
        <v>7.2164807274453597</v>
      </c>
      <c r="S18" s="74"/>
      <c r="T18" s="415">
        <v>23002</v>
      </c>
      <c r="U18" s="416">
        <v>10.49993609290266</v>
      </c>
      <c r="V18" s="74"/>
      <c r="W18" s="415">
        <v>45090</v>
      </c>
      <c r="X18" s="416">
        <v>20.582650136030821</v>
      </c>
      <c r="Y18" s="74"/>
      <c r="Z18" s="415">
        <v>79347</v>
      </c>
      <c r="AA18" s="416">
        <f t="shared" si="0"/>
        <v>36.220260375773734</v>
      </c>
      <c r="AB18" s="66"/>
      <c r="AC18" s="157">
        <f>E18+H18+K18+N18+Q18+T18+W18+Z18</f>
        <v>219068</v>
      </c>
      <c r="AD18" s="181">
        <f t="shared" si="9"/>
        <v>100</v>
      </c>
      <c r="AF18" s="425"/>
    </row>
    <row r="19" spans="2:32" s="73" customFormat="1" ht="21" customHeight="1" x14ac:dyDescent="0.2">
      <c r="B19" s="1116"/>
      <c r="D19" s="418" t="s">
        <v>53</v>
      </c>
      <c r="E19" s="415">
        <v>426</v>
      </c>
      <c r="F19" s="416">
        <v>0.21160341744486391</v>
      </c>
      <c r="G19" s="74"/>
      <c r="H19" s="415">
        <v>17797</v>
      </c>
      <c r="I19" s="416">
        <v>8.8401549771508048</v>
      </c>
      <c r="J19" s="74"/>
      <c r="K19" s="415">
        <v>11433</v>
      </c>
      <c r="L19" s="416">
        <v>5.6790184780449033</v>
      </c>
      <c r="M19" s="74"/>
      <c r="N19" s="415">
        <v>14157</v>
      </c>
      <c r="O19" s="416">
        <v>7.0320882177627659</v>
      </c>
      <c r="P19" s="74"/>
      <c r="Q19" s="415">
        <v>15291</v>
      </c>
      <c r="R19" s="416">
        <v>7.595370554341347</v>
      </c>
      <c r="S19" s="74"/>
      <c r="T19" s="415">
        <v>22506</v>
      </c>
      <c r="U19" s="416">
        <v>11.179217166699781</v>
      </c>
      <c r="V19" s="74"/>
      <c r="W19" s="415">
        <v>42973</v>
      </c>
      <c r="X19" s="416">
        <v>21.345618915159946</v>
      </c>
      <c r="Y19" s="74"/>
      <c r="Z19" s="415">
        <v>76737</v>
      </c>
      <c r="AA19" s="416">
        <f t="shared" si="0"/>
        <v>38.116928273395587</v>
      </c>
      <c r="AB19" s="66"/>
      <c r="AC19" s="157">
        <f>E19+H19+K19+N19+Q19+T19+W19+Z19</f>
        <v>201320</v>
      </c>
      <c r="AD19" s="181">
        <f t="shared" si="9"/>
        <v>100</v>
      </c>
      <c r="AF19" s="425"/>
    </row>
    <row r="20" spans="2:32" s="73" customFormat="1" ht="21" customHeight="1" x14ac:dyDescent="0.2">
      <c r="B20" s="1116"/>
      <c r="D20" s="418" t="s">
        <v>121</v>
      </c>
      <c r="E20" s="415">
        <v>714</v>
      </c>
      <c r="F20" s="416">
        <v>0.50828273048913319</v>
      </c>
      <c r="G20" s="74"/>
      <c r="H20" s="415">
        <v>14102</v>
      </c>
      <c r="I20" s="416">
        <v>10.038939867447837</v>
      </c>
      <c r="J20" s="74"/>
      <c r="K20" s="415">
        <v>6629</v>
      </c>
      <c r="L20" s="416">
        <v>4.7190563311098934</v>
      </c>
      <c r="M20" s="74"/>
      <c r="N20" s="415">
        <v>6408</v>
      </c>
      <c r="O20" s="416">
        <v>4.5617307240537324</v>
      </c>
      <c r="P20" s="74"/>
      <c r="Q20" s="415">
        <v>7585</v>
      </c>
      <c r="R20" s="416">
        <v>5.3996141607283965</v>
      </c>
      <c r="S20" s="74"/>
      <c r="T20" s="415">
        <v>13733</v>
      </c>
      <c r="U20" s="416">
        <v>9.7762559353042935</v>
      </c>
      <c r="V20" s="74"/>
      <c r="W20" s="415">
        <v>33200</v>
      </c>
      <c r="X20" s="416">
        <v>23.634435087169777</v>
      </c>
      <c r="Y20" s="74"/>
      <c r="Z20" s="415">
        <v>58102</v>
      </c>
      <c r="AA20" s="416">
        <f t="shared" si="0"/>
        <v>41.36168516369694</v>
      </c>
      <c r="AB20" s="66"/>
      <c r="AC20" s="157">
        <f>E20+H20+K20+N20+Q20+T20+W20+Z20</f>
        <v>140473</v>
      </c>
      <c r="AD20" s="181">
        <f t="shared" si="9"/>
        <v>100</v>
      </c>
      <c r="AF20" s="425"/>
    </row>
    <row r="21" spans="2:32" s="73" customFormat="1" ht="21" customHeight="1" x14ac:dyDescent="0.2">
      <c r="B21" s="1117"/>
      <c r="D21" s="421" t="s">
        <v>71</v>
      </c>
      <c r="E21" s="419">
        <f>SUM(E17:E20)</f>
        <v>2949</v>
      </c>
      <c r="F21" s="420">
        <f t="shared" si="2"/>
        <v>0.41239102892190999</v>
      </c>
      <c r="G21" s="74"/>
      <c r="H21" s="419">
        <f>SUM(H17:H20)</f>
        <v>79751</v>
      </c>
      <c r="I21" s="420">
        <f t="shared" si="3"/>
        <v>11.152457425415816</v>
      </c>
      <c r="J21" s="74"/>
      <c r="K21" s="419">
        <f>SUM(K17:K20)</f>
        <v>39335</v>
      </c>
      <c r="L21" s="420">
        <f t="shared" si="4"/>
        <v>5.5006446668848188</v>
      </c>
      <c r="M21" s="74"/>
      <c r="N21" s="419">
        <f>SUM(N17:N20)</f>
        <v>47670</v>
      </c>
      <c r="O21" s="420">
        <f t="shared" si="5"/>
        <v>6.6662191755535609</v>
      </c>
      <c r="P21" s="74"/>
      <c r="Q21" s="419">
        <f>SUM(Q17:Q20)</f>
        <v>48489</v>
      </c>
      <c r="R21" s="420">
        <f t="shared" si="6"/>
        <v>6.7807489323141725</v>
      </c>
      <c r="S21" s="74"/>
      <c r="T21" s="419">
        <f>SUM(T17:T20)</f>
        <v>72373</v>
      </c>
      <c r="U21" s="420">
        <f t="shared" si="7"/>
        <v>10.120710727760391</v>
      </c>
      <c r="V21" s="74"/>
      <c r="W21" s="419">
        <f>SUM(W17:W20)</f>
        <v>151303</v>
      </c>
      <c r="X21" s="420">
        <f t="shared" si="8"/>
        <v>21.158358714469905</v>
      </c>
      <c r="Y21" s="74"/>
      <c r="Z21" s="419">
        <f>SUM(Z17:Z20)</f>
        <v>273228</v>
      </c>
      <c r="AA21" s="420">
        <f t="shared" si="0"/>
        <v>38.208469328679428</v>
      </c>
      <c r="AB21" s="66"/>
      <c r="AC21" s="422">
        <f>SUM(AC17:AC20)</f>
        <v>715098</v>
      </c>
      <c r="AD21" s="424">
        <f t="shared" si="9"/>
        <v>100</v>
      </c>
      <c r="AF21" s="425"/>
    </row>
    <row r="22" spans="2:32" s="70" customFormat="1" ht="3" customHeight="1" x14ac:dyDescent="0.2">
      <c r="B22" s="423"/>
      <c r="C22" s="68"/>
      <c r="D22" s="66"/>
      <c r="E22" s="71"/>
      <c r="F22" s="72"/>
      <c r="G22" s="66"/>
      <c r="H22" s="71"/>
      <c r="I22" s="72"/>
      <c r="J22" s="66"/>
      <c r="K22" s="71"/>
      <c r="L22" s="72"/>
      <c r="M22" s="66"/>
      <c r="N22" s="71"/>
      <c r="O22" s="72"/>
      <c r="P22" s="66"/>
      <c r="Q22" s="71"/>
      <c r="R22" s="72"/>
      <c r="S22" s="66"/>
      <c r="T22" s="71"/>
      <c r="U22" s="72"/>
      <c r="V22" s="66"/>
      <c r="W22" s="71"/>
      <c r="X22" s="72"/>
      <c r="Y22" s="66"/>
      <c r="Z22" s="71"/>
      <c r="AA22" s="72"/>
      <c r="AB22" s="66"/>
      <c r="AC22" s="71"/>
      <c r="AD22" s="64"/>
    </row>
    <row r="23" spans="2:32" s="63" customFormat="1" ht="18" customHeight="1" x14ac:dyDescent="0.2">
      <c r="B23" s="1095" t="s">
        <v>3</v>
      </c>
      <c r="C23" s="1096"/>
      <c r="D23" s="1097"/>
      <c r="E23" s="65">
        <f>E16+E21</f>
        <v>5179</v>
      </c>
      <c r="F23" s="67">
        <f>E23*100/$AC23</f>
        <v>0.26859720584223556</v>
      </c>
      <c r="G23" s="66"/>
      <c r="H23" s="65">
        <f>H16+H21</f>
        <v>119052</v>
      </c>
      <c r="I23" s="67">
        <f>H23*100/$AC23</f>
        <v>6.1743646553253191</v>
      </c>
      <c r="J23" s="66"/>
      <c r="K23" s="65">
        <f>K16+K21</f>
        <v>64281</v>
      </c>
      <c r="L23" s="67">
        <f>K23*100/$AC23</f>
        <v>3.3337897255734203</v>
      </c>
      <c r="M23" s="66"/>
      <c r="N23" s="65">
        <f>N16+N21</f>
        <v>83912</v>
      </c>
      <c r="O23" s="67">
        <f>N23*100/$AC23</f>
        <v>4.3519074602497918</v>
      </c>
      <c r="P23" s="66"/>
      <c r="Q23" s="65">
        <f>Q16+Q21</f>
        <v>91107</v>
      </c>
      <c r="R23" s="67">
        <f>Q23*100/$AC23</f>
        <v>4.7250599792756436</v>
      </c>
      <c r="S23" s="66"/>
      <c r="T23" s="65">
        <f>T16+T21</f>
        <v>143567</v>
      </c>
      <c r="U23" s="67">
        <f>T23*100/$AC23</f>
        <v>7.445780083250094</v>
      </c>
      <c r="V23" s="66"/>
      <c r="W23" s="65">
        <f>W16+W21</f>
        <v>408474</v>
      </c>
      <c r="X23" s="67">
        <f>W23*100/$AC23</f>
        <v>21.18458680424818</v>
      </c>
      <c r="Y23" s="66"/>
      <c r="Z23" s="65">
        <f>Z16+Z21</f>
        <v>1012594</v>
      </c>
      <c r="AA23" s="67">
        <f>Z23*100/$AC23</f>
        <v>52.515914086235313</v>
      </c>
      <c r="AB23" s="66"/>
      <c r="AC23" s="65">
        <f>AC16+AC21</f>
        <v>1928166</v>
      </c>
      <c r="AD23" s="67">
        <f>F23+I23+L23+O23+R23+U23+X23+AA23</f>
        <v>100</v>
      </c>
    </row>
    <row r="24" spans="2:32" s="19" customFormat="1" ht="5.25" customHeight="1" x14ac:dyDescent="0.2">
      <c r="B24" s="62"/>
      <c r="C24" s="62"/>
      <c r="D24" s="62"/>
      <c r="E24" s="62"/>
      <c r="F24" s="62"/>
      <c r="G24" s="62"/>
      <c r="H24" s="62"/>
      <c r="I24" s="62"/>
      <c r="J24" s="62"/>
      <c r="K24" s="62"/>
      <c r="L24" s="62"/>
      <c r="M24" s="62"/>
      <c r="N24" s="62"/>
      <c r="O24" s="48"/>
      <c r="P24" s="48"/>
      <c r="AD24" s="56"/>
    </row>
    <row r="25" spans="2:32" s="19" customFormat="1" ht="5.25" customHeight="1" x14ac:dyDescent="0.2">
      <c r="B25" s="62"/>
      <c r="C25" s="62"/>
      <c r="D25" s="62"/>
      <c r="E25" s="62"/>
      <c r="F25" s="62"/>
      <c r="G25" s="62"/>
      <c r="H25" s="62"/>
      <c r="I25" s="62"/>
      <c r="J25" s="62"/>
      <c r="K25" s="62"/>
      <c r="L25" s="62"/>
      <c r="M25" s="62"/>
      <c r="N25" s="62"/>
      <c r="O25" s="48"/>
      <c r="P25" s="48"/>
      <c r="AD25" s="56"/>
    </row>
    <row r="26" spans="2:32" s="19" customFormat="1" ht="12.75" customHeight="1" x14ac:dyDescent="0.2">
      <c r="B26" s="48"/>
      <c r="C26" s="48"/>
      <c r="D26" s="48"/>
      <c r="E26" s="48"/>
      <c r="F26" s="48"/>
      <c r="G26" s="48"/>
      <c r="H26" s="48"/>
      <c r="I26" s="48"/>
      <c r="J26" s="48"/>
      <c r="K26" s="48"/>
      <c r="L26" s="48"/>
      <c r="M26" s="48"/>
      <c r="N26" s="48"/>
      <c r="O26" s="48"/>
      <c r="P26" s="48"/>
      <c r="AD26" s="56"/>
    </row>
    <row r="27" spans="2:32" s="57" customFormat="1" ht="24.75" customHeight="1" x14ac:dyDescent="0.2">
      <c r="B27" s="61"/>
      <c r="C27" s="61"/>
      <c r="D27" s="61"/>
      <c r="E27" s="61" t="s">
        <v>122</v>
      </c>
      <c r="F27" s="61" t="s">
        <v>24</v>
      </c>
      <c r="G27" s="61"/>
      <c r="H27" s="61" t="s">
        <v>23</v>
      </c>
      <c r="I27" s="61" t="s">
        <v>22</v>
      </c>
      <c r="J27" s="61"/>
      <c r="K27" s="61" t="s">
        <v>21</v>
      </c>
      <c r="L27" s="61" t="s">
        <v>20</v>
      </c>
      <c r="M27" s="61"/>
      <c r="N27" s="61" t="s">
        <v>19</v>
      </c>
      <c r="O27" s="61" t="s">
        <v>18</v>
      </c>
      <c r="P27" s="61"/>
      <c r="AD27" s="58"/>
    </row>
    <row r="28" spans="2:32" s="57" customFormat="1" ht="10.5" x14ac:dyDescent="0.2">
      <c r="B28" s="60"/>
      <c r="C28" s="60"/>
      <c r="D28" s="60"/>
      <c r="E28" s="60" t="e">
        <f>#REF!</f>
        <v>#REF!</v>
      </c>
      <c r="F28" s="59" t="e">
        <f>#REF!</f>
        <v>#REF!</v>
      </c>
      <c r="G28" s="59"/>
      <c r="H28" s="59" t="e">
        <f>#REF!</f>
        <v>#REF!</v>
      </c>
      <c r="I28" s="59" t="e">
        <f>#REF!</f>
        <v>#REF!</v>
      </c>
      <c r="J28" s="59"/>
      <c r="K28" s="59" t="e">
        <f>#REF!</f>
        <v>#REF!</v>
      </c>
      <c r="L28" s="59" t="e">
        <f>#REF!</f>
        <v>#REF!</v>
      </c>
      <c r="M28" s="59"/>
      <c r="N28" s="59" t="e">
        <f>#REF!</f>
        <v>#REF!</v>
      </c>
      <c r="O28" s="59" t="e">
        <f>#REF!</f>
        <v>#REF!</v>
      </c>
      <c r="P28" s="59"/>
      <c r="AD28" s="58"/>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B35" s="48"/>
      <c r="C35" s="48"/>
      <c r="D35" s="48"/>
      <c r="E35" s="48"/>
      <c r="F35" s="48"/>
      <c r="G35" s="48"/>
      <c r="H35" s="48"/>
      <c r="I35" s="48"/>
      <c r="J35" s="48"/>
      <c r="K35" s="48"/>
      <c r="L35" s="48"/>
      <c r="M35" s="48"/>
      <c r="N35" s="48"/>
      <c r="O35" s="48"/>
      <c r="P35" s="48"/>
      <c r="AD35" s="56"/>
    </row>
    <row r="36" spans="2:30" s="19" customFormat="1" x14ac:dyDescent="0.2">
      <c r="B36" s="48"/>
      <c r="C36" s="48"/>
      <c r="D36" s="48"/>
      <c r="E36" s="48"/>
      <c r="F36" s="48"/>
      <c r="G36" s="48"/>
      <c r="H36" s="48"/>
      <c r="I36" s="48"/>
      <c r="J36" s="48"/>
      <c r="K36" s="48"/>
      <c r="L36" s="48"/>
      <c r="M36" s="48"/>
      <c r="N36" s="48"/>
      <c r="O36" s="48"/>
      <c r="P36" s="48"/>
      <c r="AD36" s="56"/>
    </row>
    <row r="37" spans="2:30" s="19" customFormat="1" x14ac:dyDescent="0.2">
      <c r="C37" s="1091" t="s">
        <v>17</v>
      </c>
      <c r="D37" s="1091"/>
      <c r="E37" s="1091"/>
      <c r="F37" s="1091"/>
      <c r="G37" s="1091"/>
      <c r="H37" s="1091"/>
      <c r="I37" s="1091"/>
      <c r="J37" s="1091"/>
      <c r="K37" s="1091"/>
      <c r="L37" s="1091"/>
      <c r="M37" s="48"/>
      <c r="N37" s="48"/>
      <c r="O37" s="48"/>
      <c r="P37" s="48"/>
      <c r="AD37" s="56"/>
    </row>
    <row r="38" spans="2:30" s="19" customFormat="1" x14ac:dyDescent="0.2">
      <c r="L38" s="48"/>
      <c r="M38" s="48"/>
      <c r="N38" s="48"/>
      <c r="O38" s="48"/>
      <c r="P38" s="48"/>
      <c r="AD38" s="56"/>
    </row>
    <row r="39" spans="2:30" s="19" customFormat="1" x14ac:dyDescent="0.2">
      <c r="B39" s="48"/>
      <c r="C39" s="48"/>
      <c r="D39" s="48"/>
      <c r="E39" s="48"/>
      <c r="F39" s="48"/>
      <c r="G39" s="48"/>
      <c r="H39" s="48"/>
      <c r="I39" s="48"/>
      <c r="J39" s="48"/>
      <c r="K39" s="48"/>
      <c r="L39" s="48"/>
      <c r="M39" s="48"/>
      <c r="N39" s="48"/>
      <c r="O39" s="48"/>
      <c r="P39" s="48"/>
      <c r="AD39" s="56"/>
    </row>
    <row r="40" spans="2:30" s="19" customFormat="1" ht="5.25" customHeight="1" x14ac:dyDescent="0.2">
      <c r="B40" s="48"/>
      <c r="C40" s="48"/>
      <c r="D40" s="48"/>
      <c r="E40" s="48"/>
      <c r="F40" s="48"/>
      <c r="G40" s="48"/>
      <c r="H40" s="48"/>
      <c r="I40" s="48"/>
      <c r="J40" s="48"/>
      <c r="K40" s="48"/>
      <c r="L40" s="48"/>
      <c r="M40" s="48"/>
      <c r="N40" s="48"/>
      <c r="O40" s="48"/>
      <c r="P40" s="48"/>
      <c r="AD40" s="56"/>
    </row>
    <row r="41" spans="2:30" s="19" customFormat="1" ht="5.25" customHeight="1" x14ac:dyDescent="0.2">
      <c r="B41" s="48"/>
      <c r="C41" s="48"/>
      <c r="D41" s="48"/>
      <c r="E41" s="48"/>
      <c r="F41" s="48"/>
      <c r="G41" s="48"/>
      <c r="H41" s="48"/>
      <c r="I41" s="48"/>
      <c r="J41" s="48"/>
      <c r="K41" s="48"/>
      <c r="L41" s="48"/>
      <c r="M41" s="48"/>
      <c r="N41" s="48"/>
      <c r="O41" s="48"/>
      <c r="P41" s="48"/>
      <c r="AD41" s="56"/>
    </row>
    <row r="42" spans="2:30" s="19" customFormat="1" ht="16.5" customHeight="1" x14ac:dyDescent="0.2">
      <c r="B42" s="48"/>
      <c r="C42" s="48"/>
      <c r="D42" s="48"/>
      <c r="E42" s="48"/>
      <c r="F42" s="48"/>
      <c r="G42" s="48"/>
      <c r="H42" s="48"/>
      <c r="I42" s="48"/>
      <c r="J42" s="48"/>
      <c r="K42" s="48"/>
      <c r="L42" s="48"/>
      <c r="M42" s="48"/>
      <c r="N42" s="48"/>
      <c r="O42" s="48"/>
      <c r="P42" s="48"/>
      <c r="AD42" s="56"/>
    </row>
    <row r="43" spans="2:30" s="19" customFormat="1" x14ac:dyDescent="0.2">
      <c r="B43" s="48"/>
      <c r="C43" s="48"/>
      <c r="D43" s="48"/>
      <c r="E43" s="48"/>
      <c r="F43" s="48"/>
      <c r="G43" s="48"/>
      <c r="H43" s="48"/>
      <c r="I43" s="48"/>
      <c r="J43" s="48"/>
      <c r="K43" s="48"/>
      <c r="L43" s="48"/>
      <c r="M43" s="48"/>
      <c r="N43" s="48"/>
      <c r="O43" s="48"/>
      <c r="P43" s="48"/>
      <c r="AD43" s="56"/>
    </row>
    <row r="44" spans="2:30" s="19" customFormat="1" x14ac:dyDescent="0.2">
      <c r="AD44" s="56"/>
    </row>
    <row r="45" spans="2:30" s="20" customFormat="1" x14ac:dyDescent="0.2">
      <c r="AD45" s="55"/>
    </row>
    <row r="46" spans="2:30" s="3" customFormat="1" ht="12.75" customHeight="1" x14ac:dyDescent="0.2">
      <c r="B46" s="1087"/>
      <c r="C46" s="1088"/>
      <c r="D46" s="1088"/>
      <c r="E46" s="1088"/>
      <c r="F46" s="1088"/>
      <c r="G46" s="1088"/>
      <c r="H46" s="1088"/>
      <c r="I46" s="1088"/>
      <c r="J46" s="1088"/>
      <c r="K46" s="1088"/>
      <c r="L46" s="1088"/>
      <c r="M46" s="1088"/>
      <c r="N46" s="1088"/>
      <c r="O46" s="1088"/>
      <c r="P46" s="403"/>
      <c r="AD46" s="54"/>
    </row>
  </sheetData>
  <mergeCells count="21">
    <mergeCell ref="B3:K3"/>
    <mergeCell ref="B4:AD4"/>
    <mergeCell ref="B5:AD5"/>
    <mergeCell ref="B6:AC6"/>
    <mergeCell ref="B8:B10"/>
    <mergeCell ref="E8:AA8"/>
    <mergeCell ref="AC8:AD9"/>
    <mergeCell ref="E9:F9"/>
    <mergeCell ref="H9:I9"/>
    <mergeCell ref="K9:L9"/>
    <mergeCell ref="Z9:AA9"/>
    <mergeCell ref="B46:O46"/>
    <mergeCell ref="N9:O9"/>
    <mergeCell ref="Q9:R9"/>
    <mergeCell ref="T9:U9"/>
    <mergeCell ref="W9:X9"/>
    <mergeCell ref="C37:L37"/>
    <mergeCell ref="D8:D10"/>
    <mergeCell ref="B12:B16"/>
    <mergeCell ref="B17:B21"/>
    <mergeCell ref="B23:D23"/>
  </mergeCells>
  <printOptions horizontalCentered="1"/>
  <pageMargins left="0" right="0" top="0.43307086614173229" bottom="0.43307086614173229" header="0" footer="0"/>
  <pageSetup paperSize="9" scale="86"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5"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58"/>
      <c r="C3" s="1058"/>
      <c r="D3" s="1058"/>
      <c r="E3" s="1058"/>
      <c r="F3" s="1058"/>
      <c r="G3" s="1058"/>
      <c r="H3" s="1058"/>
      <c r="I3" s="1058"/>
      <c r="J3" s="45"/>
      <c r="Q3" s="89"/>
    </row>
    <row r="4" spans="2:30" s="7" customFormat="1" ht="2.25" customHeight="1" x14ac:dyDescent="0.2">
      <c r="B4" s="1031"/>
      <c r="C4" s="1031"/>
      <c r="D4" s="1031"/>
      <c r="E4" s="1031"/>
      <c r="F4" s="1031"/>
      <c r="G4" s="1031"/>
      <c r="H4" s="1031"/>
      <c r="I4" s="1031"/>
      <c r="J4" s="1031"/>
      <c r="K4" s="1031"/>
      <c r="L4" s="1031"/>
      <c r="M4" s="1031"/>
      <c r="N4" s="1031"/>
      <c r="O4" s="1031"/>
      <c r="P4" s="1031"/>
      <c r="Q4" s="1031"/>
      <c r="R4" s="1031"/>
      <c r="S4" s="1031"/>
      <c r="T4" s="1031"/>
    </row>
    <row r="5" spans="2:30" s="7" customFormat="1" ht="16.5" customHeight="1" x14ac:dyDescent="0.2">
      <c r="B5" s="1031" t="s">
        <v>422</v>
      </c>
      <c r="C5" s="1031"/>
      <c r="D5" s="1031"/>
      <c r="E5" s="1031"/>
      <c r="F5" s="1031"/>
      <c r="G5" s="1031"/>
      <c r="H5" s="1031"/>
      <c r="I5" s="1031"/>
      <c r="J5" s="1031"/>
      <c r="K5" s="1031"/>
      <c r="L5" s="1031"/>
      <c r="M5" s="1031"/>
      <c r="N5" s="1031"/>
      <c r="O5" s="1031"/>
      <c r="P5" s="1031"/>
      <c r="Q5" s="1031"/>
      <c r="R5" s="1031"/>
      <c r="S5" s="1031"/>
      <c r="T5" s="1031"/>
      <c r="U5" s="1031"/>
      <c r="V5" s="1031"/>
      <c r="W5" s="1031"/>
      <c r="X5" s="1031"/>
      <c r="Y5" s="1031"/>
      <c r="Z5" s="1031"/>
      <c r="AA5" s="1031"/>
      <c r="AB5" s="1031"/>
      <c r="AC5" s="13"/>
    </row>
    <row r="6" spans="2:30" s="7" customFormat="1" ht="14.25" customHeight="1" x14ac:dyDescent="0.2">
      <c r="B6" s="1035" t="str">
        <f>porsaad!B6</f>
        <v>Situación a 31 de agosto de 2023</v>
      </c>
      <c r="C6" s="1035"/>
      <c r="D6" s="1035"/>
      <c r="E6" s="1035"/>
      <c r="F6" s="1035"/>
      <c r="G6" s="1035"/>
      <c r="H6" s="1035"/>
      <c r="I6" s="1035"/>
      <c r="J6" s="1035"/>
      <c r="K6" s="1035"/>
      <c r="L6" s="1035"/>
      <c r="M6" s="1035"/>
      <c r="N6" s="1035"/>
      <c r="O6" s="1035"/>
      <c r="P6" s="1035"/>
      <c r="Q6" s="1035"/>
      <c r="R6" s="1035"/>
      <c r="S6" s="1035"/>
      <c r="T6" s="1035"/>
      <c r="U6" s="1035"/>
      <c r="V6" s="1035"/>
      <c r="W6" s="1035"/>
      <c r="X6" s="1035"/>
      <c r="Y6" s="1035"/>
      <c r="Z6" s="1035"/>
      <c r="AA6" s="1035"/>
      <c r="AB6" s="1035"/>
      <c r="AC6" s="1035"/>
    </row>
    <row r="7" spans="2:30" s="518" customFormat="1" ht="5.25" customHeight="1" x14ac:dyDescent="0.2"/>
    <row r="8" spans="2:30" s="519" customFormat="1" ht="21.75" customHeight="1" x14ac:dyDescent="0.2">
      <c r="B8" s="1118" t="s">
        <v>30</v>
      </c>
      <c r="D8" s="1118" t="s">
        <v>120</v>
      </c>
      <c r="E8" s="1118" t="s">
        <v>29</v>
      </c>
      <c r="F8" s="1118"/>
      <c r="G8" s="1118"/>
      <c r="H8" s="1118"/>
      <c r="I8" s="1118"/>
      <c r="J8" s="1118"/>
      <c r="K8" s="1118"/>
      <c r="L8" s="1118"/>
      <c r="M8" s="1118"/>
      <c r="N8" s="1118"/>
      <c r="O8" s="1118"/>
      <c r="P8" s="1118"/>
      <c r="Q8" s="1118"/>
      <c r="R8" s="1118"/>
      <c r="S8" s="1118"/>
    </row>
    <row r="9" spans="2:30" s="519" customFormat="1" ht="21.75" customHeight="1" x14ac:dyDescent="0.2">
      <c r="B9" s="1118"/>
      <c r="D9" s="1118"/>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18"/>
      <c r="D10" s="1118"/>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19" t="s">
        <v>27</v>
      </c>
      <c r="D12" s="526" t="s">
        <v>34</v>
      </c>
      <c r="E12" s="527">
        <f>'36perfresol'!E12</f>
        <v>590</v>
      </c>
      <c r="F12" s="526"/>
      <c r="G12" s="527">
        <f>'36perfresol'!H12</f>
        <v>9964</v>
      </c>
      <c r="H12" s="526"/>
      <c r="I12" s="527">
        <f>'36perfresol'!K12</f>
        <v>6144</v>
      </c>
      <c r="J12" s="526"/>
      <c r="K12" s="527">
        <f>'36perfresol'!N12</f>
        <v>9279</v>
      </c>
      <c r="L12" s="526"/>
      <c r="M12" s="527">
        <f>'36perfresol'!Q12</f>
        <v>8554</v>
      </c>
      <c r="N12" s="526"/>
      <c r="O12" s="527">
        <f>'36perfresol'!T12</f>
        <v>11827</v>
      </c>
      <c r="P12" s="526"/>
      <c r="Q12" s="527">
        <f>'36perfresol'!W12</f>
        <v>40744</v>
      </c>
      <c r="R12" s="526"/>
      <c r="S12" s="527">
        <f>'36perfresol'!Z12</f>
        <v>187466</v>
      </c>
      <c r="T12" s="528"/>
      <c r="V12" s="529">
        <f>E12/E$16</f>
        <v>0.26457399103139012</v>
      </c>
      <c r="W12" s="529">
        <f>G12/G$16</f>
        <v>0.2535304445179512</v>
      </c>
      <c r="X12" s="529">
        <f>I12/I$16</f>
        <v>0.24629199069991181</v>
      </c>
      <c r="Y12" s="529">
        <f>K12/K$16</f>
        <v>0.25602891672644995</v>
      </c>
      <c r="Z12" s="529">
        <f>M12/M$16</f>
        <v>0.20071331362335162</v>
      </c>
      <c r="AA12" s="529">
        <f>O12/O$16</f>
        <v>0.16612354973733742</v>
      </c>
      <c r="AB12" s="529">
        <f>Q12/Q$16</f>
        <v>0.1584315494359784</v>
      </c>
      <c r="AC12" s="529">
        <f>S12/S$16</f>
        <v>0.2535496628192262</v>
      </c>
      <c r="AD12" s="529"/>
    </row>
    <row r="13" spans="2:30" s="525" customFormat="1" ht="21" customHeight="1" x14ac:dyDescent="0.2">
      <c r="B13" s="1119"/>
      <c r="D13" s="526" t="s">
        <v>52</v>
      </c>
      <c r="E13" s="527">
        <f>'36perfresol'!E13</f>
        <v>774</v>
      </c>
      <c r="F13" s="526"/>
      <c r="G13" s="527">
        <f>'36perfresol'!H13</f>
        <v>11235</v>
      </c>
      <c r="H13" s="526"/>
      <c r="I13" s="527">
        <f>'36perfresol'!K13</f>
        <v>7761</v>
      </c>
      <c r="J13" s="526"/>
      <c r="K13" s="527">
        <f>'36perfresol'!N13</f>
        <v>11787</v>
      </c>
      <c r="L13" s="526"/>
      <c r="M13" s="527">
        <f>'36perfresol'!Q13</f>
        <v>13136</v>
      </c>
      <c r="N13" s="526"/>
      <c r="O13" s="527">
        <f>'36perfresol'!T13</f>
        <v>21024</v>
      </c>
      <c r="P13" s="526"/>
      <c r="Q13" s="527">
        <f>'36perfresol'!W13</f>
        <v>68187</v>
      </c>
      <c r="R13" s="526"/>
      <c r="S13" s="527">
        <f>'36perfresol'!Z13</f>
        <v>233252</v>
      </c>
      <c r="T13" s="528"/>
      <c r="V13" s="529">
        <f t="shared" ref="V13:V15" si="0">E13/E$16</f>
        <v>0.34708520179372199</v>
      </c>
      <c r="W13" s="529">
        <f>G13/G$16</f>
        <v>0.28587058853464287</v>
      </c>
      <c r="X13" s="529">
        <f>I13/I$16</f>
        <v>0.31111200192415617</v>
      </c>
      <c r="Y13" s="529">
        <f>K13/K$16</f>
        <v>0.32523039567352796</v>
      </c>
      <c r="Z13" s="529">
        <f>M13/M$16</f>
        <v>0.30822657093246986</v>
      </c>
      <c r="AA13" s="529">
        <f>O13/O$16</f>
        <v>0.29530578419529735</v>
      </c>
      <c r="AB13" s="529">
        <f>Q13/Q$16</f>
        <v>0.26514264827682749</v>
      </c>
      <c r="AC13" s="529">
        <f>S13/S$16</f>
        <v>0.31547569133554965</v>
      </c>
      <c r="AD13" s="529"/>
    </row>
    <row r="14" spans="2:30" s="525" customFormat="1" ht="21" customHeight="1" x14ac:dyDescent="0.2">
      <c r="B14" s="1119"/>
      <c r="D14" s="526" t="s">
        <v>53</v>
      </c>
      <c r="E14" s="527">
        <f>'36perfresol'!E14</f>
        <v>302</v>
      </c>
      <c r="F14" s="526"/>
      <c r="G14" s="527">
        <f>'36perfresol'!H14</f>
        <v>7946</v>
      </c>
      <c r="H14" s="526"/>
      <c r="I14" s="527">
        <f>'36perfresol'!K14</f>
        <v>6797</v>
      </c>
      <c r="J14" s="526"/>
      <c r="K14" s="527">
        <f>'36perfresol'!N14</f>
        <v>9894</v>
      </c>
      <c r="L14" s="526"/>
      <c r="M14" s="527">
        <f>'36perfresol'!Q14</f>
        <v>12938</v>
      </c>
      <c r="N14" s="526"/>
      <c r="O14" s="527">
        <f>'36perfresol'!T14</f>
        <v>22533</v>
      </c>
      <c r="P14" s="526"/>
      <c r="Q14" s="527">
        <f>'36perfresol'!W14</f>
        <v>81815</v>
      </c>
      <c r="R14" s="526"/>
      <c r="S14" s="527">
        <f>'36perfresol'!Z14</f>
        <v>201078</v>
      </c>
      <c r="T14" s="528"/>
      <c r="V14" s="529">
        <f t="shared" si="0"/>
        <v>0.13542600896860987</v>
      </c>
      <c r="W14" s="529">
        <f>G14/G$16</f>
        <v>0.2021831505559655</v>
      </c>
      <c r="X14" s="529">
        <f>I14/I$16</f>
        <v>0.27246853202918303</v>
      </c>
      <c r="Y14" s="529">
        <f>K14/K$16</f>
        <v>0.27299817890844874</v>
      </c>
      <c r="Z14" s="529">
        <f>M14/M$16</f>
        <v>0.30358064667511381</v>
      </c>
      <c r="AA14" s="529">
        <f>O14/O$16</f>
        <v>0.3165013905666208</v>
      </c>
      <c r="AB14" s="529">
        <f>Q14/Q$16</f>
        <v>0.31813462637700207</v>
      </c>
      <c r="AC14" s="529">
        <f>S14/S$16</f>
        <v>0.27196003062082919</v>
      </c>
      <c r="AD14" s="529"/>
    </row>
    <row r="15" spans="2:30" s="525" customFormat="1" ht="21" customHeight="1" x14ac:dyDescent="0.2">
      <c r="B15" s="1119"/>
      <c r="D15" s="526" t="s">
        <v>121</v>
      </c>
      <c r="E15" s="527">
        <f>'36perfresol'!E15</f>
        <v>564</v>
      </c>
      <c r="F15" s="526"/>
      <c r="G15" s="527">
        <f>'36perfresol'!H15</f>
        <v>10156</v>
      </c>
      <c r="H15" s="526"/>
      <c r="I15" s="527">
        <f>'36perfresol'!K15</f>
        <v>4244</v>
      </c>
      <c r="J15" s="526"/>
      <c r="K15" s="527">
        <f>'36perfresol'!N15</f>
        <v>5282</v>
      </c>
      <c r="L15" s="526"/>
      <c r="M15" s="527">
        <f>'36perfresol'!Q15</f>
        <v>7990</v>
      </c>
      <c r="N15" s="526"/>
      <c r="O15" s="527">
        <f>'36perfresol'!T15</f>
        <v>15810</v>
      </c>
      <c r="P15" s="526"/>
      <c r="Q15" s="527">
        <f>'36perfresol'!W15</f>
        <v>66425</v>
      </c>
      <c r="R15" s="526"/>
      <c r="S15" s="527">
        <f>'36perfresol'!Z15</f>
        <v>117570</v>
      </c>
      <c r="T15" s="528"/>
      <c r="V15" s="529">
        <f t="shared" si="0"/>
        <v>0.25291479820627805</v>
      </c>
      <c r="W15" s="529">
        <f>G15/G$16</f>
        <v>0.2584158163914404</v>
      </c>
      <c r="X15" s="529">
        <f>I15/I$16</f>
        <v>0.17012747534674899</v>
      </c>
      <c r="Y15" s="529">
        <f>K15/K$16</f>
        <v>0.14574250869157332</v>
      </c>
      <c r="Z15" s="529">
        <f>M15/M$16</f>
        <v>0.18747946876906471</v>
      </c>
      <c r="AA15" s="529">
        <f>O15/O$16</f>
        <v>0.22206927550074446</v>
      </c>
      <c r="AB15" s="529">
        <f>Q15/Q$16</f>
        <v>0.25829117591019207</v>
      </c>
      <c r="AC15" s="529">
        <f>S15/S$16</f>
        <v>0.15901461522439495</v>
      </c>
      <c r="AD15" s="529"/>
    </row>
    <row r="16" spans="2:30" s="525" customFormat="1" ht="21" customHeight="1" x14ac:dyDescent="0.2">
      <c r="B16" s="1119"/>
      <c r="D16" s="530" t="s">
        <v>71</v>
      </c>
      <c r="E16" s="527">
        <f>SUM(E12:E15)</f>
        <v>2230</v>
      </c>
      <c r="F16" s="526"/>
      <c r="G16" s="527">
        <f>SUM(G12:G15)</f>
        <v>39301</v>
      </c>
      <c r="H16" s="526"/>
      <c r="I16" s="527">
        <f>SUM(I12:I15)</f>
        <v>24946</v>
      </c>
      <c r="J16" s="526"/>
      <c r="K16" s="527">
        <f>SUM(K12:K15)</f>
        <v>36242</v>
      </c>
      <c r="L16" s="526"/>
      <c r="M16" s="527">
        <f>SUM(M12:M15)</f>
        <v>42618</v>
      </c>
      <c r="N16" s="526"/>
      <c r="O16" s="527">
        <f>SUM(O12:O15)</f>
        <v>71194</v>
      </c>
      <c r="P16" s="526"/>
      <c r="Q16" s="527">
        <f>SUM(Q12:Q15)</f>
        <v>257171</v>
      </c>
      <c r="R16" s="526"/>
      <c r="S16" s="527">
        <f>SUM(S12:S15)</f>
        <v>739366</v>
      </c>
      <c r="T16" s="528"/>
      <c r="V16" s="529"/>
    </row>
    <row r="17" spans="2:29" s="525" customFormat="1" ht="21" customHeight="1" x14ac:dyDescent="0.2">
      <c r="B17" s="1119" t="s">
        <v>26</v>
      </c>
      <c r="D17" s="526" t="s">
        <v>34</v>
      </c>
      <c r="E17" s="527">
        <f>'36perfresol'!E17</f>
        <v>777</v>
      </c>
      <c r="F17" s="526"/>
      <c r="G17" s="527">
        <f>'36perfresol'!H17</f>
        <v>20714</v>
      </c>
      <c r="H17" s="526"/>
      <c r="I17" s="527">
        <f>'36perfresol'!K17</f>
        <v>9305</v>
      </c>
      <c r="J17" s="526"/>
      <c r="K17" s="527">
        <f>'36perfresol'!N17</f>
        <v>11423</v>
      </c>
      <c r="L17" s="526"/>
      <c r="M17" s="527">
        <f>'36perfresol'!Q17</f>
        <v>9804</v>
      </c>
      <c r="N17" s="526"/>
      <c r="O17" s="527">
        <f>'36perfresol'!T17</f>
        <v>13132</v>
      </c>
      <c r="P17" s="526"/>
      <c r="Q17" s="527">
        <f>'36perfresol'!W17</f>
        <v>30040</v>
      </c>
      <c r="R17" s="526"/>
      <c r="S17" s="527">
        <f>'36perfresol'!Z17</f>
        <v>59042</v>
      </c>
      <c r="T17" s="528"/>
      <c r="V17" s="529">
        <f>E17/E$21</f>
        <v>0.26347914547304169</v>
      </c>
      <c r="W17" s="529">
        <f>G17/G$21</f>
        <v>0.25973342027059221</v>
      </c>
      <c r="X17" s="529">
        <f>I17/I$21</f>
        <v>0.23655777297572136</v>
      </c>
      <c r="Y17" s="529">
        <f>K17/K$21</f>
        <v>0.2396265995384938</v>
      </c>
      <c r="Z17" s="529">
        <f>M17/M$21</f>
        <v>0.20219018746519829</v>
      </c>
      <c r="AA17" s="529">
        <f>O17/O$21</f>
        <v>0.18144888287068381</v>
      </c>
      <c r="AB17" s="529">
        <f>Q17/Q$21</f>
        <v>0.19854199850630852</v>
      </c>
      <c r="AC17" s="529">
        <f>S17/S$21</f>
        <v>0.21609059100824221</v>
      </c>
    </row>
    <row r="18" spans="2:29" s="525" customFormat="1" ht="21" customHeight="1" x14ac:dyDescent="0.2">
      <c r="B18" s="1119"/>
      <c r="D18" s="526" t="s">
        <v>52</v>
      </c>
      <c r="E18" s="527">
        <f>'36perfresol'!E18</f>
        <v>1032</v>
      </c>
      <c r="F18" s="526"/>
      <c r="G18" s="527">
        <f>'36perfresol'!H18</f>
        <v>27138</v>
      </c>
      <c r="H18" s="526"/>
      <c r="I18" s="527">
        <f>'36perfresol'!K18</f>
        <v>11968</v>
      </c>
      <c r="J18" s="526"/>
      <c r="K18" s="527">
        <f>'36perfresol'!N18</f>
        <v>15682</v>
      </c>
      <c r="L18" s="526"/>
      <c r="M18" s="527">
        <f>'36perfresol'!Q18</f>
        <v>15809</v>
      </c>
      <c r="N18" s="526"/>
      <c r="O18" s="527">
        <f>'36perfresol'!T18</f>
        <v>23002</v>
      </c>
      <c r="P18" s="526"/>
      <c r="Q18" s="527">
        <f>'36perfresol'!W18</f>
        <v>45090</v>
      </c>
      <c r="R18" s="526"/>
      <c r="S18" s="527">
        <f>'36perfresol'!Z18</f>
        <v>79347</v>
      </c>
      <c r="T18" s="528"/>
      <c r="V18" s="529">
        <f t="shared" ref="V18:V20" si="1">E18/E$21</f>
        <v>0.34994913530010174</v>
      </c>
      <c r="W18" s="529">
        <f t="shared" ref="W18:W20" si="2">G18/G$21</f>
        <v>0.34028413436822108</v>
      </c>
      <c r="X18" s="529">
        <f t="shared" ref="X18:X20" si="3">I18/I$21</f>
        <v>0.30425829414007882</v>
      </c>
      <c r="Y18" s="529">
        <f t="shared" ref="Y18:Y20" si="4">K18/K$21</f>
        <v>0.3289700020977554</v>
      </c>
      <c r="Z18" s="529">
        <f t="shared" ref="Z18:Z20" si="5">M18/M$21</f>
        <v>0.32603270844933901</v>
      </c>
      <c r="AA18" s="529">
        <f t="shared" ref="AA18:AA20" si="6">O18/O$21</f>
        <v>0.31782570848244512</v>
      </c>
      <c r="AB18" s="529">
        <f t="shared" ref="AB18:AB20" si="7">Q18/Q$21</f>
        <v>0.29801127538779798</v>
      </c>
      <c r="AC18" s="529">
        <f t="shared" ref="AC18:AC20" si="8">S18/S$21</f>
        <v>0.29040581492379991</v>
      </c>
    </row>
    <row r="19" spans="2:29" s="525" customFormat="1" ht="21" customHeight="1" x14ac:dyDescent="0.2">
      <c r="B19" s="1119"/>
      <c r="D19" s="526" t="s">
        <v>53</v>
      </c>
      <c r="E19" s="527">
        <f>'36perfresol'!E19</f>
        <v>426</v>
      </c>
      <c r="F19" s="526"/>
      <c r="G19" s="527">
        <f>'36perfresol'!H19</f>
        <v>17797</v>
      </c>
      <c r="H19" s="526"/>
      <c r="I19" s="527">
        <f>'36perfresol'!K19</f>
        <v>11433</v>
      </c>
      <c r="J19" s="526"/>
      <c r="K19" s="527">
        <f>'36perfresol'!N19</f>
        <v>14157</v>
      </c>
      <c r="L19" s="526"/>
      <c r="M19" s="527">
        <f>'36perfresol'!Q19</f>
        <v>15291</v>
      </c>
      <c r="N19" s="526"/>
      <c r="O19" s="527">
        <f>'36perfresol'!T19</f>
        <v>22506</v>
      </c>
      <c r="P19" s="526"/>
      <c r="Q19" s="527">
        <f>'36perfresol'!W19</f>
        <v>42973</v>
      </c>
      <c r="R19" s="526"/>
      <c r="S19" s="527">
        <f>'36perfresol'!Z19</f>
        <v>76737</v>
      </c>
      <c r="T19" s="528"/>
      <c r="V19" s="529">
        <f t="shared" si="1"/>
        <v>0.14445574771108852</v>
      </c>
      <c r="W19" s="529">
        <f t="shared" si="2"/>
        <v>0.22315707640029592</v>
      </c>
      <c r="X19" s="529">
        <f t="shared" si="3"/>
        <v>0.2906571755434092</v>
      </c>
      <c r="Y19" s="529">
        <f t="shared" si="4"/>
        <v>0.29697923222152295</v>
      </c>
      <c r="Z19" s="529">
        <f t="shared" si="5"/>
        <v>0.31534987316711005</v>
      </c>
      <c r="AA19" s="529">
        <f t="shared" si="6"/>
        <v>0.31097232393295843</v>
      </c>
      <c r="AB19" s="529">
        <f t="shared" si="7"/>
        <v>0.2840194840816111</v>
      </c>
      <c r="AC19" s="529">
        <f t="shared" si="8"/>
        <v>0.28085335324344501</v>
      </c>
    </row>
    <row r="20" spans="2:29" s="525" customFormat="1" ht="21" customHeight="1" x14ac:dyDescent="0.2">
      <c r="B20" s="1119"/>
      <c r="D20" s="526" t="s">
        <v>121</v>
      </c>
      <c r="E20" s="527">
        <f>'36perfresol'!E20</f>
        <v>714</v>
      </c>
      <c r="F20" s="526"/>
      <c r="G20" s="527">
        <f>'36perfresol'!H20</f>
        <v>14102</v>
      </c>
      <c r="H20" s="526"/>
      <c r="I20" s="527">
        <f>'36perfresol'!K20</f>
        <v>6629</v>
      </c>
      <c r="J20" s="526"/>
      <c r="K20" s="527">
        <f>'36perfresol'!N20</f>
        <v>6408</v>
      </c>
      <c r="L20" s="526"/>
      <c r="M20" s="527">
        <f>'36perfresol'!Q20</f>
        <v>7585</v>
      </c>
      <c r="N20" s="526"/>
      <c r="O20" s="527">
        <f>'36perfresol'!T20</f>
        <v>13733</v>
      </c>
      <c r="P20" s="526"/>
      <c r="Q20" s="527">
        <f>'36perfresol'!W20</f>
        <v>33200</v>
      </c>
      <c r="R20" s="526"/>
      <c r="S20" s="527">
        <f>'36perfresol'!Z20</f>
        <v>58102</v>
      </c>
      <c r="T20" s="528"/>
      <c r="V20" s="529">
        <f t="shared" si="1"/>
        <v>0.24211597151576805</v>
      </c>
      <c r="W20" s="529">
        <f t="shared" si="2"/>
        <v>0.17682536896089077</v>
      </c>
      <c r="X20" s="529">
        <f t="shared" si="3"/>
        <v>0.16852675734079064</v>
      </c>
      <c r="Y20" s="529">
        <f t="shared" si="4"/>
        <v>0.13442416614222782</v>
      </c>
      <c r="Z20" s="529">
        <f t="shared" si="5"/>
        <v>0.15642723091835262</v>
      </c>
      <c r="AA20" s="529">
        <f t="shared" si="6"/>
        <v>0.18975308471391264</v>
      </c>
      <c r="AB20" s="529">
        <f t="shared" si="7"/>
        <v>0.2194272420242824</v>
      </c>
      <c r="AC20" s="529">
        <f t="shared" si="8"/>
        <v>0.21265024082451287</v>
      </c>
    </row>
    <row r="21" spans="2:29" s="525" customFormat="1" ht="21" customHeight="1" x14ac:dyDescent="0.2">
      <c r="B21" s="1119"/>
      <c r="D21" s="530" t="s">
        <v>71</v>
      </c>
      <c r="E21" s="527">
        <f>SUM(E17:E20)</f>
        <v>2949</v>
      </c>
      <c r="F21" s="526"/>
      <c r="G21" s="527">
        <f>SUM(G17:G20)</f>
        <v>79751</v>
      </c>
      <c r="H21" s="526"/>
      <c r="I21" s="527">
        <f>SUM(I17:I20)</f>
        <v>39335</v>
      </c>
      <c r="J21" s="526"/>
      <c r="K21" s="527">
        <f>SUM(K17:K20)</f>
        <v>47670</v>
      </c>
      <c r="L21" s="526"/>
      <c r="M21" s="527">
        <f>SUM(M17:M20)</f>
        <v>48489</v>
      </c>
      <c r="N21" s="526"/>
      <c r="O21" s="527">
        <f>SUM(O17:O20)</f>
        <v>72373</v>
      </c>
      <c r="P21" s="526"/>
      <c r="Q21" s="527">
        <f>SUM(Q17:Q20)</f>
        <v>151303</v>
      </c>
      <c r="R21" s="526"/>
      <c r="S21" s="527">
        <f>SUM(S17:S20)</f>
        <v>273228</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18" t="s">
        <v>3</v>
      </c>
      <c r="C23" s="1118"/>
      <c r="D23" s="1118"/>
      <c r="E23" s="532">
        <f>E16+E21</f>
        <v>5179</v>
      </c>
      <c r="F23" s="528"/>
      <c r="G23" s="532">
        <f>G16+G21</f>
        <v>119052</v>
      </c>
      <c r="H23" s="528"/>
      <c r="I23" s="532">
        <f>I16+I21</f>
        <v>64281</v>
      </c>
      <c r="J23" s="528"/>
      <c r="K23" s="532">
        <f>K16+K21</f>
        <v>83912</v>
      </c>
      <c r="L23" s="528"/>
      <c r="M23" s="532">
        <f>M16+M21</f>
        <v>91107</v>
      </c>
      <c r="N23" s="528"/>
      <c r="O23" s="532">
        <f>O16+O21</f>
        <v>143567</v>
      </c>
      <c r="P23" s="528"/>
      <c r="Q23" s="532">
        <f>Q16+Q21</f>
        <v>408474</v>
      </c>
      <c r="R23" s="528"/>
      <c r="S23" s="532">
        <f>S16+S21</f>
        <v>1012594</v>
      </c>
      <c r="T23" s="528"/>
    </row>
    <row r="24" spans="2:29" s="536" customFormat="1" ht="5.25" customHeight="1" x14ac:dyDescent="0.2">
      <c r="B24" s="534"/>
      <c r="C24" s="534"/>
      <c r="D24" s="534"/>
      <c r="E24" s="534"/>
      <c r="F24" s="534"/>
      <c r="G24" s="534"/>
      <c r="H24" s="534"/>
      <c r="I24" s="534"/>
      <c r="J24" s="534"/>
      <c r="K24" s="534"/>
      <c r="L24" s="535"/>
    </row>
    <row r="25" spans="2:29" s="135" customFormat="1" ht="5.25" customHeight="1" x14ac:dyDescent="0.2">
      <c r="B25" s="718"/>
      <c r="C25" s="718"/>
      <c r="D25" s="718"/>
      <c r="E25" s="718"/>
      <c r="F25" s="718"/>
      <c r="G25" s="718"/>
      <c r="H25" s="718"/>
      <c r="I25" s="718"/>
      <c r="J25" s="718"/>
      <c r="K25" s="718"/>
      <c r="L25" s="719"/>
    </row>
    <row r="26" spans="2:29" s="135" customFormat="1" ht="12.75" customHeight="1" x14ac:dyDescent="0.2">
      <c r="B26" s="537"/>
      <c r="C26" s="537"/>
      <c r="D26" s="537"/>
      <c r="E26" s="537"/>
      <c r="F26" s="537"/>
      <c r="G26" s="537"/>
      <c r="H26" s="537"/>
      <c r="I26" s="537"/>
      <c r="J26" s="537"/>
      <c r="K26" s="537"/>
      <c r="L26" s="537"/>
    </row>
    <row r="27" spans="2:29" s="717" customFormat="1" ht="24.75" customHeight="1" x14ac:dyDescent="0.2">
      <c r="B27" s="720"/>
      <c r="C27" s="720"/>
      <c r="D27" s="720"/>
      <c r="E27" s="720" t="s">
        <v>122</v>
      </c>
      <c r="F27" s="720"/>
      <c r="G27" s="720" t="s">
        <v>23</v>
      </c>
      <c r="H27" s="720"/>
      <c r="I27" s="720" t="s">
        <v>21</v>
      </c>
      <c r="J27" s="720"/>
      <c r="K27" s="720" t="s">
        <v>19</v>
      </c>
      <c r="L27" s="720"/>
    </row>
    <row r="28" spans="2:29" s="717" customFormat="1" ht="10.5" x14ac:dyDescent="0.2">
      <c r="B28" s="721"/>
      <c r="C28" s="721"/>
      <c r="D28" s="721"/>
      <c r="E28" s="721" t="e">
        <f>#REF!</f>
        <v>#REF!</v>
      </c>
      <c r="F28" s="722"/>
      <c r="G28" s="722" t="e">
        <f>#REF!</f>
        <v>#REF!</v>
      </c>
      <c r="H28" s="722"/>
      <c r="I28" s="722" t="e">
        <f>#REF!</f>
        <v>#REF!</v>
      </c>
      <c r="J28" s="722"/>
      <c r="K28" s="722" t="e">
        <f>#REF!</f>
        <v>#REF!</v>
      </c>
      <c r="L28" s="722"/>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12" s="135" customFormat="1" x14ac:dyDescent="0.2">
      <c r="B33" s="537"/>
      <c r="C33" s="537"/>
      <c r="D33" s="537"/>
      <c r="E33" s="537"/>
      <c r="F33" s="537"/>
      <c r="G33" s="537"/>
      <c r="H33" s="537"/>
      <c r="I33" s="537"/>
      <c r="J33" s="537"/>
      <c r="K33" s="537"/>
      <c r="L33" s="537"/>
    </row>
    <row r="34" spans="2:12" s="135" customFormat="1" x14ac:dyDescent="0.2">
      <c r="B34" s="537"/>
      <c r="C34" s="537"/>
      <c r="D34" s="537"/>
      <c r="E34" s="537"/>
      <c r="F34" s="537"/>
      <c r="G34" s="537"/>
      <c r="H34" s="537"/>
      <c r="I34" s="537"/>
      <c r="J34" s="537"/>
      <c r="K34" s="537"/>
      <c r="L34" s="537"/>
    </row>
    <row r="35" spans="2:12" s="135" customFormat="1" x14ac:dyDescent="0.2">
      <c r="B35" s="537"/>
      <c r="C35" s="537"/>
      <c r="D35" s="537"/>
      <c r="E35" s="537"/>
      <c r="F35" s="537"/>
      <c r="G35" s="537"/>
      <c r="H35" s="537"/>
      <c r="I35" s="537"/>
      <c r="J35" s="537"/>
      <c r="K35" s="537"/>
      <c r="L35" s="537"/>
    </row>
    <row r="36" spans="2:12" s="19" customFormat="1" x14ac:dyDescent="0.2">
      <c r="B36" s="48"/>
      <c r="C36" s="48"/>
      <c r="D36" s="48"/>
      <c r="E36" s="48"/>
      <c r="F36" s="48"/>
      <c r="G36" s="48"/>
      <c r="H36" s="48"/>
      <c r="I36" s="48"/>
      <c r="J36" s="48"/>
      <c r="K36" s="48"/>
      <c r="L36" s="48"/>
    </row>
    <row r="37" spans="2:12" s="19" customFormat="1" x14ac:dyDescent="0.2">
      <c r="C37" s="1091"/>
      <c r="D37" s="1091"/>
      <c r="E37" s="1091"/>
      <c r="F37" s="1091"/>
      <c r="G37" s="1091"/>
      <c r="H37" s="1091"/>
      <c r="I37" s="1091"/>
      <c r="J37" s="48"/>
      <c r="K37" s="48"/>
      <c r="L37" s="48"/>
    </row>
    <row r="38" spans="2:12" s="19" customFormat="1" x14ac:dyDescent="0.2">
      <c r="J38" s="48"/>
      <c r="K38" s="48"/>
      <c r="L38" s="48"/>
    </row>
    <row r="39" spans="2:12" s="19" customFormat="1" x14ac:dyDescent="0.2">
      <c r="B39" s="48"/>
      <c r="C39" s="48"/>
      <c r="D39" s="48"/>
      <c r="E39" s="48"/>
      <c r="F39" s="48"/>
      <c r="G39" s="48"/>
      <c r="H39" s="48"/>
      <c r="I39" s="48"/>
      <c r="J39" s="48"/>
      <c r="K39" s="48"/>
      <c r="L39" s="48"/>
    </row>
    <row r="40" spans="2:12" s="19" customFormat="1" ht="5.25" customHeight="1" x14ac:dyDescent="0.2">
      <c r="B40" s="48"/>
      <c r="C40" s="48"/>
      <c r="D40" s="48"/>
      <c r="E40" s="48"/>
      <c r="F40" s="48"/>
      <c r="G40" s="48"/>
      <c r="H40" s="48"/>
      <c r="I40" s="48"/>
      <c r="J40" s="48"/>
      <c r="K40" s="48"/>
      <c r="L40" s="48"/>
    </row>
    <row r="41" spans="2:12" s="19" customFormat="1" ht="5.25" customHeight="1" x14ac:dyDescent="0.2">
      <c r="B41" s="48"/>
      <c r="C41" s="48"/>
      <c r="D41" s="48"/>
      <c r="E41" s="48"/>
      <c r="F41" s="48"/>
      <c r="G41" s="48"/>
      <c r="H41" s="48"/>
      <c r="I41" s="48"/>
      <c r="J41" s="48"/>
      <c r="K41" s="48"/>
      <c r="L41" s="48"/>
    </row>
    <row r="42" spans="2:12" s="19" customFormat="1" ht="16.5" customHeight="1" x14ac:dyDescent="0.2">
      <c r="B42" s="48"/>
      <c r="C42" s="48"/>
      <c r="D42" s="48"/>
      <c r="E42" s="48"/>
      <c r="F42" s="48"/>
      <c r="G42" s="48"/>
      <c r="H42" s="48"/>
      <c r="I42" s="48"/>
      <c r="J42" s="48"/>
      <c r="K42" s="48"/>
      <c r="L42" s="48"/>
    </row>
    <row r="43" spans="2:12" s="19" customFormat="1" x14ac:dyDescent="0.2">
      <c r="B43" s="48"/>
      <c r="C43" s="48"/>
      <c r="D43" s="48"/>
      <c r="E43" s="48"/>
      <c r="F43" s="48"/>
      <c r="G43" s="48"/>
      <c r="H43" s="48"/>
      <c r="I43" s="48"/>
      <c r="J43" s="48"/>
      <c r="K43" s="48"/>
      <c r="L43" s="48"/>
    </row>
    <row r="44" spans="2:12" s="19" customFormat="1" x14ac:dyDescent="0.2"/>
    <row r="45" spans="2:12" s="20" customFormat="1" x14ac:dyDescent="0.2"/>
    <row r="46" spans="2:12" s="3" customFormat="1" ht="12.75" customHeight="1" x14ac:dyDescent="0.2">
      <c r="B46" s="1087"/>
      <c r="C46" s="1088"/>
      <c r="D46" s="1088"/>
      <c r="E46" s="1088"/>
      <c r="F46" s="1088"/>
      <c r="G46" s="1088"/>
      <c r="H46" s="1088"/>
      <c r="I46" s="1088"/>
      <c r="J46" s="1088"/>
      <c r="K46" s="1088"/>
      <c r="L46" s="403"/>
    </row>
  </sheetData>
  <mergeCells count="12">
    <mergeCell ref="B12:B16"/>
    <mergeCell ref="B17:B21"/>
    <mergeCell ref="B23:D23"/>
    <mergeCell ref="C37:I37"/>
    <mergeCell ref="B46:K46"/>
    <mergeCell ref="B3:I3"/>
    <mergeCell ref="B4:T4"/>
    <mergeCell ref="B8:B10"/>
    <mergeCell ref="D8:D10"/>
    <mergeCell ref="E8:S8"/>
    <mergeCell ref="B6:AC6"/>
    <mergeCell ref="B5:AB5"/>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58"/>
      <c r="C3" s="1058"/>
      <c r="D3" s="1058"/>
      <c r="E3" s="1058"/>
      <c r="F3" s="1058"/>
      <c r="G3" s="1058"/>
      <c r="H3" s="1058"/>
      <c r="I3" s="1058"/>
      <c r="J3" s="45"/>
      <c r="Q3" s="89"/>
    </row>
    <row r="4" spans="2:30" s="7" customFormat="1" ht="2.25" customHeight="1" x14ac:dyDescent="0.2">
      <c r="B4" s="1031"/>
      <c r="C4" s="1031"/>
      <c r="D4" s="1031"/>
      <c r="E4" s="1031"/>
      <c r="F4" s="1031"/>
      <c r="G4" s="1031"/>
      <c r="H4" s="1031"/>
      <c r="I4" s="1031"/>
      <c r="J4" s="1031"/>
      <c r="K4" s="1031"/>
      <c r="L4" s="1031"/>
      <c r="M4" s="1031"/>
      <c r="N4" s="1031"/>
      <c r="O4" s="1031"/>
      <c r="P4" s="1031"/>
      <c r="Q4" s="1031"/>
      <c r="R4" s="1031"/>
      <c r="S4" s="1031"/>
      <c r="T4" s="1031"/>
    </row>
    <row r="5" spans="2:30" s="7" customFormat="1" ht="36" customHeight="1" x14ac:dyDescent="0.2">
      <c r="B5" s="1032" t="s">
        <v>423</v>
      </c>
      <c r="C5" s="1032"/>
      <c r="D5" s="1032"/>
      <c r="E5" s="1032"/>
      <c r="F5" s="1032"/>
      <c r="G5" s="1032"/>
      <c r="H5" s="1032"/>
      <c r="I5" s="1032"/>
      <c r="J5" s="1032"/>
      <c r="K5" s="1032"/>
      <c r="L5" s="1032"/>
      <c r="M5" s="1032"/>
      <c r="N5" s="1032"/>
      <c r="O5" s="1032"/>
      <c r="P5" s="1032"/>
      <c r="Q5" s="1032"/>
      <c r="R5" s="1032"/>
      <c r="S5" s="1032"/>
      <c r="T5" s="1032"/>
      <c r="U5" s="1032"/>
      <c r="V5" s="1032"/>
      <c r="W5" s="1032"/>
      <c r="X5" s="1032"/>
      <c r="Y5" s="1032"/>
      <c r="Z5" s="1032"/>
      <c r="AA5" s="1032"/>
      <c r="AB5" s="1032"/>
      <c r="AC5" s="13"/>
    </row>
    <row r="6" spans="2:30" s="7" customFormat="1" ht="14.25" customHeight="1" x14ac:dyDescent="0.2">
      <c r="B6" s="1035" t="str">
        <f>porsaad!B6</f>
        <v>Situación a 31 de agosto de 2023</v>
      </c>
      <c r="C6" s="1035"/>
      <c r="D6" s="1035"/>
      <c r="E6" s="1035"/>
      <c r="F6" s="1035"/>
      <c r="G6" s="1035"/>
      <c r="H6" s="1035"/>
      <c r="I6" s="1035"/>
      <c r="J6" s="1035"/>
      <c r="K6" s="1035"/>
      <c r="L6" s="1035"/>
      <c r="M6" s="1035"/>
      <c r="N6" s="1035"/>
      <c r="O6" s="1035"/>
      <c r="P6" s="1035"/>
      <c r="Q6" s="1035"/>
      <c r="R6" s="1035"/>
      <c r="S6" s="1035"/>
      <c r="T6" s="1035"/>
      <c r="U6" s="1035"/>
      <c r="V6" s="1035"/>
      <c r="W6" s="1035"/>
      <c r="X6" s="1035"/>
      <c r="Y6" s="1035"/>
      <c r="Z6" s="1035"/>
      <c r="AA6" s="1035"/>
      <c r="AB6" s="1035"/>
      <c r="AC6" s="1035"/>
    </row>
    <row r="7" spans="2:30" s="773" customFormat="1" ht="5.25" customHeight="1" x14ac:dyDescent="0.2"/>
    <row r="8" spans="2:30" s="519" customFormat="1" ht="21.75" customHeight="1" x14ac:dyDescent="0.2">
      <c r="B8" s="1118" t="s">
        <v>30</v>
      </c>
      <c r="D8" s="1118" t="s">
        <v>120</v>
      </c>
      <c r="E8" s="1118" t="s">
        <v>29</v>
      </c>
      <c r="F8" s="1118"/>
      <c r="G8" s="1118"/>
      <c r="H8" s="1118"/>
      <c r="I8" s="1118"/>
      <c r="J8" s="1118"/>
      <c r="K8" s="1118"/>
      <c r="L8" s="1118"/>
      <c r="M8" s="1118"/>
      <c r="N8" s="1118"/>
      <c r="O8" s="1118"/>
      <c r="P8" s="1118"/>
      <c r="Q8" s="1118"/>
      <c r="R8" s="1118"/>
      <c r="S8" s="1118"/>
    </row>
    <row r="9" spans="2:30" s="519" customFormat="1" ht="21.75" customHeight="1" x14ac:dyDescent="0.2">
      <c r="B9" s="1118"/>
      <c r="D9" s="1118"/>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18"/>
      <c r="D10" s="1118"/>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19" t="s">
        <v>27</v>
      </c>
      <c r="D12" s="526" t="s">
        <v>34</v>
      </c>
      <c r="E12" s="527">
        <f>'36perfresol'!E12</f>
        <v>590</v>
      </c>
      <c r="F12" s="526"/>
      <c r="G12" s="527">
        <f>'36perfresol'!H12</f>
        <v>9964</v>
      </c>
      <c r="H12" s="526"/>
      <c r="I12" s="527">
        <f>'36perfresol'!K12</f>
        <v>6144</v>
      </c>
      <c r="J12" s="526"/>
      <c r="K12" s="527">
        <f>'36perfresol'!N12</f>
        <v>9279</v>
      </c>
      <c r="L12" s="526"/>
      <c r="M12" s="527">
        <f>'36perfresol'!Q12</f>
        <v>8554</v>
      </c>
      <c r="N12" s="526"/>
      <c r="O12" s="527">
        <f>'36perfresol'!T12</f>
        <v>11827</v>
      </c>
      <c r="P12" s="526"/>
      <c r="Q12" s="527">
        <f>'36perfresol'!W12</f>
        <v>40744</v>
      </c>
      <c r="R12" s="526"/>
      <c r="S12" s="527">
        <f>'36perfresol'!Z12</f>
        <v>187466</v>
      </c>
      <c r="T12" s="528"/>
      <c r="V12" s="529">
        <f>E12/E$16</f>
        <v>0.35414165666266506</v>
      </c>
      <c r="W12" s="529">
        <f>G12/G$16</f>
        <v>0.34187682278263853</v>
      </c>
      <c r="X12" s="529">
        <f>I12/I$16</f>
        <v>0.29678291952468361</v>
      </c>
      <c r="Y12" s="529">
        <f>K12/K$16</f>
        <v>0.29970930232558141</v>
      </c>
      <c r="Z12" s="529">
        <f>M12/M$16</f>
        <v>0.24702552847406722</v>
      </c>
      <c r="AA12" s="529">
        <f>O12/O$16</f>
        <v>0.21354542828253648</v>
      </c>
      <c r="AB12" s="529">
        <f>Q12/Q$16</f>
        <v>0.21360343074035629</v>
      </c>
      <c r="AC12" s="529">
        <f>S12/S$16</f>
        <v>0.30149116430469158</v>
      </c>
      <c r="AD12" s="529"/>
    </row>
    <row r="13" spans="2:30" s="525" customFormat="1" ht="21" customHeight="1" x14ac:dyDescent="0.2">
      <c r="B13" s="1119"/>
      <c r="D13" s="526" t="s">
        <v>52</v>
      </c>
      <c r="E13" s="527">
        <f>'36perfresol'!E13</f>
        <v>774</v>
      </c>
      <c r="F13" s="526"/>
      <c r="G13" s="527">
        <f>'36perfresol'!H13</f>
        <v>11235</v>
      </c>
      <c r="H13" s="526"/>
      <c r="I13" s="527">
        <f>'36perfresol'!K13</f>
        <v>7761</v>
      </c>
      <c r="J13" s="526"/>
      <c r="K13" s="527">
        <f>'36perfresol'!N13</f>
        <v>11787</v>
      </c>
      <c r="L13" s="526"/>
      <c r="M13" s="527">
        <f>'36perfresol'!Q13</f>
        <v>13136</v>
      </c>
      <c r="N13" s="526"/>
      <c r="O13" s="527">
        <f>'36perfresol'!T13</f>
        <v>21024</v>
      </c>
      <c r="P13" s="526"/>
      <c r="Q13" s="527">
        <f>'36perfresol'!W13</f>
        <v>68187</v>
      </c>
      <c r="R13" s="526"/>
      <c r="S13" s="527">
        <f>'36perfresol'!Z13</f>
        <v>233252</v>
      </c>
      <c r="T13" s="528"/>
      <c r="V13" s="529">
        <f t="shared" ref="V13:V14" si="0">E13/E$16</f>
        <v>0.46458583433373352</v>
      </c>
      <c r="W13" s="529">
        <f>G13/G$16</f>
        <v>0.38548636129696345</v>
      </c>
      <c r="X13" s="529">
        <f>I13/I$16</f>
        <v>0.37489131484880689</v>
      </c>
      <c r="Y13" s="529">
        <f>K13/K$16</f>
        <v>0.38071705426356589</v>
      </c>
      <c r="Z13" s="529">
        <f>M13/M$16</f>
        <v>0.37934619383158136</v>
      </c>
      <c r="AA13" s="529">
        <f>O13/O$16</f>
        <v>0.37960421782464249</v>
      </c>
      <c r="AB13" s="529">
        <f>Q13/Q$16</f>
        <v>0.35747538611556728</v>
      </c>
      <c r="AC13" s="529">
        <f>S13/S$16</f>
        <v>0.37512624719361332</v>
      </c>
      <c r="AD13" s="529"/>
    </row>
    <row r="14" spans="2:30" s="525" customFormat="1" ht="21" customHeight="1" x14ac:dyDescent="0.2">
      <c r="B14" s="1119"/>
      <c r="D14" s="526" t="s">
        <v>53</v>
      </c>
      <c r="E14" s="527">
        <f>'36perfresol'!E14</f>
        <v>302</v>
      </c>
      <c r="F14" s="526"/>
      <c r="G14" s="527">
        <f>'36perfresol'!H14</f>
        <v>7946</v>
      </c>
      <c r="H14" s="526"/>
      <c r="I14" s="527">
        <f>'36perfresol'!K14</f>
        <v>6797</v>
      </c>
      <c r="J14" s="526"/>
      <c r="K14" s="527">
        <f>'36perfresol'!N14</f>
        <v>9894</v>
      </c>
      <c r="L14" s="526"/>
      <c r="M14" s="527">
        <f>'36perfresol'!Q14</f>
        <v>12938</v>
      </c>
      <c r="N14" s="526"/>
      <c r="O14" s="527">
        <f>'36perfresol'!T14</f>
        <v>22533</v>
      </c>
      <c r="P14" s="526"/>
      <c r="Q14" s="527">
        <f>'36perfresol'!W14</f>
        <v>81815</v>
      </c>
      <c r="R14" s="526"/>
      <c r="S14" s="527">
        <f>'36perfresol'!Z14</f>
        <v>201078</v>
      </c>
      <c r="T14" s="528"/>
      <c r="V14" s="529">
        <f t="shared" si="0"/>
        <v>0.18127250900360145</v>
      </c>
      <c r="W14" s="529">
        <f>G14/G$16</f>
        <v>0.27263681592039801</v>
      </c>
      <c r="X14" s="529">
        <f>I14/I$16</f>
        <v>0.3283257656265095</v>
      </c>
      <c r="Y14" s="529">
        <f>K14/K$16</f>
        <v>0.3195736434108527</v>
      </c>
      <c r="Z14" s="529">
        <f>M14/M$16</f>
        <v>0.37362827769435142</v>
      </c>
      <c r="AA14" s="529">
        <f>O14/O$16</f>
        <v>0.40685035389282104</v>
      </c>
      <c r="AB14" s="529">
        <f>Q14/Q$16</f>
        <v>0.4289211831440764</v>
      </c>
      <c r="AC14" s="529">
        <f>S14/S$16</f>
        <v>0.3233825885016951</v>
      </c>
      <c r="AD14" s="529"/>
    </row>
    <row r="15" spans="2:30" s="525" customFormat="1" ht="21" customHeight="1" x14ac:dyDescent="0.2">
      <c r="B15" s="1119"/>
      <c r="D15" s="526"/>
      <c r="E15" s="527"/>
      <c r="F15" s="526"/>
      <c r="G15" s="527"/>
      <c r="H15" s="526"/>
      <c r="I15" s="527"/>
      <c r="J15" s="526"/>
      <c r="K15" s="527"/>
      <c r="L15" s="526"/>
      <c r="M15" s="527"/>
      <c r="N15" s="526"/>
      <c r="O15" s="527"/>
      <c r="P15" s="526"/>
      <c r="Q15" s="527"/>
      <c r="R15" s="526"/>
      <c r="S15" s="527"/>
      <c r="T15" s="528"/>
      <c r="V15" s="529"/>
      <c r="W15" s="529"/>
      <c r="X15" s="529"/>
      <c r="Y15" s="529"/>
      <c r="Z15" s="529"/>
      <c r="AA15" s="529"/>
      <c r="AB15" s="529"/>
      <c r="AC15" s="529"/>
      <c r="AD15" s="529"/>
    </row>
    <row r="16" spans="2:30" s="525" customFormat="1" ht="21" customHeight="1" x14ac:dyDescent="0.2">
      <c r="B16" s="1119"/>
      <c r="D16" s="530" t="s">
        <v>71</v>
      </c>
      <c r="E16" s="527">
        <f>SUM(E12:E15)</f>
        <v>1666</v>
      </c>
      <c r="F16" s="526"/>
      <c r="G16" s="527">
        <f>SUM(G12:G15)</f>
        <v>29145</v>
      </c>
      <c r="H16" s="526"/>
      <c r="I16" s="527">
        <f>SUM(I12:I15)</f>
        <v>20702</v>
      </c>
      <c r="J16" s="526"/>
      <c r="K16" s="527">
        <f>SUM(K12:K15)</f>
        <v>30960</v>
      </c>
      <c r="L16" s="526"/>
      <c r="M16" s="527">
        <f>SUM(M12:M15)</f>
        <v>34628</v>
      </c>
      <c r="N16" s="526"/>
      <c r="O16" s="527">
        <f>SUM(O12:O15)</f>
        <v>55384</v>
      </c>
      <c r="P16" s="526"/>
      <c r="Q16" s="527">
        <f>SUM(Q12:Q15)</f>
        <v>190746</v>
      </c>
      <c r="R16" s="526"/>
      <c r="S16" s="527">
        <f>SUM(S12:S15)</f>
        <v>621796</v>
      </c>
      <c r="T16" s="528"/>
      <c r="V16" s="529"/>
    </row>
    <row r="17" spans="2:29" s="525" customFormat="1" ht="21" customHeight="1" x14ac:dyDescent="0.2">
      <c r="B17" s="1119" t="s">
        <v>26</v>
      </c>
      <c r="D17" s="526" t="s">
        <v>34</v>
      </c>
      <c r="E17" s="527">
        <f>'36perfresol'!E17</f>
        <v>777</v>
      </c>
      <c r="F17" s="526"/>
      <c r="G17" s="527">
        <f>'36perfresol'!H17</f>
        <v>20714</v>
      </c>
      <c r="H17" s="526"/>
      <c r="I17" s="527">
        <f>'36perfresol'!K17</f>
        <v>9305</v>
      </c>
      <c r="J17" s="526"/>
      <c r="K17" s="527">
        <f>'36perfresol'!N17</f>
        <v>11423</v>
      </c>
      <c r="L17" s="526"/>
      <c r="M17" s="527">
        <f>'36perfresol'!Q17</f>
        <v>9804</v>
      </c>
      <c r="N17" s="526"/>
      <c r="O17" s="527">
        <f>'36perfresol'!T17</f>
        <v>13132</v>
      </c>
      <c r="P17" s="526"/>
      <c r="Q17" s="527">
        <f>'36perfresol'!W17</f>
        <v>30040</v>
      </c>
      <c r="R17" s="526"/>
      <c r="S17" s="527">
        <f>'36perfresol'!Z17</f>
        <v>59042</v>
      </c>
      <c r="T17" s="528"/>
      <c r="V17" s="529">
        <f>E17/E$21</f>
        <v>0.34765100671140942</v>
      </c>
      <c r="W17" s="529">
        <f>G17/G$21</f>
        <v>0.31552651220886835</v>
      </c>
      <c r="X17" s="529">
        <f>I17/I$21</f>
        <v>0.28450437228643061</v>
      </c>
      <c r="Y17" s="529">
        <f>K17/K$21</f>
        <v>0.27684067665164075</v>
      </c>
      <c r="Z17" s="529">
        <f>M17/M$21</f>
        <v>0.23968316057109329</v>
      </c>
      <c r="AA17" s="529">
        <f>O17/O$21</f>
        <v>0.22394270122783083</v>
      </c>
      <c r="AB17" s="529">
        <f>Q17/Q$21</f>
        <v>0.25435425010372303</v>
      </c>
      <c r="AC17" s="529">
        <f>S17/S$21</f>
        <v>0.27445311119994792</v>
      </c>
    </row>
    <row r="18" spans="2:29" s="525" customFormat="1" ht="21" customHeight="1" x14ac:dyDescent="0.2">
      <c r="B18" s="1119"/>
      <c r="D18" s="526" t="s">
        <v>52</v>
      </c>
      <c r="E18" s="527">
        <f>'36perfresol'!E18</f>
        <v>1032</v>
      </c>
      <c r="F18" s="526"/>
      <c r="G18" s="527">
        <f>'36perfresol'!H18</f>
        <v>27138</v>
      </c>
      <c r="H18" s="526"/>
      <c r="I18" s="527">
        <f>'36perfresol'!K18</f>
        <v>11968</v>
      </c>
      <c r="J18" s="526"/>
      <c r="K18" s="527">
        <f>'36perfresol'!N18</f>
        <v>15682</v>
      </c>
      <c r="L18" s="526"/>
      <c r="M18" s="527">
        <f>'36perfresol'!Q18</f>
        <v>15809</v>
      </c>
      <c r="N18" s="526"/>
      <c r="O18" s="527">
        <f>'36perfresol'!T18</f>
        <v>23002</v>
      </c>
      <c r="P18" s="526"/>
      <c r="Q18" s="527">
        <f>'36perfresol'!W18</f>
        <v>45090</v>
      </c>
      <c r="R18" s="526"/>
      <c r="S18" s="527">
        <f>'36perfresol'!Z18</f>
        <v>79347</v>
      </c>
      <c r="T18" s="528"/>
      <c r="V18" s="529">
        <f t="shared" ref="V18:V19" si="1">E18/E$21</f>
        <v>0.46174496644295304</v>
      </c>
      <c r="W18" s="529">
        <f t="shared" ref="W18:W19" si="2">G18/G$21</f>
        <v>0.41338024950875107</v>
      </c>
      <c r="X18" s="529">
        <f t="shared" ref="X18:X19" si="3">I18/I$21</f>
        <v>0.36592674127071484</v>
      </c>
      <c r="Y18" s="529">
        <f t="shared" ref="Y18:Y19" si="4">K18/K$21</f>
        <v>0.38005913431244243</v>
      </c>
      <c r="Z18" s="529">
        <f t="shared" ref="Z18:Z19" si="5">M18/M$21</f>
        <v>0.38649031879522783</v>
      </c>
      <c r="AA18" s="529">
        <f t="shared" ref="AA18:AA19" si="6">O18/O$21</f>
        <v>0.39225784447476125</v>
      </c>
      <c r="AB18" s="529">
        <f t="shared" ref="AB18:AB19" si="7">Q18/Q$21</f>
        <v>0.38178539071827133</v>
      </c>
      <c r="AC18" s="529">
        <f t="shared" ref="AC18:AC19" si="8">S18/S$21</f>
        <v>0.36883965675929453</v>
      </c>
    </row>
    <row r="19" spans="2:29" s="525" customFormat="1" ht="21" customHeight="1" x14ac:dyDescent="0.2">
      <c r="B19" s="1119"/>
      <c r="D19" s="526" t="s">
        <v>53</v>
      </c>
      <c r="E19" s="527">
        <f>'36perfresol'!E19</f>
        <v>426</v>
      </c>
      <c r="F19" s="526"/>
      <c r="G19" s="527">
        <f>'36perfresol'!H19</f>
        <v>17797</v>
      </c>
      <c r="H19" s="526"/>
      <c r="I19" s="527">
        <f>'36perfresol'!K19</f>
        <v>11433</v>
      </c>
      <c r="J19" s="526"/>
      <c r="K19" s="527">
        <f>'36perfresol'!N19</f>
        <v>14157</v>
      </c>
      <c r="L19" s="526"/>
      <c r="M19" s="527">
        <f>'36perfresol'!Q19</f>
        <v>15291</v>
      </c>
      <c r="N19" s="526"/>
      <c r="O19" s="527">
        <f>'36perfresol'!T19</f>
        <v>22506</v>
      </c>
      <c r="P19" s="526"/>
      <c r="Q19" s="527">
        <f>'36perfresol'!W19</f>
        <v>42973</v>
      </c>
      <c r="R19" s="526"/>
      <c r="S19" s="527">
        <f>'36perfresol'!Z19</f>
        <v>76737</v>
      </c>
      <c r="T19" s="528"/>
      <c r="V19" s="529">
        <f t="shared" si="1"/>
        <v>0.1906040268456376</v>
      </c>
      <c r="W19" s="529">
        <f t="shared" si="2"/>
        <v>0.27109323828238052</v>
      </c>
      <c r="X19" s="529">
        <f t="shared" si="3"/>
        <v>0.3495688864428545</v>
      </c>
      <c r="Y19" s="529">
        <f t="shared" si="4"/>
        <v>0.34310018903591682</v>
      </c>
      <c r="Z19" s="529">
        <f t="shared" si="5"/>
        <v>0.37382652063367888</v>
      </c>
      <c r="AA19" s="529">
        <f t="shared" si="6"/>
        <v>0.38379945429740792</v>
      </c>
      <c r="AB19" s="529">
        <f t="shared" si="7"/>
        <v>0.36386035917800563</v>
      </c>
      <c r="AC19" s="529">
        <f t="shared" si="8"/>
        <v>0.35670723204075749</v>
      </c>
    </row>
    <row r="20" spans="2:29" s="525" customFormat="1" ht="21" customHeight="1" x14ac:dyDescent="0.2">
      <c r="B20" s="1119"/>
      <c r="D20" s="526"/>
      <c r="E20" s="527"/>
      <c r="F20" s="526"/>
      <c r="G20" s="527"/>
      <c r="H20" s="526"/>
      <c r="I20" s="527"/>
      <c r="J20" s="526"/>
      <c r="K20" s="527"/>
      <c r="L20" s="526"/>
      <c r="M20" s="527"/>
      <c r="N20" s="526"/>
      <c r="O20" s="527"/>
      <c r="P20" s="526"/>
      <c r="Q20" s="527"/>
      <c r="R20" s="526"/>
      <c r="S20" s="527"/>
      <c r="T20" s="528"/>
      <c r="V20" s="529"/>
      <c r="W20" s="529"/>
      <c r="X20" s="529"/>
      <c r="Y20" s="529"/>
      <c r="Z20" s="529"/>
      <c r="AA20" s="529"/>
      <c r="AB20" s="529"/>
      <c r="AC20" s="529"/>
    </row>
    <row r="21" spans="2:29" s="525" customFormat="1" ht="21" customHeight="1" x14ac:dyDescent="0.2">
      <c r="B21" s="1119"/>
      <c r="D21" s="530" t="s">
        <v>71</v>
      </c>
      <c r="E21" s="527">
        <f>SUM(E17:E20)</f>
        <v>2235</v>
      </c>
      <c r="F21" s="526"/>
      <c r="G21" s="527">
        <f>SUM(G17:G20)</f>
        <v>65649</v>
      </c>
      <c r="H21" s="526"/>
      <c r="I21" s="527">
        <f>SUM(I17:I20)</f>
        <v>32706</v>
      </c>
      <c r="J21" s="526"/>
      <c r="K21" s="527">
        <f>SUM(K17:K20)</f>
        <v>41262</v>
      </c>
      <c r="L21" s="526"/>
      <c r="M21" s="527">
        <f>SUM(M17:M20)</f>
        <v>40904</v>
      </c>
      <c r="N21" s="526"/>
      <c r="O21" s="527">
        <f>SUM(O17:O20)</f>
        <v>58640</v>
      </c>
      <c r="P21" s="526"/>
      <c r="Q21" s="527">
        <f>SUM(Q17:Q20)</f>
        <v>118103</v>
      </c>
      <c r="R21" s="526"/>
      <c r="S21" s="527">
        <f>SUM(S17:S20)</f>
        <v>215126</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18" t="s">
        <v>3</v>
      </c>
      <c r="C23" s="1118"/>
      <c r="D23" s="1118"/>
      <c r="E23" s="532">
        <f>E16+E21</f>
        <v>3901</v>
      </c>
      <c r="F23" s="528"/>
      <c r="G23" s="532">
        <f>G16+G21</f>
        <v>94794</v>
      </c>
      <c r="H23" s="528"/>
      <c r="I23" s="532">
        <f>I16+I21</f>
        <v>53408</v>
      </c>
      <c r="J23" s="528"/>
      <c r="K23" s="532">
        <f>K16+K21</f>
        <v>72222</v>
      </c>
      <c r="L23" s="528"/>
      <c r="M23" s="532">
        <f>M16+M21</f>
        <v>75532</v>
      </c>
      <c r="N23" s="528"/>
      <c r="O23" s="532">
        <f>O16+O21</f>
        <v>114024</v>
      </c>
      <c r="P23" s="528"/>
      <c r="Q23" s="532">
        <f>Q16+Q21</f>
        <v>308849</v>
      </c>
      <c r="R23" s="528"/>
      <c r="S23" s="532">
        <f>S16+S21</f>
        <v>836922</v>
      </c>
      <c r="T23" s="528"/>
    </row>
    <row r="24" spans="2:29" s="536" customFormat="1" ht="5.25" customHeight="1" x14ac:dyDescent="0.2">
      <c r="B24" s="534"/>
      <c r="C24" s="534"/>
      <c r="D24" s="534"/>
      <c r="E24" s="534"/>
      <c r="F24" s="534"/>
      <c r="G24" s="534"/>
      <c r="H24" s="534"/>
      <c r="I24" s="534"/>
      <c r="J24" s="534"/>
      <c r="K24" s="534"/>
      <c r="L24" s="535"/>
    </row>
    <row r="25" spans="2:29" s="777" customFormat="1" ht="5.25" customHeight="1" x14ac:dyDescent="0.2">
      <c r="B25" s="775"/>
      <c r="C25" s="775"/>
      <c r="D25" s="775"/>
      <c r="E25" s="775"/>
      <c r="F25" s="775"/>
      <c r="G25" s="775"/>
      <c r="H25" s="775"/>
      <c r="I25" s="775"/>
      <c r="J25" s="775"/>
      <c r="K25" s="775"/>
      <c r="L25" s="776"/>
    </row>
    <row r="26" spans="2:29" s="777" customFormat="1" ht="12.75" customHeight="1" x14ac:dyDescent="0.2">
      <c r="B26" s="778"/>
      <c r="C26" s="778"/>
      <c r="D26" s="778"/>
      <c r="E26" s="778"/>
      <c r="F26" s="778"/>
      <c r="G26" s="778"/>
      <c r="H26" s="778"/>
      <c r="I26" s="778"/>
      <c r="J26" s="778"/>
      <c r="K26" s="778"/>
      <c r="L26" s="778"/>
    </row>
    <row r="27" spans="2:29" s="774" customFormat="1" ht="24.75" customHeight="1" x14ac:dyDescent="0.2">
      <c r="B27" s="779"/>
      <c r="C27" s="779"/>
      <c r="D27" s="779"/>
      <c r="E27" s="779" t="s">
        <v>122</v>
      </c>
      <c r="F27" s="779"/>
      <c r="G27" s="779" t="s">
        <v>23</v>
      </c>
      <c r="H27" s="779"/>
      <c r="I27" s="779" t="s">
        <v>21</v>
      </c>
      <c r="J27" s="779"/>
      <c r="K27" s="779" t="s">
        <v>19</v>
      </c>
      <c r="L27" s="779"/>
      <c r="M27" s="780"/>
      <c r="N27" s="780"/>
      <c r="O27" s="780"/>
      <c r="P27" s="780"/>
      <c r="Q27" s="780"/>
      <c r="R27" s="780"/>
      <c r="S27" s="780"/>
      <c r="T27" s="780"/>
      <c r="U27" s="780"/>
      <c r="V27" s="780"/>
      <c r="W27" s="780"/>
      <c r="X27" s="780"/>
      <c r="Y27" s="780"/>
      <c r="Z27" s="780"/>
      <c r="AA27" s="780"/>
    </row>
    <row r="28" spans="2:29" s="774" customFormat="1" ht="10.5" x14ac:dyDescent="0.2">
      <c r="B28" s="781"/>
      <c r="C28" s="781"/>
      <c r="D28" s="781"/>
      <c r="E28" s="781" t="e">
        <f>#REF!</f>
        <v>#REF!</v>
      </c>
      <c r="F28" s="782"/>
      <c r="G28" s="782" t="e">
        <f>#REF!</f>
        <v>#REF!</v>
      </c>
      <c r="H28" s="782"/>
      <c r="I28" s="782" t="e">
        <f>#REF!</f>
        <v>#REF!</v>
      </c>
      <c r="J28" s="782"/>
      <c r="K28" s="782" t="e">
        <f>#REF!</f>
        <v>#REF!</v>
      </c>
      <c r="L28" s="782"/>
      <c r="M28" s="780"/>
      <c r="N28" s="780"/>
      <c r="O28" s="780"/>
      <c r="P28" s="780"/>
      <c r="Q28" s="780"/>
      <c r="R28" s="780"/>
      <c r="S28" s="780"/>
      <c r="T28" s="780"/>
      <c r="U28" s="780"/>
      <c r="V28" s="780"/>
      <c r="W28" s="780"/>
      <c r="X28" s="780"/>
      <c r="Y28" s="780"/>
      <c r="Z28" s="780"/>
      <c r="AA28" s="780"/>
    </row>
    <row r="29" spans="2:29" s="777" customFormat="1" x14ac:dyDescent="0.2">
      <c r="B29" s="783"/>
      <c r="C29" s="783"/>
      <c r="D29" s="783"/>
      <c r="E29" s="783"/>
      <c r="F29" s="783"/>
      <c r="G29" s="783"/>
      <c r="H29" s="783"/>
      <c r="I29" s="783"/>
      <c r="J29" s="783"/>
      <c r="K29" s="783"/>
      <c r="L29" s="783"/>
      <c r="M29" s="784"/>
      <c r="N29" s="784"/>
      <c r="O29" s="784"/>
      <c r="P29" s="784"/>
      <c r="Q29" s="784"/>
      <c r="R29" s="784"/>
      <c r="S29" s="784"/>
      <c r="T29" s="784"/>
      <c r="U29" s="784"/>
      <c r="V29" s="784"/>
      <c r="W29" s="784"/>
      <c r="X29" s="784"/>
      <c r="Y29" s="784"/>
      <c r="Z29" s="784"/>
      <c r="AA29" s="784"/>
    </row>
    <row r="30" spans="2:29" s="777" customFormat="1" x14ac:dyDescent="0.2">
      <c r="B30" s="783"/>
      <c r="C30" s="783"/>
      <c r="D30" s="783"/>
      <c r="E30" s="783"/>
      <c r="F30" s="783"/>
      <c r="G30" s="783"/>
      <c r="H30" s="783"/>
      <c r="I30" s="783"/>
      <c r="J30" s="783"/>
      <c r="K30" s="783"/>
      <c r="L30" s="783"/>
      <c r="M30" s="784"/>
      <c r="N30" s="784"/>
      <c r="O30" s="784"/>
      <c r="P30" s="784"/>
      <c r="Q30" s="784"/>
      <c r="R30" s="784"/>
      <c r="S30" s="784"/>
      <c r="T30" s="784"/>
      <c r="U30" s="784"/>
      <c r="V30" s="784"/>
      <c r="W30" s="784"/>
      <c r="X30" s="784"/>
      <c r="Y30" s="784"/>
      <c r="Z30" s="784"/>
      <c r="AA30" s="784"/>
    </row>
    <row r="31" spans="2:29" s="777" customFormat="1" x14ac:dyDescent="0.2">
      <c r="B31" s="783"/>
      <c r="C31" s="783"/>
      <c r="D31" s="783"/>
      <c r="E31" s="783"/>
      <c r="F31" s="783"/>
      <c r="G31" s="783"/>
      <c r="H31" s="783"/>
      <c r="I31" s="783"/>
      <c r="J31" s="783"/>
      <c r="K31" s="783"/>
      <c r="L31" s="783"/>
      <c r="M31" s="784"/>
      <c r="N31" s="784"/>
      <c r="O31" s="784"/>
      <c r="P31" s="784"/>
      <c r="Q31" s="784"/>
      <c r="R31" s="784"/>
      <c r="S31" s="784"/>
      <c r="T31" s="784"/>
      <c r="U31" s="784"/>
      <c r="V31" s="784"/>
      <c r="W31" s="784"/>
      <c r="X31" s="784"/>
      <c r="Y31" s="784"/>
      <c r="Z31" s="784"/>
      <c r="AA31" s="784"/>
    </row>
    <row r="32" spans="2:29" s="777" customFormat="1" x14ac:dyDescent="0.2">
      <c r="B32" s="783"/>
      <c r="C32" s="783"/>
      <c r="D32" s="783"/>
      <c r="E32" s="783"/>
      <c r="F32" s="783"/>
      <c r="G32" s="783"/>
      <c r="H32" s="783"/>
      <c r="I32" s="783"/>
      <c r="J32" s="783"/>
      <c r="K32" s="783"/>
      <c r="L32" s="783"/>
      <c r="M32" s="784"/>
      <c r="N32" s="784"/>
      <c r="O32" s="784"/>
      <c r="P32" s="784"/>
      <c r="Q32" s="784"/>
      <c r="R32" s="784"/>
      <c r="S32" s="784"/>
      <c r="T32" s="784"/>
      <c r="U32" s="784"/>
      <c r="V32" s="784"/>
      <c r="W32" s="784"/>
      <c r="X32" s="784"/>
      <c r="Y32" s="784"/>
      <c r="Z32" s="784"/>
      <c r="AA32" s="784"/>
    </row>
    <row r="33" spans="2:27" s="777" customFormat="1" x14ac:dyDescent="0.2">
      <c r="B33" s="783"/>
      <c r="C33" s="783"/>
      <c r="D33" s="783"/>
      <c r="E33" s="783"/>
      <c r="F33" s="783"/>
      <c r="G33" s="783"/>
      <c r="H33" s="783"/>
      <c r="I33" s="783"/>
      <c r="J33" s="783"/>
      <c r="K33" s="783"/>
      <c r="L33" s="783"/>
      <c r="M33" s="784"/>
      <c r="N33" s="784"/>
      <c r="O33" s="784"/>
      <c r="P33" s="784"/>
      <c r="Q33" s="784"/>
      <c r="R33" s="784"/>
      <c r="S33" s="784"/>
      <c r="T33" s="784"/>
      <c r="U33" s="784"/>
      <c r="V33" s="784"/>
      <c r="W33" s="784"/>
      <c r="X33" s="784"/>
      <c r="Y33" s="784"/>
      <c r="Z33" s="784"/>
      <c r="AA33" s="784"/>
    </row>
    <row r="34" spans="2:27" s="777" customFormat="1" x14ac:dyDescent="0.2">
      <c r="B34" s="778"/>
      <c r="C34" s="778"/>
      <c r="D34" s="778"/>
      <c r="E34" s="778"/>
      <c r="F34" s="778"/>
      <c r="G34" s="778"/>
      <c r="H34" s="778"/>
      <c r="I34" s="778"/>
      <c r="J34" s="778"/>
      <c r="K34" s="778"/>
      <c r="L34" s="778"/>
    </row>
    <row r="35" spans="2:27" s="135" customFormat="1" x14ac:dyDescent="0.2">
      <c r="B35" s="537"/>
      <c r="C35" s="537"/>
      <c r="D35" s="537"/>
      <c r="E35" s="537"/>
      <c r="F35" s="537"/>
      <c r="G35" s="537"/>
      <c r="H35" s="537"/>
      <c r="I35" s="537"/>
      <c r="J35" s="537"/>
      <c r="K35" s="537"/>
      <c r="L35" s="537"/>
    </row>
    <row r="36" spans="2:27" s="19" customFormat="1" x14ac:dyDescent="0.2">
      <c r="B36" s="48"/>
      <c r="C36" s="48"/>
      <c r="D36" s="48"/>
      <c r="E36" s="48"/>
      <c r="F36" s="48"/>
      <c r="G36" s="48"/>
      <c r="H36" s="48"/>
      <c r="I36" s="48"/>
      <c r="J36" s="48"/>
      <c r="K36" s="48"/>
      <c r="L36" s="48"/>
    </row>
    <row r="37" spans="2:27" s="19" customFormat="1" x14ac:dyDescent="0.2">
      <c r="C37" s="1091"/>
      <c r="D37" s="1091"/>
      <c r="E37" s="1091"/>
      <c r="F37" s="1091"/>
      <c r="G37" s="1091"/>
      <c r="H37" s="1091"/>
      <c r="I37" s="1091"/>
      <c r="J37" s="48"/>
      <c r="K37" s="48"/>
      <c r="L37" s="48"/>
    </row>
    <row r="38" spans="2:27" s="19" customFormat="1" x14ac:dyDescent="0.2">
      <c r="J38" s="48"/>
      <c r="K38" s="48"/>
      <c r="L38" s="48"/>
    </row>
    <row r="39" spans="2:27" s="19" customFormat="1" x14ac:dyDescent="0.2">
      <c r="B39" s="48"/>
      <c r="C39" s="48"/>
      <c r="D39" s="48"/>
      <c r="E39" s="48"/>
      <c r="F39" s="48"/>
      <c r="G39" s="48"/>
      <c r="H39" s="48"/>
      <c r="I39" s="48"/>
      <c r="J39" s="48"/>
      <c r="K39" s="48"/>
      <c r="L39" s="48"/>
    </row>
    <row r="40" spans="2:27" s="19" customFormat="1" ht="5.25" customHeight="1" x14ac:dyDescent="0.2">
      <c r="B40" s="48"/>
      <c r="C40" s="48"/>
      <c r="D40" s="48"/>
      <c r="E40" s="48"/>
      <c r="F40" s="48"/>
      <c r="G40" s="48"/>
      <c r="H40" s="48"/>
      <c r="I40" s="48"/>
      <c r="J40" s="48"/>
      <c r="K40" s="48"/>
      <c r="L40" s="48"/>
    </row>
    <row r="41" spans="2:27" s="19" customFormat="1" ht="5.25" customHeight="1" x14ac:dyDescent="0.2">
      <c r="B41" s="48"/>
      <c r="C41" s="48"/>
      <c r="D41" s="48"/>
      <c r="E41" s="48"/>
      <c r="F41" s="48"/>
      <c r="G41" s="48"/>
      <c r="H41" s="48"/>
      <c r="I41" s="48"/>
      <c r="J41" s="48"/>
      <c r="K41" s="48"/>
      <c r="L41" s="48"/>
    </row>
    <row r="42" spans="2:27" s="19" customFormat="1" ht="16.5" customHeight="1" x14ac:dyDescent="0.2">
      <c r="B42" s="48"/>
      <c r="C42" s="48"/>
      <c r="D42" s="48"/>
      <c r="E42" s="48"/>
      <c r="F42" s="48"/>
      <c r="G42" s="48"/>
      <c r="H42" s="48"/>
      <c r="I42" s="48"/>
      <c r="J42" s="48"/>
      <c r="K42" s="48"/>
      <c r="L42" s="48"/>
    </row>
    <row r="43" spans="2:27" s="19" customFormat="1" x14ac:dyDescent="0.2">
      <c r="B43" s="48"/>
      <c r="C43" s="48"/>
      <c r="D43" s="48"/>
      <c r="E43" s="48"/>
      <c r="F43" s="48"/>
      <c r="G43" s="48"/>
      <c r="H43" s="48"/>
      <c r="I43" s="48"/>
      <c r="J43" s="48"/>
      <c r="K43" s="48"/>
      <c r="L43" s="48"/>
    </row>
    <row r="44" spans="2:27" s="19" customFormat="1" x14ac:dyDescent="0.2"/>
    <row r="45" spans="2:27" s="20" customFormat="1" x14ac:dyDescent="0.2"/>
    <row r="46" spans="2:27" s="3" customFormat="1" ht="12.75" customHeight="1" x14ac:dyDescent="0.2">
      <c r="B46" s="1087"/>
      <c r="C46" s="1088"/>
      <c r="D46" s="1088"/>
      <c r="E46" s="1088"/>
      <c r="F46" s="1088"/>
      <c r="G46" s="1088"/>
      <c r="H46" s="1088"/>
      <c r="I46" s="1088"/>
      <c r="J46" s="1088"/>
      <c r="K46" s="1088"/>
      <c r="L46" s="403"/>
    </row>
  </sheetData>
  <mergeCells count="12">
    <mergeCell ref="B12:B16"/>
    <mergeCell ref="B17:B21"/>
    <mergeCell ref="B23:D23"/>
    <mergeCell ref="C37:I37"/>
    <mergeCell ref="B46:K46"/>
    <mergeCell ref="B3:I3"/>
    <mergeCell ref="B4:T4"/>
    <mergeCell ref="B5:AB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31" t="s">
        <v>424</v>
      </c>
      <c r="C3" s="1031"/>
      <c r="D3" s="1031"/>
      <c r="E3" s="1031"/>
      <c r="F3" s="1031"/>
      <c r="G3" s="1031"/>
      <c r="H3" s="1031"/>
      <c r="I3" s="1031"/>
      <c r="J3" s="1031"/>
      <c r="K3" s="1031"/>
      <c r="L3" s="1031"/>
      <c r="M3" s="1031"/>
      <c r="N3" s="1031"/>
      <c r="O3" s="1031"/>
      <c r="P3" s="1031"/>
      <c r="Q3" s="1031"/>
      <c r="R3" s="1031"/>
      <c r="S3" s="1031"/>
      <c r="T3" s="1031"/>
      <c r="U3" s="1031"/>
      <c r="V3" s="1031"/>
      <c r="W3" s="1031"/>
      <c r="X3" s="1031"/>
      <c r="Y3" s="13"/>
    </row>
    <row r="4" spans="2:25" s="7" customFormat="1" ht="14.25" customHeight="1" x14ac:dyDescent="0.2">
      <c r="B4" s="1035" t="str">
        <f>porsaad!B6</f>
        <v>Situación a 31 de agosto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0" t="s">
        <v>55</v>
      </c>
      <c r="G6" s="1121"/>
      <c r="H6" s="1121"/>
      <c r="I6" s="1121"/>
      <c r="J6" s="1121"/>
      <c r="K6" s="1121"/>
      <c r="L6" s="1121"/>
      <c r="M6" s="1121"/>
      <c r="N6" s="1121"/>
      <c r="O6" s="1121"/>
      <c r="P6" s="1121"/>
      <c r="Q6" s="1121"/>
      <c r="R6" s="1121"/>
      <c r="S6" s="1121"/>
      <c r="T6" s="1121"/>
      <c r="U6" s="1121"/>
      <c r="V6" s="1121"/>
      <c r="W6" s="1122"/>
      <c r="X6" s="133"/>
      <c r="Y6" s="133"/>
    </row>
    <row r="7" spans="2:25" s="7" customFormat="1" ht="64.5" customHeight="1" x14ac:dyDescent="0.2">
      <c r="B7" s="1103" t="s">
        <v>15</v>
      </c>
      <c r="C7" s="194"/>
      <c r="D7" s="195" t="s">
        <v>255</v>
      </c>
      <c r="E7" s="194"/>
      <c r="F7" s="1123" t="s">
        <v>57</v>
      </c>
      <c r="G7" s="1124"/>
      <c r="H7" s="1123" t="s">
        <v>58</v>
      </c>
      <c r="I7" s="1124"/>
      <c r="J7" s="1123" t="s">
        <v>59</v>
      </c>
      <c r="K7" s="1124"/>
      <c r="L7" s="1123" t="s">
        <v>60</v>
      </c>
      <c r="M7" s="1124"/>
      <c r="N7" s="1123" t="s">
        <v>61</v>
      </c>
      <c r="O7" s="1124"/>
      <c r="P7" s="1123" t="s">
        <v>62</v>
      </c>
      <c r="Q7" s="1124"/>
      <c r="R7" s="1123" t="s">
        <v>63</v>
      </c>
      <c r="S7" s="1124"/>
      <c r="T7" s="1123" t="s">
        <v>64</v>
      </c>
      <c r="U7" s="1124"/>
      <c r="V7" s="1125" t="s">
        <v>3</v>
      </c>
      <c r="W7" s="1126"/>
      <c r="X7" s="51"/>
      <c r="Y7" s="195" t="s">
        <v>256</v>
      </c>
    </row>
    <row r="8" spans="2:25" s="124" customFormat="1" ht="20.25" customHeight="1" x14ac:dyDescent="0.2">
      <c r="B8" s="1104"/>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276119</v>
      </c>
      <c r="E10" s="125"/>
      <c r="F10" s="153">
        <v>715</v>
      </c>
      <c r="G10" s="75">
        <v>0.17735026304888665</v>
      </c>
      <c r="H10" s="153">
        <v>127361</v>
      </c>
      <c r="I10" s="75">
        <v>31.590918674362594</v>
      </c>
      <c r="J10" s="153">
        <v>150399</v>
      </c>
      <c r="K10" s="75">
        <v>37.305317779425884</v>
      </c>
      <c r="L10" s="153">
        <v>14387</v>
      </c>
      <c r="M10" s="75">
        <v>3.5685849433347308</v>
      </c>
      <c r="N10" s="153">
        <v>27515</v>
      </c>
      <c r="O10" s="75">
        <v>6.8248845983078557</v>
      </c>
      <c r="P10" s="153">
        <v>4578</v>
      </c>
      <c r="Q10" s="75">
        <v>1.1355377681647596</v>
      </c>
      <c r="R10" s="153">
        <v>78191</v>
      </c>
      <c r="S10" s="75">
        <v>19.394677507769927</v>
      </c>
      <c r="T10" s="153">
        <v>11</v>
      </c>
      <c r="U10" s="75">
        <f t="shared" ref="U10:U27" si="0">T10*100/$V10</f>
        <v>2.7284655853674869E-3</v>
      </c>
      <c r="V10" s="153">
        <f>F10+H10+J10+L10+N10+P10+R10+T10</f>
        <v>403157</v>
      </c>
      <c r="W10" s="75">
        <f t="shared" ref="V10:W27" si="1">G10+I10+K10+M10+O10+Q10+S10+U10</f>
        <v>100</v>
      </c>
      <c r="X10" s="154"/>
      <c r="Y10" s="155">
        <f t="shared" ref="Y10:Y27" si="2">V10/D10</f>
        <v>1.4600842390418625</v>
      </c>
    </row>
    <row r="11" spans="2:25" s="125" customFormat="1" ht="18" customHeight="1" x14ac:dyDescent="0.2">
      <c r="B11" s="32" t="s">
        <v>10</v>
      </c>
      <c r="C11" s="28"/>
      <c r="D11" s="156">
        <v>39459</v>
      </c>
      <c r="F11" s="157">
        <v>3429</v>
      </c>
      <c r="G11" s="181">
        <v>6.8016820724401956</v>
      </c>
      <c r="H11" s="157">
        <v>8138</v>
      </c>
      <c r="I11" s="181">
        <v>16.142341413099537</v>
      </c>
      <c r="J11" s="157">
        <v>5336</v>
      </c>
      <c r="K11" s="181">
        <v>10.584361486888563</v>
      </c>
      <c r="L11" s="157">
        <v>1691</v>
      </c>
      <c r="M11" s="181">
        <v>3.3542270004363868</v>
      </c>
      <c r="N11" s="157">
        <v>3920</v>
      </c>
      <c r="O11" s="181">
        <v>7.7756178839211332</v>
      </c>
      <c r="P11" s="157">
        <v>8092</v>
      </c>
      <c r="Q11" s="181">
        <v>16.051096917522909</v>
      </c>
      <c r="R11" s="157">
        <v>19808</v>
      </c>
      <c r="S11" s="181">
        <v>39.290673225691279</v>
      </c>
      <c r="T11" s="157">
        <v>0</v>
      </c>
      <c r="U11" s="181">
        <f t="shared" si="0"/>
        <v>0</v>
      </c>
      <c r="V11" s="157">
        <f t="shared" si="1"/>
        <v>50414</v>
      </c>
      <c r="W11" s="181">
        <f t="shared" si="1"/>
        <v>100</v>
      </c>
      <c r="X11" s="154"/>
      <c r="Y11" s="158">
        <f t="shared" si="2"/>
        <v>1.277629945006209</v>
      </c>
    </row>
    <row r="12" spans="2:25" s="125" customFormat="1" ht="22.5" customHeight="1" x14ac:dyDescent="0.2">
      <c r="B12" s="32" t="s">
        <v>40</v>
      </c>
      <c r="C12" s="28"/>
      <c r="D12" s="156">
        <v>30053</v>
      </c>
      <c r="F12" s="126">
        <v>7660</v>
      </c>
      <c r="G12" s="181">
        <v>19.899722027381603</v>
      </c>
      <c r="H12" s="126">
        <v>2648</v>
      </c>
      <c r="I12" s="181">
        <v>6.8791728366196452</v>
      </c>
      <c r="J12" s="126">
        <v>7117</v>
      </c>
      <c r="K12" s="181">
        <v>18.489075935884447</v>
      </c>
      <c r="L12" s="126">
        <v>2282</v>
      </c>
      <c r="M12" s="181">
        <v>5.9283506092016731</v>
      </c>
      <c r="N12" s="126">
        <v>3744</v>
      </c>
      <c r="O12" s="181">
        <v>9.7264437689969601</v>
      </c>
      <c r="P12" s="126">
        <v>4115</v>
      </c>
      <c r="Q12" s="181">
        <v>10.690255371106435</v>
      </c>
      <c r="R12" s="126">
        <v>10909</v>
      </c>
      <c r="S12" s="181">
        <v>28.34021770191983</v>
      </c>
      <c r="T12" s="126">
        <v>18</v>
      </c>
      <c r="U12" s="181">
        <f t="shared" si="0"/>
        <v>4.6761748889408462E-2</v>
      </c>
      <c r="V12" s="157">
        <f t="shared" si="1"/>
        <v>38493</v>
      </c>
      <c r="W12" s="181">
        <f t="shared" si="1"/>
        <v>100</v>
      </c>
      <c r="X12" s="154"/>
      <c r="Y12" s="158">
        <f t="shared" si="2"/>
        <v>1.2808371876351778</v>
      </c>
    </row>
    <row r="13" spans="2:25" s="125" customFormat="1" ht="18" customHeight="1" x14ac:dyDescent="0.2">
      <c r="B13" s="32" t="s">
        <v>41</v>
      </c>
      <c r="C13" s="28"/>
      <c r="D13" s="156">
        <v>28446</v>
      </c>
      <c r="F13" s="157">
        <v>4366</v>
      </c>
      <c r="G13" s="181">
        <v>9.4157734693437423</v>
      </c>
      <c r="H13" s="157">
        <v>13021</v>
      </c>
      <c r="I13" s="181">
        <v>28.081261187431259</v>
      </c>
      <c r="J13" s="157">
        <v>2141</v>
      </c>
      <c r="K13" s="181">
        <v>4.6173089779809784</v>
      </c>
      <c r="L13" s="157">
        <v>1673</v>
      </c>
      <c r="M13" s="181">
        <v>3.6080139748538893</v>
      </c>
      <c r="N13" s="157">
        <v>2939</v>
      </c>
      <c r="O13" s="181">
        <v>6.3382863551079387</v>
      </c>
      <c r="P13" s="157">
        <v>817</v>
      </c>
      <c r="Q13" s="181">
        <v>1.7619530289633161</v>
      </c>
      <c r="R13" s="157">
        <v>21412</v>
      </c>
      <c r="S13" s="181">
        <v>46.177403006318876</v>
      </c>
      <c r="T13" s="157">
        <v>0</v>
      </c>
      <c r="U13" s="181">
        <f t="shared" si="0"/>
        <v>0</v>
      </c>
      <c r="V13" s="157">
        <f t="shared" si="1"/>
        <v>46369</v>
      </c>
      <c r="W13" s="181">
        <f t="shared" si="1"/>
        <v>100</v>
      </c>
      <c r="X13" s="154"/>
      <c r="Y13" s="158">
        <f t="shared" si="2"/>
        <v>1.6300710117415453</v>
      </c>
    </row>
    <row r="14" spans="2:25" s="125" customFormat="1" ht="18" customHeight="1" x14ac:dyDescent="0.2">
      <c r="B14" s="32" t="s">
        <v>9</v>
      </c>
      <c r="C14" s="28"/>
      <c r="D14" s="156">
        <v>39291</v>
      </c>
      <c r="F14" s="157">
        <v>1343</v>
      </c>
      <c r="G14" s="181">
        <v>3.0484621495857449</v>
      </c>
      <c r="H14" s="157">
        <v>2352</v>
      </c>
      <c r="I14" s="181">
        <v>5.3387810691181476</v>
      </c>
      <c r="J14" s="157">
        <v>663</v>
      </c>
      <c r="K14" s="181">
        <v>1.5049370105549882</v>
      </c>
      <c r="L14" s="157">
        <v>5593</v>
      </c>
      <c r="M14" s="181">
        <v>12.695494268527977</v>
      </c>
      <c r="N14" s="157">
        <v>4795</v>
      </c>
      <c r="O14" s="181">
        <v>10.884122120077176</v>
      </c>
      <c r="P14" s="157">
        <v>13509</v>
      </c>
      <c r="Q14" s="181">
        <v>30.663942798774258</v>
      </c>
      <c r="R14" s="157">
        <v>15800</v>
      </c>
      <c r="S14" s="181">
        <v>35.864260583361705</v>
      </c>
      <c r="T14" s="157">
        <v>0</v>
      </c>
      <c r="U14" s="181">
        <f t="shared" si="0"/>
        <v>0</v>
      </c>
      <c r="V14" s="157">
        <f t="shared" si="1"/>
        <v>44055</v>
      </c>
      <c r="W14" s="181">
        <f t="shared" si="1"/>
        <v>100</v>
      </c>
      <c r="X14" s="154"/>
      <c r="Y14" s="158">
        <f t="shared" si="2"/>
        <v>1.1212491410246621</v>
      </c>
    </row>
    <row r="15" spans="2:25" s="125" customFormat="1" ht="18" customHeight="1" x14ac:dyDescent="0.2">
      <c r="B15" s="32" t="s">
        <v>8</v>
      </c>
      <c r="C15" s="28"/>
      <c r="D15" s="156">
        <v>17610</v>
      </c>
      <c r="F15" s="126">
        <v>6708</v>
      </c>
      <c r="G15" s="181">
        <v>24.225352112676056</v>
      </c>
      <c r="H15" s="126">
        <v>3336</v>
      </c>
      <c r="I15" s="181">
        <v>12.047670639219936</v>
      </c>
      <c r="J15" s="126">
        <v>1501</v>
      </c>
      <c r="K15" s="181">
        <v>5.4207295052365474</v>
      </c>
      <c r="L15" s="126">
        <v>2016</v>
      </c>
      <c r="M15" s="181">
        <v>7.2806067172264353</v>
      </c>
      <c r="N15" s="126">
        <v>4926</v>
      </c>
      <c r="O15" s="181">
        <v>17.789815817984831</v>
      </c>
      <c r="P15" s="126">
        <v>180</v>
      </c>
      <c r="Q15" s="181">
        <v>0.65005417118093178</v>
      </c>
      <c r="R15" s="126">
        <v>9023</v>
      </c>
      <c r="S15" s="181">
        <v>32.585771036475265</v>
      </c>
      <c r="T15" s="126">
        <v>0</v>
      </c>
      <c r="U15" s="181">
        <f t="shared" si="0"/>
        <v>0</v>
      </c>
      <c r="V15" s="157">
        <f t="shared" si="1"/>
        <v>27690</v>
      </c>
      <c r="W15" s="181">
        <f t="shared" si="1"/>
        <v>100</v>
      </c>
      <c r="X15" s="154"/>
      <c r="Y15" s="158">
        <f t="shared" si="2"/>
        <v>1.5724020442930153</v>
      </c>
    </row>
    <row r="16" spans="2:25" s="128" customFormat="1" ht="18" customHeight="1" x14ac:dyDescent="0.2">
      <c r="B16" s="127" t="s">
        <v>7</v>
      </c>
      <c r="C16" s="129"/>
      <c r="D16" s="159">
        <v>119437</v>
      </c>
      <c r="E16" s="160"/>
      <c r="F16" s="161">
        <v>13261</v>
      </c>
      <c r="G16" s="182">
        <v>8.0548367894845541</v>
      </c>
      <c r="H16" s="161">
        <v>27393</v>
      </c>
      <c r="I16" s="182">
        <v>16.638725901089689</v>
      </c>
      <c r="J16" s="161">
        <v>22536</v>
      </c>
      <c r="K16" s="182">
        <v>13.688545500929335</v>
      </c>
      <c r="L16" s="161">
        <v>7963</v>
      </c>
      <c r="M16" s="182">
        <v>4.8367894845536155</v>
      </c>
      <c r="N16" s="161">
        <v>8210</v>
      </c>
      <c r="O16" s="182">
        <v>4.9868192475430346</v>
      </c>
      <c r="P16" s="161">
        <v>50924</v>
      </c>
      <c r="Q16" s="182">
        <v>30.93164230960798</v>
      </c>
      <c r="R16" s="161">
        <v>32171</v>
      </c>
      <c r="S16" s="182">
        <v>19.540921073411326</v>
      </c>
      <c r="T16" s="161">
        <v>2176</v>
      </c>
      <c r="U16" s="182">
        <f t="shared" si="0"/>
        <v>1.3217196933804682</v>
      </c>
      <c r="V16" s="161">
        <f t="shared" si="1"/>
        <v>164634</v>
      </c>
      <c r="W16" s="182">
        <f t="shared" si="1"/>
        <v>100</v>
      </c>
      <c r="X16" s="162"/>
      <c r="Y16" s="158">
        <f t="shared" si="2"/>
        <v>1.3784170734362049</v>
      </c>
    </row>
    <row r="17" spans="2:25" s="128" customFormat="1" ht="18" customHeight="1" x14ac:dyDescent="0.2">
      <c r="B17" s="127" t="s">
        <v>43</v>
      </c>
      <c r="C17" s="129"/>
      <c r="D17" s="159">
        <v>69903</v>
      </c>
      <c r="E17" s="160"/>
      <c r="F17" s="161">
        <v>8451</v>
      </c>
      <c r="G17" s="182">
        <v>9.0404364569961491</v>
      </c>
      <c r="H17" s="161">
        <v>27229</v>
      </c>
      <c r="I17" s="182">
        <v>29.128155755241764</v>
      </c>
      <c r="J17" s="161">
        <v>15885</v>
      </c>
      <c r="K17" s="182">
        <v>16.992939666238769</v>
      </c>
      <c r="L17" s="161">
        <v>3506</v>
      </c>
      <c r="M17" s="182">
        <v>3.7505348737697903</v>
      </c>
      <c r="N17" s="161">
        <v>12209</v>
      </c>
      <c r="O17" s="182">
        <v>13.060547710740265</v>
      </c>
      <c r="P17" s="161">
        <v>9718</v>
      </c>
      <c r="Q17" s="182">
        <v>10.395806589644843</v>
      </c>
      <c r="R17" s="161">
        <v>16460</v>
      </c>
      <c r="S17" s="182">
        <v>17.608044501497648</v>
      </c>
      <c r="T17" s="161">
        <v>22</v>
      </c>
      <c r="U17" s="182">
        <f t="shared" si="0"/>
        <v>2.3534445870774499E-2</v>
      </c>
      <c r="V17" s="161">
        <f t="shared" si="1"/>
        <v>93480</v>
      </c>
      <c r="W17" s="182">
        <f t="shared" si="1"/>
        <v>100</v>
      </c>
      <c r="X17" s="162"/>
      <c r="Y17" s="158">
        <f t="shared" si="2"/>
        <v>1.3372816617312562</v>
      </c>
    </row>
    <row r="18" spans="2:25" s="128" customFormat="1" ht="18" customHeight="1" x14ac:dyDescent="0.2">
      <c r="B18" s="127" t="s">
        <v>44</v>
      </c>
      <c r="C18" s="129"/>
      <c r="D18" s="159">
        <v>199368</v>
      </c>
      <c r="E18" s="160"/>
      <c r="F18" s="161">
        <v>173</v>
      </c>
      <c r="G18" s="182">
        <v>7.1543478170968233E-2</v>
      </c>
      <c r="H18" s="161">
        <v>26428</v>
      </c>
      <c r="I18" s="182">
        <v>10.929196769377738</v>
      </c>
      <c r="J18" s="161">
        <v>34065</v>
      </c>
      <c r="K18" s="182">
        <v>14.087448461815219</v>
      </c>
      <c r="L18" s="161">
        <v>13479</v>
      </c>
      <c r="M18" s="182">
        <v>5.5741881055865941</v>
      </c>
      <c r="N18" s="161">
        <v>38815</v>
      </c>
      <c r="O18" s="182">
        <v>16.051792515642383</v>
      </c>
      <c r="P18" s="161">
        <v>23995</v>
      </c>
      <c r="Q18" s="182">
        <v>9.9230390677016356</v>
      </c>
      <c r="R18" s="161">
        <v>104757</v>
      </c>
      <c r="S18" s="182">
        <v>43.321850536162543</v>
      </c>
      <c r="T18" s="161">
        <v>99</v>
      </c>
      <c r="U18" s="182">
        <f t="shared" si="0"/>
        <v>4.0941065542924017E-2</v>
      </c>
      <c r="V18" s="161">
        <f t="shared" si="1"/>
        <v>241811</v>
      </c>
      <c r="W18" s="182">
        <f t="shared" si="1"/>
        <v>100.00000000000001</v>
      </c>
      <c r="X18" s="162"/>
      <c r="Y18" s="158">
        <f t="shared" si="2"/>
        <v>1.2128877252116688</v>
      </c>
    </row>
    <row r="19" spans="2:25" s="128" customFormat="1" ht="18" customHeight="1" x14ac:dyDescent="0.2">
      <c r="B19" s="127" t="s">
        <v>6</v>
      </c>
      <c r="C19" s="129"/>
      <c r="D19" s="159">
        <v>138619</v>
      </c>
      <c r="E19" s="160"/>
      <c r="F19" s="161">
        <v>1380</v>
      </c>
      <c r="G19" s="182">
        <v>0.72659495490372616</v>
      </c>
      <c r="H19" s="161">
        <v>44949</v>
      </c>
      <c r="I19" s="182">
        <v>23.666461324614193</v>
      </c>
      <c r="J19" s="161">
        <v>4853</v>
      </c>
      <c r="K19" s="182">
        <v>2.5551922580781037</v>
      </c>
      <c r="L19" s="161">
        <v>8918</v>
      </c>
      <c r="M19" s="182">
        <v>4.6954882665445146</v>
      </c>
      <c r="N19" s="161">
        <v>14048</v>
      </c>
      <c r="O19" s="182">
        <v>7.3965260336866265</v>
      </c>
      <c r="P19" s="161">
        <v>20885</v>
      </c>
      <c r="Q19" s="182">
        <v>10.996330168959654</v>
      </c>
      <c r="R19" s="161">
        <v>94457</v>
      </c>
      <c r="S19" s="182">
        <v>49.733318590827004</v>
      </c>
      <c r="T19" s="161">
        <v>437</v>
      </c>
      <c r="U19" s="182">
        <f t="shared" si="0"/>
        <v>0.23008840238617995</v>
      </c>
      <c r="V19" s="161">
        <f t="shared" si="1"/>
        <v>189927</v>
      </c>
      <c r="W19" s="182">
        <f t="shared" si="1"/>
        <v>100.00000000000001</v>
      </c>
      <c r="X19" s="162"/>
      <c r="Y19" s="158">
        <f t="shared" si="2"/>
        <v>1.3701368499267776</v>
      </c>
    </row>
    <row r="20" spans="2:25" s="125" customFormat="1" ht="18" customHeight="1" x14ac:dyDescent="0.2">
      <c r="B20" s="127" t="s">
        <v>5</v>
      </c>
      <c r="C20" s="28"/>
      <c r="D20" s="156">
        <v>34303</v>
      </c>
      <c r="F20" s="157">
        <v>1309</v>
      </c>
      <c r="G20" s="181">
        <v>3.3564102564102565</v>
      </c>
      <c r="H20" s="157">
        <v>4932</v>
      </c>
      <c r="I20" s="181">
        <v>12.646153846153846</v>
      </c>
      <c r="J20" s="157">
        <v>995</v>
      </c>
      <c r="K20" s="181">
        <v>2.5512820512820511</v>
      </c>
      <c r="L20" s="157">
        <v>2196</v>
      </c>
      <c r="M20" s="181">
        <v>5.6307692307692312</v>
      </c>
      <c r="N20" s="157">
        <v>4953</v>
      </c>
      <c r="O20" s="181">
        <v>12.7</v>
      </c>
      <c r="P20" s="157">
        <v>18329</v>
      </c>
      <c r="Q20" s="181">
        <v>46.997435897435899</v>
      </c>
      <c r="R20" s="157">
        <v>6286</v>
      </c>
      <c r="S20" s="181">
        <v>16.117948717948718</v>
      </c>
      <c r="T20" s="157">
        <v>0</v>
      </c>
      <c r="U20" s="181">
        <f t="shared" si="0"/>
        <v>0</v>
      </c>
      <c r="V20" s="157">
        <f t="shared" si="1"/>
        <v>39000</v>
      </c>
      <c r="W20" s="181">
        <f t="shared" si="1"/>
        <v>100.00000000000001</v>
      </c>
      <c r="X20" s="154"/>
      <c r="Y20" s="158">
        <f t="shared" si="2"/>
        <v>1.1369267994052998</v>
      </c>
    </row>
    <row r="21" spans="2:25" s="125" customFormat="1" ht="18" customHeight="1" x14ac:dyDescent="0.2">
      <c r="B21" s="32" t="s">
        <v>38</v>
      </c>
      <c r="C21" s="28"/>
      <c r="D21" s="156">
        <v>72822</v>
      </c>
      <c r="F21" s="157">
        <v>5831</v>
      </c>
      <c r="G21" s="181">
        <v>6.5995880209158608</v>
      </c>
      <c r="H21" s="157">
        <v>9332</v>
      </c>
      <c r="I21" s="181">
        <v>10.562057179075085</v>
      </c>
      <c r="J21" s="157">
        <v>25763</v>
      </c>
      <c r="K21" s="181">
        <v>29.158838309527582</v>
      </c>
      <c r="L21" s="157">
        <v>8686</v>
      </c>
      <c r="M21" s="181">
        <v>9.8309074857957768</v>
      </c>
      <c r="N21" s="157">
        <v>7100</v>
      </c>
      <c r="O21" s="181">
        <v>8.0358557620481239</v>
      </c>
      <c r="P21" s="157">
        <v>14239</v>
      </c>
      <c r="Q21" s="181">
        <v>16.115852140253978</v>
      </c>
      <c r="R21" s="157">
        <v>17277</v>
      </c>
      <c r="S21" s="181">
        <v>19.554292957874008</v>
      </c>
      <c r="T21" s="157">
        <v>126</v>
      </c>
      <c r="U21" s="181">
        <f t="shared" si="0"/>
        <v>0.14260814450958645</v>
      </c>
      <c r="V21" s="157">
        <f t="shared" si="1"/>
        <v>88354</v>
      </c>
      <c r="W21" s="181">
        <f t="shared" si="1"/>
        <v>100</v>
      </c>
      <c r="X21" s="154"/>
      <c r="Y21" s="158">
        <f t="shared" si="2"/>
        <v>1.2132871934305567</v>
      </c>
    </row>
    <row r="22" spans="2:25" s="125" customFormat="1" ht="21" customHeight="1" x14ac:dyDescent="0.2">
      <c r="B22" s="32" t="s">
        <v>45</v>
      </c>
      <c r="C22" s="28"/>
      <c r="D22" s="156">
        <v>172160</v>
      </c>
      <c r="F22" s="157">
        <v>4597</v>
      </c>
      <c r="G22" s="181">
        <v>1.9596057769365867</v>
      </c>
      <c r="H22" s="157">
        <v>70051</v>
      </c>
      <c r="I22" s="181">
        <v>29.861288727471141</v>
      </c>
      <c r="J22" s="157">
        <v>49317</v>
      </c>
      <c r="K22" s="181">
        <v>21.022814466213106</v>
      </c>
      <c r="L22" s="157">
        <v>17180</v>
      </c>
      <c r="M22" s="181">
        <v>7.3234777567480007</v>
      </c>
      <c r="N22" s="157">
        <v>24011</v>
      </c>
      <c r="O22" s="181">
        <v>10.23539140962027</v>
      </c>
      <c r="P22" s="157">
        <v>25635</v>
      </c>
      <c r="Q22" s="181">
        <v>10.927668934472351</v>
      </c>
      <c r="R22" s="157">
        <v>43713</v>
      </c>
      <c r="S22" s="181">
        <v>18.63394547035654</v>
      </c>
      <c r="T22" s="157">
        <v>84</v>
      </c>
      <c r="U22" s="181">
        <f t="shared" si="0"/>
        <v>3.5807458182004197E-2</v>
      </c>
      <c r="V22" s="157">
        <f t="shared" si="1"/>
        <v>234588</v>
      </c>
      <c r="W22" s="181">
        <f t="shared" si="1"/>
        <v>100</v>
      </c>
      <c r="X22" s="154"/>
      <c r="Y22" s="158">
        <f t="shared" si="2"/>
        <v>1.3626161710037175</v>
      </c>
    </row>
    <row r="23" spans="2:25" s="125" customFormat="1" ht="18" customHeight="1" x14ac:dyDescent="0.2">
      <c r="B23" s="32" t="s">
        <v>46</v>
      </c>
      <c r="C23" s="28"/>
      <c r="D23" s="156">
        <v>39370</v>
      </c>
      <c r="F23" s="157">
        <v>4158</v>
      </c>
      <c r="G23" s="181">
        <v>8.4304859998783481</v>
      </c>
      <c r="H23" s="157">
        <v>8167</v>
      </c>
      <c r="I23" s="181">
        <v>16.558869447091503</v>
      </c>
      <c r="J23" s="157">
        <v>3243</v>
      </c>
      <c r="K23" s="181">
        <v>6.5752924717665904</v>
      </c>
      <c r="L23" s="157">
        <v>3997</v>
      </c>
      <c r="M23" s="181">
        <v>8.1040530402870985</v>
      </c>
      <c r="N23" s="157">
        <v>5013</v>
      </c>
      <c r="O23" s="181">
        <v>10.164027493359827</v>
      </c>
      <c r="P23" s="157">
        <v>1333</v>
      </c>
      <c r="Q23" s="181">
        <v>2.7027027027027026</v>
      </c>
      <c r="R23" s="157">
        <v>23407</v>
      </c>
      <c r="S23" s="181">
        <v>47.458486243182421</v>
      </c>
      <c r="T23" s="157">
        <v>3</v>
      </c>
      <c r="U23" s="181">
        <f t="shared" si="0"/>
        <v>6.0826017315139596E-3</v>
      </c>
      <c r="V23" s="157">
        <f>F23+H23+J23+L23+N23+P23+R23+T23</f>
        <v>49321</v>
      </c>
      <c r="W23" s="181">
        <f t="shared" si="1"/>
        <v>100</v>
      </c>
      <c r="X23" s="154"/>
      <c r="Y23" s="158">
        <f t="shared" si="2"/>
        <v>1.2527559055118109</v>
      </c>
    </row>
    <row r="24" spans="2:25" s="125" customFormat="1" ht="22.5" customHeight="1" x14ac:dyDescent="0.2">
      <c r="B24" s="32" t="s">
        <v>47</v>
      </c>
      <c r="C24" s="28"/>
      <c r="D24" s="156">
        <v>15602</v>
      </c>
      <c r="F24" s="126">
        <v>1944</v>
      </c>
      <c r="G24" s="183">
        <v>9.1409225560727894</v>
      </c>
      <c r="H24" s="126">
        <v>2998</v>
      </c>
      <c r="I24" s="181">
        <v>14.096957727935299</v>
      </c>
      <c r="J24" s="126">
        <v>1019</v>
      </c>
      <c r="K24" s="181">
        <v>4.7914609488879485</v>
      </c>
      <c r="L24" s="126">
        <v>592</v>
      </c>
      <c r="M24" s="181">
        <v>2.7836554285982977</v>
      </c>
      <c r="N24" s="126">
        <v>2464</v>
      </c>
      <c r="O24" s="181">
        <v>11.586025297409131</v>
      </c>
      <c r="P24" s="126">
        <v>2671</v>
      </c>
      <c r="Q24" s="181">
        <v>12.559364273287253</v>
      </c>
      <c r="R24" s="126">
        <v>9544</v>
      </c>
      <c r="S24" s="181">
        <v>44.877039544834723</v>
      </c>
      <c r="T24" s="126">
        <v>35</v>
      </c>
      <c r="U24" s="181">
        <f t="shared" si="0"/>
        <v>0.16457422297456153</v>
      </c>
      <c r="V24" s="126">
        <f t="shared" si="1"/>
        <v>21267</v>
      </c>
      <c r="W24" s="181">
        <f t="shared" si="1"/>
        <v>100.00000000000001</v>
      </c>
      <c r="X24" s="154"/>
      <c r="Y24" s="158">
        <f t="shared" si="2"/>
        <v>1.3630944750672991</v>
      </c>
    </row>
    <row r="25" spans="2:25" s="125" customFormat="1" ht="18" customHeight="1" x14ac:dyDescent="0.2">
      <c r="B25" s="32" t="s">
        <v>48</v>
      </c>
      <c r="C25" s="28"/>
      <c r="D25" s="156">
        <v>66844</v>
      </c>
      <c r="F25" s="126">
        <v>936</v>
      </c>
      <c r="G25" s="183">
        <v>1.0059972915457536</v>
      </c>
      <c r="H25" s="126">
        <v>23330</v>
      </c>
      <c r="I25" s="181">
        <v>25.074697448464136</v>
      </c>
      <c r="J25" s="126">
        <v>5587</v>
      </c>
      <c r="K25" s="181">
        <v>6.0048150297715006</v>
      </c>
      <c r="L25" s="126">
        <v>7506</v>
      </c>
      <c r="M25" s="181">
        <v>8.0673244341265242</v>
      </c>
      <c r="N25" s="126">
        <v>13046</v>
      </c>
      <c r="O25" s="181">
        <v>14.021624642634508</v>
      </c>
      <c r="P25" s="126">
        <v>1366</v>
      </c>
      <c r="Q25" s="181">
        <v>1.4681541669353626</v>
      </c>
      <c r="R25" s="126">
        <v>34458</v>
      </c>
      <c r="S25" s="181">
        <v>37.034887470174759</v>
      </c>
      <c r="T25" s="126">
        <v>6813</v>
      </c>
      <c r="U25" s="181">
        <f t="shared" si="0"/>
        <v>7.322499516347456</v>
      </c>
      <c r="V25" s="126">
        <f t="shared" si="1"/>
        <v>93042</v>
      </c>
      <c r="W25" s="181">
        <f t="shared" si="1"/>
        <v>100</v>
      </c>
      <c r="X25" s="154"/>
      <c r="Y25" s="158">
        <f t="shared" si="2"/>
        <v>1.3919274729220275</v>
      </c>
    </row>
    <row r="26" spans="2:25" s="125" customFormat="1" ht="18" customHeight="1" x14ac:dyDescent="0.2">
      <c r="B26" s="32" t="s">
        <v>49</v>
      </c>
      <c r="C26" s="28"/>
      <c r="D26" s="156">
        <v>9014</v>
      </c>
      <c r="F26" s="126">
        <v>1059</v>
      </c>
      <c r="G26" s="183">
        <v>7.7018181818181821</v>
      </c>
      <c r="H26" s="126">
        <v>3378</v>
      </c>
      <c r="I26" s="181">
        <v>24.567272727272726</v>
      </c>
      <c r="J26" s="126">
        <v>3850</v>
      </c>
      <c r="K26" s="181">
        <v>28</v>
      </c>
      <c r="L26" s="126">
        <v>1263</v>
      </c>
      <c r="M26" s="181">
        <v>9.1854545454545455</v>
      </c>
      <c r="N26" s="126">
        <v>1969</v>
      </c>
      <c r="O26" s="181">
        <v>14.32</v>
      </c>
      <c r="P26" s="126">
        <v>995</v>
      </c>
      <c r="Q26" s="181">
        <v>7.2363636363636363</v>
      </c>
      <c r="R26" s="126">
        <v>1236</v>
      </c>
      <c r="S26" s="181">
        <v>8.9890909090909084</v>
      </c>
      <c r="T26" s="126">
        <v>0</v>
      </c>
      <c r="U26" s="181">
        <f t="shared" si="0"/>
        <v>0</v>
      </c>
      <c r="V26" s="126">
        <f t="shared" si="1"/>
        <v>13750</v>
      </c>
      <c r="W26" s="181">
        <f t="shared" si="1"/>
        <v>100</v>
      </c>
      <c r="X26" s="154"/>
      <c r="Y26" s="158">
        <f t="shared" si="2"/>
        <v>1.5254049256711781</v>
      </c>
    </row>
    <row r="27" spans="2:25" s="125" customFormat="1" ht="18" customHeight="1" x14ac:dyDescent="0.2">
      <c r="B27" s="32" t="s">
        <v>4</v>
      </c>
      <c r="C27" s="28"/>
      <c r="D27" s="156">
        <v>3282</v>
      </c>
      <c r="F27" s="126">
        <v>574</v>
      </c>
      <c r="G27" s="183">
        <v>13.081130355515041</v>
      </c>
      <c r="H27" s="126">
        <v>742</v>
      </c>
      <c r="I27" s="181">
        <v>16.909753874202369</v>
      </c>
      <c r="J27" s="126">
        <v>1124</v>
      </c>
      <c r="K27" s="181">
        <v>25.615314494074749</v>
      </c>
      <c r="L27" s="126">
        <v>64</v>
      </c>
      <c r="M27" s="181">
        <v>1.4585232452142205</v>
      </c>
      <c r="N27" s="126">
        <v>195</v>
      </c>
      <c r="O27" s="181">
        <v>4.4439380127620787</v>
      </c>
      <c r="P27" s="126">
        <v>4</v>
      </c>
      <c r="Q27" s="181">
        <v>9.1157702825888781E-2</v>
      </c>
      <c r="R27" s="126">
        <v>1685</v>
      </c>
      <c r="S27" s="181">
        <v>38.400182315405651</v>
      </c>
      <c r="T27" s="126">
        <v>0</v>
      </c>
      <c r="U27" s="181">
        <f t="shared" si="0"/>
        <v>0</v>
      </c>
      <c r="V27" s="157">
        <f t="shared" si="1"/>
        <v>4388</v>
      </c>
      <c r="W27" s="181">
        <f t="shared" si="1"/>
        <v>100</v>
      </c>
      <c r="X27" s="154"/>
      <c r="Y27" s="158">
        <f t="shared" si="2"/>
        <v>1.3369896404631323</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1371702</v>
      </c>
      <c r="E30" s="23"/>
      <c r="F30" s="65">
        <f>SUM(F10:F27)</f>
        <v>67894</v>
      </c>
      <c r="G30" s="67">
        <f>F30*100/$V30</f>
        <v>3.6824064130517318</v>
      </c>
      <c r="H30" s="65">
        <f>SUM(H10:H27)</f>
        <v>405785</v>
      </c>
      <c r="I30" s="67">
        <f>H30*100/$V30</f>
        <v>22.008797335849959</v>
      </c>
      <c r="J30" s="65">
        <f>SUM(J10:J27)</f>
        <v>335394</v>
      </c>
      <c r="K30" s="67">
        <f>J30*100/$V30</f>
        <v>18.190959679781315</v>
      </c>
      <c r="L30" s="65">
        <f>SUM(L10:L27)</f>
        <v>102992</v>
      </c>
      <c r="M30" s="67">
        <f>L30*100/$V30</f>
        <v>5.5860370768112642</v>
      </c>
      <c r="N30" s="65">
        <f>SUM(N10:N27)</f>
        <v>179872</v>
      </c>
      <c r="O30" s="67">
        <f>N30*100/$V30</f>
        <v>9.7558224044604991</v>
      </c>
      <c r="P30" s="65">
        <f>SUM(P10:P27)</f>
        <v>201385</v>
      </c>
      <c r="Q30" s="67">
        <f>P30*100/$V30</f>
        <v>10.92263551259939</v>
      </c>
      <c r="R30" s="65">
        <f>SUM(R10:R27)</f>
        <v>540594</v>
      </c>
      <c r="S30" s="67">
        <f>R30*100/$V30</f>
        <v>29.320511568876306</v>
      </c>
      <c r="T30" s="65">
        <f>SUM(T10:T28)</f>
        <v>9824</v>
      </c>
      <c r="U30" s="67">
        <f>T30*100/$V30</f>
        <v>0.53283000856953799</v>
      </c>
      <c r="V30" s="65">
        <f>SUM(V10:V27)</f>
        <v>1843740</v>
      </c>
      <c r="W30" s="67">
        <f>G30+I30+K30+M30+O30+Q30+S30+U30</f>
        <v>100</v>
      </c>
      <c r="X30" s="174"/>
      <c r="Y30" s="175">
        <f>(V30/D30)</f>
        <v>1.344125764925618</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2: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2:25" s="987" customFormat="1" x14ac:dyDescent="0.2">
      <c r="F34" s="989"/>
      <c r="G34" s="989"/>
      <c r="H34" s="989"/>
      <c r="I34" s="989"/>
      <c r="J34" s="989"/>
      <c r="X34" s="536"/>
      <c r="Y34" s="536"/>
    </row>
    <row r="35" spans="2:25" s="987" customFormat="1" x14ac:dyDescent="0.2">
      <c r="X35" s="536"/>
      <c r="Y35" s="536"/>
    </row>
    <row r="36" spans="2:25" s="987" customFormat="1" x14ac:dyDescent="0.2">
      <c r="D36" s="1008"/>
      <c r="T36" s="536"/>
      <c r="U36" s="536"/>
    </row>
    <row r="37" spans="2:25" s="987" customFormat="1" x14ac:dyDescent="0.2">
      <c r="T37" s="536"/>
      <c r="U37" s="536"/>
    </row>
    <row r="38" spans="2:25" s="987" customFormat="1" x14ac:dyDescent="0.2">
      <c r="T38" s="536"/>
      <c r="U38" s="536"/>
    </row>
    <row r="39" spans="2:25" s="987" customFormat="1" x14ac:dyDescent="0.2">
      <c r="T39" s="536"/>
      <c r="U39" s="536"/>
    </row>
    <row r="40" spans="2:25" s="987" customFormat="1" x14ac:dyDescent="0.2">
      <c r="T40" s="536"/>
      <c r="U40" s="536"/>
    </row>
    <row r="41" spans="2:25" s="987" customFormat="1" x14ac:dyDescent="0.2">
      <c r="T41" s="536"/>
      <c r="U41" s="536"/>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topLeftCell="A3"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9.5" x14ac:dyDescent="0.2">
      <c r="B3" s="1032" t="s">
        <v>425</v>
      </c>
      <c r="C3" s="1032"/>
      <c r="D3" s="1032"/>
      <c r="E3" s="1032"/>
      <c r="F3" s="1032"/>
      <c r="G3" s="1032"/>
      <c r="H3" s="1032"/>
      <c r="I3" s="1032"/>
      <c r="J3" s="1032"/>
      <c r="K3" s="1032"/>
      <c r="L3" s="1032"/>
      <c r="M3" s="1032"/>
      <c r="N3" s="1032"/>
      <c r="O3" s="1032"/>
      <c r="P3" s="1032"/>
      <c r="Q3" s="1032"/>
      <c r="R3" s="1032"/>
      <c r="S3" s="1032"/>
      <c r="T3" s="1032"/>
      <c r="U3" s="1032"/>
      <c r="V3" s="1032"/>
      <c r="W3" s="1032"/>
      <c r="X3" s="1032"/>
      <c r="Y3" s="13"/>
    </row>
    <row r="4" spans="2:25" s="7" customFormat="1" ht="14.25" customHeight="1" x14ac:dyDescent="0.2">
      <c r="B4" s="1035" t="str">
        <f>porsaad!B6</f>
        <v>Situación a 31 de agosto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7" customFormat="1" ht="19.5" customHeight="1" x14ac:dyDescent="0.2">
      <c r="B6" s="518"/>
      <c r="C6" s="518"/>
      <c r="D6" s="518"/>
      <c r="E6" s="518"/>
      <c r="F6" s="1105" t="s">
        <v>55</v>
      </c>
      <c r="G6" s="1105"/>
      <c r="H6" s="1105"/>
      <c r="I6" s="1105"/>
      <c r="J6" s="1105"/>
      <c r="K6" s="1105"/>
      <c r="L6" s="1105"/>
      <c r="M6" s="1105"/>
      <c r="N6" s="1105"/>
      <c r="O6" s="1105"/>
      <c r="P6" s="1105"/>
      <c r="Q6" s="1105"/>
      <c r="R6" s="1105"/>
      <c r="S6" s="1105"/>
      <c r="T6" s="1105"/>
      <c r="U6" s="1105"/>
      <c r="V6" s="1105"/>
      <c r="W6" s="1105"/>
      <c r="X6" s="673"/>
      <c r="Y6" s="673"/>
    </row>
    <row r="7" spans="2:25" s="517" customFormat="1" ht="64.5" customHeight="1" x14ac:dyDescent="0.2">
      <c r="B7" s="1106" t="s">
        <v>15</v>
      </c>
      <c r="C7" s="542"/>
      <c r="D7" s="543" t="s">
        <v>56</v>
      </c>
      <c r="E7" s="542"/>
      <c r="F7" s="1107" t="s">
        <v>176</v>
      </c>
      <c r="G7" s="1107"/>
      <c r="H7" s="1107" t="s">
        <v>62</v>
      </c>
      <c r="I7" s="1107"/>
      <c r="J7" s="1107" t="s">
        <v>63</v>
      </c>
      <c r="K7" s="1107"/>
      <c r="L7" s="1107" t="s">
        <v>160</v>
      </c>
      <c r="M7" s="1107"/>
      <c r="N7" s="1107" t="s">
        <v>3</v>
      </c>
      <c r="O7" s="1107"/>
      <c r="P7" s="543"/>
      <c r="Q7" s="543" t="s">
        <v>65</v>
      </c>
      <c r="R7" s="518"/>
      <c r="S7" s="518"/>
      <c r="T7" s="518"/>
      <c r="U7" s="518"/>
      <c r="V7" s="518"/>
      <c r="W7" s="518"/>
    </row>
    <row r="8" spans="2:25" s="627" customFormat="1" ht="20.25" customHeight="1" x14ac:dyDescent="0.2">
      <c r="B8" s="1106"/>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c r="R8" s="542"/>
      <c r="S8" s="542"/>
      <c r="T8" s="542"/>
      <c r="U8" s="542"/>
      <c r="V8" s="542"/>
      <c r="W8" s="542"/>
    </row>
    <row r="9" spans="2:25" s="628" customFormat="1" ht="8.25" customHeight="1" x14ac:dyDescent="0.2">
      <c r="B9" s="545"/>
      <c r="C9" s="546"/>
      <c r="D9" s="547"/>
      <c r="E9" s="546"/>
      <c r="F9" s="548"/>
      <c r="G9" s="548"/>
      <c r="H9" s="548"/>
      <c r="I9" s="548"/>
      <c r="J9" s="548"/>
      <c r="K9" s="548"/>
      <c r="L9" s="548"/>
      <c r="M9" s="548"/>
      <c r="N9" s="548"/>
      <c r="O9" s="548"/>
      <c r="P9" s="548"/>
      <c r="Q9" s="548"/>
      <c r="R9" s="544"/>
      <c r="S9" s="544"/>
      <c r="T9" s="544"/>
      <c r="U9" s="544"/>
      <c r="V9" s="544"/>
      <c r="W9" s="544"/>
    </row>
    <row r="10" spans="2:25" s="629" customFormat="1" ht="18" customHeight="1" x14ac:dyDescent="0.2">
      <c r="B10" s="531" t="s">
        <v>11</v>
      </c>
      <c r="C10" s="546"/>
      <c r="D10" s="550">
        <f>'41benpresaad'!D10</f>
        <v>276119</v>
      </c>
      <c r="E10" s="549"/>
      <c r="F10" s="551">
        <f>'41benpresaad'!F10+'41benpresaad'!H10+'41benpresaad'!J10+'41benpresaad'!L10+'41benpresaad'!N10</f>
        <v>320377</v>
      </c>
      <c r="G10" s="552">
        <f t="shared" ref="G10:G27" si="0">F10*100/$N10</f>
        <v>79.467056258479943</v>
      </c>
      <c r="H10" s="551">
        <f>'41benpresaad'!P10</f>
        <v>4578</v>
      </c>
      <c r="I10" s="552">
        <f t="shared" ref="I10:I27" si="1">H10*100/$N10</f>
        <v>1.1355377681647596</v>
      </c>
      <c r="J10" s="551">
        <f>'41benpresaad'!R10</f>
        <v>78191</v>
      </c>
      <c r="K10" s="552">
        <f t="shared" ref="K10:K27" si="2">J10*100/$N10</f>
        <v>19.394677507769927</v>
      </c>
      <c r="L10" s="551">
        <f>'41benpresaad'!T10</f>
        <v>11</v>
      </c>
      <c r="M10" s="552">
        <f t="shared" ref="M10:M27" si="3">L10*100/$N10</f>
        <v>2.7284655853674869E-3</v>
      </c>
      <c r="N10" s="551">
        <f>F10+H10+J10+L10</f>
        <v>403157</v>
      </c>
      <c r="O10" s="552">
        <f>G10+I10+K10+M10</f>
        <v>100</v>
      </c>
      <c r="P10" s="553"/>
      <c r="Q10" s="553">
        <f t="shared" ref="Q10:Q27" si="4">N10/D10</f>
        <v>1.4600842390418625</v>
      </c>
      <c r="R10" s="549"/>
      <c r="S10" s="549"/>
      <c r="T10" s="549"/>
      <c r="U10" s="549"/>
      <c r="V10" s="549"/>
      <c r="W10" s="549"/>
    </row>
    <row r="11" spans="2:25" s="629" customFormat="1" ht="18" customHeight="1" x14ac:dyDescent="0.2">
      <c r="B11" s="531" t="s">
        <v>10</v>
      </c>
      <c r="C11" s="546"/>
      <c r="D11" s="550">
        <f>'41benpresaad'!D11</f>
        <v>39459</v>
      </c>
      <c r="E11" s="549"/>
      <c r="F11" s="551">
        <f>'41benpresaad'!F11+'41benpresaad'!H11+'41benpresaad'!J11+'41benpresaad'!L11+'41benpresaad'!N11</f>
        <v>22514</v>
      </c>
      <c r="G11" s="552">
        <f t="shared" si="0"/>
        <v>44.658229856785816</v>
      </c>
      <c r="H11" s="551">
        <f>'41benpresaad'!P11</f>
        <v>8092</v>
      </c>
      <c r="I11" s="552">
        <f t="shared" si="1"/>
        <v>16.051096917522909</v>
      </c>
      <c r="J11" s="551">
        <f>'41benpresaad'!R11</f>
        <v>19808</v>
      </c>
      <c r="K11" s="552">
        <f t="shared" si="2"/>
        <v>39.290673225691279</v>
      </c>
      <c r="L11" s="551">
        <f>'41benpresaad'!T11</f>
        <v>0</v>
      </c>
      <c r="M11" s="552">
        <f t="shared" si="3"/>
        <v>0</v>
      </c>
      <c r="N11" s="551">
        <f t="shared" ref="N11:N27" si="5">F11+H11+J11+L11</f>
        <v>50414</v>
      </c>
      <c r="O11" s="552">
        <f t="shared" ref="O11:O27" si="6">G11+I11+K11+M11</f>
        <v>100</v>
      </c>
      <c r="P11" s="553"/>
      <c r="Q11" s="553">
        <f t="shared" si="4"/>
        <v>1.277629945006209</v>
      </c>
      <c r="R11" s="549"/>
      <c r="S11" s="549"/>
      <c r="T11" s="549"/>
      <c r="U11" s="549"/>
      <c r="V11" s="549"/>
      <c r="W11" s="549"/>
    </row>
    <row r="12" spans="2:25" s="629" customFormat="1" ht="22.5" customHeight="1" x14ac:dyDescent="0.2">
      <c r="B12" s="531" t="s">
        <v>40</v>
      </c>
      <c r="C12" s="546"/>
      <c r="D12" s="550">
        <f>'41benpresaad'!D12</f>
        <v>30053</v>
      </c>
      <c r="E12" s="549"/>
      <c r="F12" s="550">
        <f>'41benpresaad'!F12+'41benpresaad'!H12+'41benpresaad'!J12+'41benpresaad'!L12+'41benpresaad'!N12</f>
        <v>23451</v>
      </c>
      <c r="G12" s="552">
        <f t="shared" si="0"/>
        <v>60.922765178084326</v>
      </c>
      <c r="H12" s="551">
        <f>'41benpresaad'!P12</f>
        <v>4115</v>
      </c>
      <c r="I12" s="552">
        <f t="shared" si="1"/>
        <v>10.690255371106435</v>
      </c>
      <c r="J12" s="551">
        <f>'41benpresaad'!R12</f>
        <v>10909</v>
      </c>
      <c r="K12" s="552">
        <f t="shared" si="2"/>
        <v>28.34021770191983</v>
      </c>
      <c r="L12" s="551">
        <f>'41benpresaad'!T12</f>
        <v>18</v>
      </c>
      <c r="M12" s="552">
        <f t="shared" si="3"/>
        <v>4.6761748889408462E-2</v>
      </c>
      <c r="N12" s="551">
        <f t="shared" si="5"/>
        <v>38493</v>
      </c>
      <c r="O12" s="552">
        <f t="shared" si="6"/>
        <v>100</v>
      </c>
      <c r="P12" s="553"/>
      <c r="Q12" s="553">
        <f t="shared" si="4"/>
        <v>1.2808371876351778</v>
      </c>
      <c r="R12" s="549"/>
      <c r="S12" s="549"/>
      <c r="T12" s="549"/>
      <c r="U12" s="549"/>
      <c r="V12" s="549"/>
      <c r="W12" s="549"/>
    </row>
    <row r="13" spans="2:25" s="629" customFormat="1" ht="18" customHeight="1" x14ac:dyDescent="0.2">
      <c r="B13" s="531" t="s">
        <v>41</v>
      </c>
      <c r="C13" s="546"/>
      <c r="D13" s="550">
        <f>'41benpresaad'!D13</f>
        <v>28446</v>
      </c>
      <c r="E13" s="549"/>
      <c r="F13" s="551">
        <f>'41benpresaad'!F13+'41benpresaad'!H13+'41benpresaad'!J13+'41benpresaad'!L13+'41benpresaad'!N13</f>
        <v>24140</v>
      </c>
      <c r="G13" s="552">
        <f t="shared" si="0"/>
        <v>52.060643964717805</v>
      </c>
      <c r="H13" s="551">
        <f>'41benpresaad'!P13</f>
        <v>817</v>
      </c>
      <c r="I13" s="552">
        <f t="shared" si="1"/>
        <v>1.7619530289633161</v>
      </c>
      <c r="J13" s="551">
        <f>'41benpresaad'!R13</f>
        <v>21412</v>
      </c>
      <c r="K13" s="552">
        <f t="shared" si="2"/>
        <v>46.177403006318876</v>
      </c>
      <c r="L13" s="551">
        <f>'41benpresaad'!T13</f>
        <v>0</v>
      </c>
      <c r="M13" s="552">
        <f t="shared" si="3"/>
        <v>0</v>
      </c>
      <c r="N13" s="551">
        <f t="shared" si="5"/>
        <v>46369</v>
      </c>
      <c r="O13" s="552">
        <f t="shared" si="6"/>
        <v>100</v>
      </c>
      <c r="P13" s="553"/>
      <c r="Q13" s="553">
        <f t="shared" si="4"/>
        <v>1.6300710117415453</v>
      </c>
      <c r="R13" s="549"/>
      <c r="S13" s="549"/>
      <c r="T13" s="549"/>
      <c r="U13" s="549"/>
      <c r="V13" s="549"/>
      <c r="W13" s="549"/>
    </row>
    <row r="14" spans="2:25" s="629" customFormat="1" ht="18" customHeight="1" x14ac:dyDescent="0.2">
      <c r="B14" s="531" t="s">
        <v>9</v>
      </c>
      <c r="C14" s="546"/>
      <c r="D14" s="550">
        <f>'41benpresaad'!D14</f>
        <v>39291</v>
      </c>
      <c r="E14" s="549"/>
      <c r="F14" s="551">
        <f>'41benpresaad'!F14+'41benpresaad'!H14+'41benpresaad'!J14+'41benpresaad'!L14+'41benpresaad'!N14</f>
        <v>14746</v>
      </c>
      <c r="G14" s="552">
        <f t="shared" si="0"/>
        <v>33.471796617864037</v>
      </c>
      <c r="H14" s="551">
        <f>'41benpresaad'!P14</f>
        <v>13509</v>
      </c>
      <c r="I14" s="552">
        <f t="shared" si="1"/>
        <v>30.663942798774258</v>
      </c>
      <c r="J14" s="551">
        <f>'41benpresaad'!R14</f>
        <v>15800</v>
      </c>
      <c r="K14" s="552">
        <f t="shared" si="2"/>
        <v>35.864260583361705</v>
      </c>
      <c r="L14" s="551">
        <f>'41benpresaad'!T14</f>
        <v>0</v>
      </c>
      <c r="M14" s="552">
        <f t="shared" si="3"/>
        <v>0</v>
      </c>
      <c r="N14" s="551">
        <f t="shared" si="5"/>
        <v>44055</v>
      </c>
      <c r="O14" s="552">
        <f t="shared" si="6"/>
        <v>100</v>
      </c>
      <c r="P14" s="553"/>
      <c r="Q14" s="553">
        <f t="shared" si="4"/>
        <v>1.1212491410246621</v>
      </c>
      <c r="R14" s="549"/>
      <c r="S14" s="549"/>
      <c r="T14" s="549"/>
      <c r="U14" s="549"/>
      <c r="V14" s="549"/>
      <c r="W14" s="549"/>
    </row>
    <row r="15" spans="2:25" s="629" customFormat="1" ht="18" customHeight="1" x14ac:dyDescent="0.2">
      <c r="B15" s="531" t="s">
        <v>8</v>
      </c>
      <c r="C15" s="546"/>
      <c r="D15" s="550">
        <f>'41benpresaad'!D15</f>
        <v>17610</v>
      </c>
      <c r="E15" s="549"/>
      <c r="F15" s="550">
        <f>'41benpresaad'!F15+'41benpresaad'!H15+'41benpresaad'!J15+'41benpresaad'!L15+'41benpresaad'!N15</f>
        <v>18487</v>
      </c>
      <c r="G15" s="552">
        <f t="shared" si="0"/>
        <v>66.764174792343809</v>
      </c>
      <c r="H15" s="551">
        <f>'41benpresaad'!P15</f>
        <v>180</v>
      </c>
      <c r="I15" s="552">
        <f t="shared" si="1"/>
        <v>0.65005417118093178</v>
      </c>
      <c r="J15" s="551">
        <f>'41benpresaad'!R15</f>
        <v>9023</v>
      </c>
      <c r="K15" s="552">
        <f t="shared" si="2"/>
        <v>32.585771036475265</v>
      </c>
      <c r="L15" s="551">
        <f>'41benpresaad'!T15</f>
        <v>0</v>
      </c>
      <c r="M15" s="552">
        <f t="shared" si="3"/>
        <v>0</v>
      </c>
      <c r="N15" s="551">
        <f t="shared" si="5"/>
        <v>27690</v>
      </c>
      <c r="O15" s="552">
        <f t="shared" si="6"/>
        <v>100</v>
      </c>
      <c r="P15" s="553"/>
      <c r="Q15" s="553">
        <f t="shared" si="4"/>
        <v>1.5724020442930153</v>
      </c>
      <c r="R15" s="549"/>
      <c r="S15" s="549"/>
      <c r="T15" s="549"/>
      <c r="U15" s="549"/>
      <c r="V15" s="549"/>
      <c r="W15" s="549"/>
    </row>
    <row r="16" spans="2:25" s="629" customFormat="1" ht="18" customHeight="1" x14ac:dyDescent="0.2">
      <c r="B16" s="531" t="s">
        <v>7</v>
      </c>
      <c r="C16" s="546"/>
      <c r="D16" s="550">
        <f>'41benpresaad'!D16</f>
        <v>119437</v>
      </c>
      <c r="E16" s="549"/>
      <c r="F16" s="551">
        <f>'41benpresaad'!F16+'41benpresaad'!H16+'41benpresaad'!J16+'41benpresaad'!L16+'41benpresaad'!N16</f>
        <v>79363</v>
      </c>
      <c r="G16" s="552">
        <f t="shared" si="0"/>
        <v>48.205716923600228</v>
      </c>
      <c r="H16" s="551">
        <f>'41benpresaad'!P16</f>
        <v>50924</v>
      </c>
      <c r="I16" s="552">
        <f t="shared" si="1"/>
        <v>30.93164230960798</v>
      </c>
      <c r="J16" s="551">
        <f>'41benpresaad'!R16</f>
        <v>32171</v>
      </c>
      <c r="K16" s="552">
        <f t="shared" si="2"/>
        <v>19.540921073411326</v>
      </c>
      <c r="L16" s="551">
        <f>'41benpresaad'!T16</f>
        <v>2176</v>
      </c>
      <c r="M16" s="552">
        <f t="shared" si="3"/>
        <v>1.3217196933804682</v>
      </c>
      <c r="N16" s="551">
        <f t="shared" si="5"/>
        <v>164634</v>
      </c>
      <c r="O16" s="552">
        <f t="shared" si="6"/>
        <v>100</v>
      </c>
      <c r="P16" s="553"/>
      <c r="Q16" s="553">
        <f t="shared" si="4"/>
        <v>1.3784170734362049</v>
      </c>
      <c r="R16" s="549"/>
      <c r="S16" s="549"/>
      <c r="T16" s="549"/>
      <c r="U16" s="549"/>
      <c r="V16" s="549"/>
      <c r="W16" s="549"/>
    </row>
    <row r="17" spans="2:25" s="629" customFormat="1" ht="18" customHeight="1" x14ac:dyDescent="0.2">
      <c r="B17" s="531" t="s">
        <v>43</v>
      </c>
      <c r="C17" s="546"/>
      <c r="D17" s="550">
        <f>'41benpresaad'!D17</f>
        <v>69903</v>
      </c>
      <c r="E17" s="549"/>
      <c r="F17" s="551">
        <f>'41benpresaad'!F17+'41benpresaad'!H17+'41benpresaad'!J17+'41benpresaad'!L17+'41benpresaad'!N17</f>
        <v>67280</v>
      </c>
      <c r="G17" s="552">
        <f t="shared" si="0"/>
        <v>71.972614462986741</v>
      </c>
      <c r="H17" s="551">
        <f>'41benpresaad'!P17</f>
        <v>9718</v>
      </c>
      <c r="I17" s="552">
        <f t="shared" si="1"/>
        <v>10.395806589644843</v>
      </c>
      <c r="J17" s="551">
        <f>'41benpresaad'!R17</f>
        <v>16460</v>
      </c>
      <c r="K17" s="552">
        <f t="shared" si="2"/>
        <v>17.608044501497648</v>
      </c>
      <c r="L17" s="551">
        <f>'41benpresaad'!T17</f>
        <v>22</v>
      </c>
      <c r="M17" s="552">
        <f t="shared" si="3"/>
        <v>2.3534445870774499E-2</v>
      </c>
      <c r="N17" s="551">
        <f t="shared" si="5"/>
        <v>93480</v>
      </c>
      <c r="O17" s="552">
        <f t="shared" si="6"/>
        <v>100.00000000000001</v>
      </c>
      <c r="P17" s="553"/>
      <c r="Q17" s="553">
        <f t="shared" si="4"/>
        <v>1.3372816617312562</v>
      </c>
      <c r="R17" s="549"/>
      <c r="S17" s="549"/>
      <c r="T17" s="549"/>
      <c r="U17" s="549"/>
      <c r="V17" s="549"/>
      <c r="W17" s="549"/>
    </row>
    <row r="18" spans="2:25" s="629" customFormat="1" ht="18" customHeight="1" x14ac:dyDescent="0.2">
      <c r="B18" s="531" t="s">
        <v>44</v>
      </c>
      <c r="C18" s="546"/>
      <c r="D18" s="550">
        <f>'41benpresaad'!D18</f>
        <v>199368</v>
      </c>
      <c r="E18" s="549"/>
      <c r="F18" s="551">
        <f>'41benpresaad'!F18+'41benpresaad'!H18+'41benpresaad'!J18+'41benpresaad'!L18+'41benpresaad'!N18</f>
        <v>112960</v>
      </c>
      <c r="G18" s="552">
        <f t="shared" si="0"/>
        <v>46.714169330592902</v>
      </c>
      <c r="H18" s="551">
        <f>'41benpresaad'!P18</f>
        <v>23995</v>
      </c>
      <c r="I18" s="552">
        <f t="shared" si="1"/>
        <v>9.9230390677016356</v>
      </c>
      <c r="J18" s="551">
        <f>'41benpresaad'!R18</f>
        <v>104757</v>
      </c>
      <c r="K18" s="552">
        <f t="shared" si="2"/>
        <v>43.321850536162543</v>
      </c>
      <c r="L18" s="551">
        <f>'41benpresaad'!T18</f>
        <v>99</v>
      </c>
      <c r="M18" s="552">
        <f t="shared" si="3"/>
        <v>4.0941065542924017E-2</v>
      </c>
      <c r="N18" s="551">
        <f t="shared" si="5"/>
        <v>241811</v>
      </c>
      <c r="O18" s="552">
        <f t="shared" si="6"/>
        <v>100.00000000000001</v>
      </c>
      <c r="P18" s="553"/>
      <c r="Q18" s="553">
        <f t="shared" si="4"/>
        <v>1.2128877252116688</v>
      </c>
      <c r="R18" s="549"/>
      <c r="S18" s="549"/>
      <c r="T18" s="549"/>
      <c r="U18" s="549"/>
      <c r="V18" s="549"/>
      <c r="W18" s="549"/>
    </row>
    <row r="19" spans="2:25" s="629" customFormat="1" ht="18" customHeight="1" x14ac:dyDescent="0.2">
      <c r="B19" s="531" t="s">
        <v>6</v>
      </c>
      <c r="C19" s="546"/>
      <c r="D19" s="550">
        <f>'41benpresaad'!D19</f>
        <v>138619</v>
      </c>
      <c r="E19" s="549"/>
      <c r="F19" s="551">
        <f>'41benpresaad'!F19+'41benpresaad'!H19+'41benpresaad'!J19+'41benpresaad'!L19+'41benpresaad'!N19</f>
        <v>74148</v>
      </c>
      <c r="G19" s="552">
        <f t="shared" si="0"/>
        <v>39.040262837827164</v>
      </c>
      <c r="H19" s="551">
        <f>'41benpresaad'!P19</f>
        <v>20885</v>
      </c>
      <c r="I19" s="552">
        <f>H19*100/$N19</f>
        <v>10.996330168959654</v>
      </c>
      <c r="J19" s="551">
        <f>'41benpresaad'!R19</f>
        <v>94457</v>
      </c>
      <c r="K19" s="552">
        <f>J19*100/$N19</f>
        <v>49.733318590827004</v>
      </c>
      <c r="L19" s="551">
        <f>'41benpresaad'!T19</f>
        <v>437</v>
      </c>
      <c r="M19" s="552">
        <f t="shared" si="3"/>
        <v>0.23008840238617995</v>
      </c>
      <c r="N19" s="551">
        <f t="shared" si="5"/>
        <v>189927</v>
      </c>
      <c r="O19" s="552">
        <f t="shared" si="6"/>
        <v>100.00000000000001</v>
      </c>
      <c r="P19" s="553"/>
      <c r="Q19" s="553">
        <f t="shared" si="4"/>
        <v>1.3701368499267776</v>
      </c>
      <c r="R19" s="549"/>
      <c r="S19" s="549"/>
      <c r="T19" s="549"/>
      <c r="U19" s="549"/>
      <c r="V19" s="549"/>
      <c r="W19" s="549"/>
    </row>
    <row r="20" spans="2:25" s="629" customFormat="1" ht="18" customHeight="1" x14ac:dyDescent="0.2">
      <c r="B20" s="531" t="s">
        <v>5</v>
      </c>
      <c r="C20" s="546"/>
      <c r="D20" s="550">
        <f>'41benpresaad'!D20</f>
        <v>34303</v>
      </c>
      <c r="E20" s="549"/>
      <c r="F20" s="551">
        <f>'41benpresaad'!F20+'41benpresaad'!H20+'41benpresaad'!J20+'41benpresaad'!L20+'41benpresaad'!N20</f>
        <v>14385</v>
      </c>
      <c r="G20" s="552">
        <f t="shared" si="0"/>
        <v>36.884615384615387</v>
      </c>
      <c r="H20" s="551">
        <f>'41benpresaad'!P20</f>
        <v>18329</v>
      </c>
      <c r="I20" s="552">
        <f>H20*100/$N20</f>
        <v>46.997435897435899</v>
      </c>
      <c r="J20" s="551">
        <f>'41benpresaad'!R20</f>
        <v>6286</v>
      </c>
      <c r="K20" s="552">
        <f>J20*100/$N20</f>
        <v>16.117948717948718</v>
      </c>
      <c r="L20" s="551">
        <f>'41benpresaad'!T20</f>
        <v>0</v>
      </c>
      <c r="M20" s="552">
        <f t="shared" si="3"/>
        <v>0</v>
      </c>
      <c r="N20" s="551">
        <f t="shared" si="5"/>
        <v>39000</v>
      </c>
      <c r="O20" s="552">
        <f t="shared" si="6"/>
        <v>100.00000000000001</v>
      </c>
      <c r="P20" s="553"/>
      <c r="Q20" s="553">
        <f t="shared" si="4"/>
        <v>1.1369267994052998</v>
      </c>
      <c r="R20" s="549"/>
      <c r="S20" s="549"/>
      <c r="T20" s="549"/>
      <c r="U20" s="549"/>
      <c r="V20" s="549"/>
      <c r="W20" s="549"/>
    </row>
    <row r="21" spans="2:25" s="629" customFormat="1" ht="18" customHeight="1" x14ac:dyDescent="0.2">
      <c r="B21" s="531" t="s">
        <v>38</v>
      </c>
      <c r="C21" s="546"/>
      <c r="D21" s="550">
        <f>'41benpresaad'!D21</f>
        <v>72822</v>
      </c>
      <c r="E21" s="549"/>
      <c r="F21" s="551">
        <f>'41benpresaad'!F21+'41benpresaad'!H21+'41benpresaad'!J21+'41benpresaad'!L21+'41benpresaad'!N21</f>
        <v>56712</v>
      </c>
      <c r="G21" s="552">
        <f t="shared" si="0"/>
        <v>64.187246757362431</v>
      </c>
      <c r="H21" s="551">
        <f>'41benpresaad'!P21</f>
        <v>14239</v>
      </c>
      <c r="I21" s="552">
        <f>H21*100/$N21</f>
        <v>16.115852140253978</v>
      </c>
      <c r="J21" s="551">
        <f>'41benpresaad'!R21</f>
        <v>17277</v>
      </c>
      <c r="K21" s="552">
        <f>J21*100/$N21</f>
        <v>19.554292957874008</v>
      </c>
      <c r="L21" s="551">
        <f>'41benpresaad'!T21</f>
        <v>126</v>
      </c>
      <c r="M21" s="552">
        <f t="shared" si="3"/>
        <v>0.14260814450958645</v>
      </c>
      <c r="N21" s="551">
        <f t="shared" si="5"/>
        <v>88354</v>
      </c>
      <c r="O21" s="552">
        <f t="shared" si="6"/>
        <v>100</v>
      </c>
      <c r="P21" s="553"/>
      <c r="Q21" s="553">
        <f t="shared" si="4"/>
        <v>1.2132871934305567</v>
      </c>
      <c r="R21" s="549"/>
      <c r="S21" s="549"/>
      <c r="T21" s="549"/>
      <c r="U21" s="549"/>
      <c r="V21" s="549"/>
      <c r="W21" s="549"/>
    </row>
    <row r="22" spans="2:25" s="629" customFormat="1" ht="21" customHeight="1" x14ac:dyDescent="0.2">
      <c r="B22" s="531" t="s">
        <v>45</v>
      </c>
      <c r="C22" s="546"/>
      <c r="D22" s="550">
        <f>'41benpresaad'!D22</f>
        <v>172160</v>
      </c>
      <c r="E22" s="549"/>
      <c r="F22" s="551">
        <f>'41benpresaad'!F22+'41benpresaad'!H22+'41benpresaad'!J22+'41benpresaad'!L22+'41benpresaad'!N22</f>
        <v>165156</v>
      </c>
      <c r="G22" s="552">
        <f t="shared" si="0"/>
        <v>70.402578136989106</v>
      </c>
      <c r="H22" s="551">
        <f>'41benpresaad'!P22</f>
        <v>25635</v>
      </c>
      <c r="I22" s="552">
        <f>H22*100/$N22</f>
        <v>10.927668934472351</v>
      </c>
      <c r="J22" s="551">
        <f>'41benpresaad'!R22</f>
        <v>43713</v>
      </c>
      <c r="K22" s="552">
        <f>J22*100/$N22</f>
        <v>18.63394547035654</v>
      </c>
      <c r="L22" s="551">
        <f>'41benpresaad'!T22</f>
        <v>84</v>
      </c>
      <c r="M22" s="552">
        <f t="shared" si="3"/>
        <v>3.5807458182004197E-2</v>
      </c>
      <c r="N22" s="551">
        <f t="shared" si="5"/>
        <v>234588</v>
      </c>
      <c r="O22" s="552">
        <f t="shared" si="6"/>
        <v>100</v>
      </c>
      <c r="P22" s="553"/>
      <c r="Q22" s="553">
        <f t="shared" si="4"/>
        <v>1.3626161710037175</v>
      </c>
      <c r="R22" s="549"/>
      <c r="S22" s="549"/>
      <c r="T22" s="549"/>
      <c r="U22" s="549"/>
      <c r="V22" s="549"/>
      <c r="W22" s="549"/>
    </row>
    <row r="23" spans="2:25" s="629" customFormat="1" ht="18" customHeight="1" x14ac:dyDescent="0.2">
      <c r="B23" s="531" t="s">
        <v>46</v>
      </c>
      <c r="C23" s="546"/>
      <c r="D23" s="550">
        <f>'41benpresaad'!D23</f>
        <v>39370</v>
      </c>
      <c r="E23" s="549"/>
      <c r="F23" s="551">
        <f>'41benpresaad'!F23+'41benpresaad'!H23+'41benpresaad'!J23+'41benpresaad'!L23+'41benpresaad'!N23</f>
        <v>24578</v>
      </c>
      <c r="G23" s="552">
        <f t="shared" si="0"/>
        <v>49.832728452383364</v>
      </c>
      <c r="H23" s="551">
        <f>'41benpresaad'!P23</f>
        <v>1333</v>
      </c>
      <c r="I23" s="552">
        <f>H23*100/$N23</f>
        <v>2.7027027027027026</v>
      </c>
      <c r="J23" s="551">
        <f>'41benpresaad'!R23</f>
        <v>23407</v>
      </c>
      <c r="K23" s="552">
        <f>J23*100/$N23</f>
        <v>47.458486243182421</v>
      </c>
      <c r="L23" s="551">
        <f>'41benpresaad'!T23</f>
        <v>3</v>
      </c>
      <c r="M23" s="552">
        <f t="shared" si="3"/>
        <v>6.0826017315139596E-3</v>
      </c>
      <c r="N23" s="551">
        <f t="shared" si="5"/>
        <v>49321</v>
      </c>
      <c r="O23" s="552">
        <f t="shared" si="6"/>
        <v>100</v>
      </c>
      <c r="P23" s="553"/>
      <c r="Q23" s="553">
        <f t="shared" si="4"/>
        <v>1.2527559055118109</v>
      </c>
      <c r="R23" s="549"/>
      <c r="S23" s="549"/>
      <c r="T23" s="549"/>
      <c r="U23" s="549"/>
      <c r="V23" s="549"/>
      <c r="W23" s="549"/>
    </row>
    <row r="24" spans="2:25" s="629" customFormat="1" ht="22.5" customHeight="1" x14ac:dyDescent="0.2">
      <c r="B24" s="531" t="s">
        <v>47</v>
      </c>
      <c r="C24" s="546"/>
      <c r="D24" s="550">
        <f>'41benpresaad'!D24</f>
        <v>15602</v>
      </c>
      <c r="E24" s="549"/>
      <c r="F24" s="550">
        <f>'41benpresaad'!F24+'41benpresaad'!H24+'41benpresaad'!J24+'41benpresaad'!L24+'41benpresaad'!N24</f>
        <v>9017</v>
      </c>
      <c r="G24" s="554">
        <f t="shared" si="0"/>
        <v>42.399021958903468</v>
      </c>
      <c r="H24" s="551">
        <f>'41benpresaad'!P24</f>
        <v>2671</v>
      </c>
      <c r="I24" s="552">
        <f t="shared" si="1"/>
        <v>12.559364273287253</v>
      </c>
      <c r="J24" s="551">
        <f>'41benpresaad'!R24</f>
        <v>9544</v>
      </c>
      <c r="K24" s="552">
        <f t="shared" si="2"/>
        <v>44.877039544834723</v>
      </c>
      <c r="L24" s="551">
        <f>'41benpresaad'!T24</f>
        <v>35</v>
      </c>
      <c r="M24" s="552">
        <f t="shared" si="3"/>
        <v>0.16457422297456153</v>
      </c>
      <c r="N24" s="550">
        <f t="shared" si="5"/>
        <v>21267</v>
      </c>
      <c r="O24" s="552">
        <f t="shared" si="6"/>
        <v>100.00000000000001</v>
      </c>
      <c r="P24" s="553"/>
      <c r="Q24" s="553">
        <f t="shared" si="4"/>
        <v>1.3630944750672991</v>
      </c>
      <c r="R24" s="549"/>
      <c r="S24" s="549"/>
      <c r="T24" s="549"/>
      <c r="U24" s="549"/>
      <c r="V24" s="549"/>
      <c r="W24" s="549"/>
    </row>
    <row r="25" spans="2:25" s="629" customFormat="1" ht="18" customHeight="1" x14ac:dyDescent="0.2">
      <c r="B25" s="531" t="s">
        <v>48</v>
      </c>
      <c r="C25" s="546"/>
      <c r="D25" s="550">
        <f>'41benpresaad'!D25</f>
        <v>66844</v>
      </c>
      <c r="E25" s="549"/>
      <c r="F25" s="550">
        <f>'41benpresaad'!F25+'41benpresaad'!H25+'41benpresaad'!J25+'41benpresaad'!L25+'41benpresaad'!N25</f>
        <v>50405</v>
      </c>
      <c r="G25" s="554">
        <f t="shared" si="0"/>
        <v>54.174458846542421</v>
      </c>
      <c r="H25" s="551">
        <f>'41benpresaad'!P25</f>
        <v>1366</v>
      </c>
      <c r="I25" s="552">
        <f t="shared" si="1"/>
        <v>1.4681541669353626</v>
      </c>
      <c r="J25" s="551">
        <f>'41benpresaad'!R25</f>
        <v>34458</v>
      </c>
      <c r="K25" s="552">
        <f t="shared" si="2"/>
        <v>37.034887470174759</v>
      </c>
      <c r="L25" s="551">
        <f>'41benpresaad'!T25</f>
        <v>6813</v>
      </c>
      <c r="M25" s="552">
        <f t="shared" si="3"/>
        <v>7.322499516347456</v>
      </c>
      <c r="N25" s="550">
        <f t="shared" si="5"/>
        <v>93042</v>
      </c>
      <c r="O25" s="552">
        <f t="shared" si="6"/>
        <v>100</v>
      </c>
      <c r="P25" s="553"/>
      <c r="Q25" s="553">
        <f t="shared" si="4"/>
        <v>1.3919274729220275</v>
      </c>
      <c r="R25" s="549"/>
      <c r="S25" s="549"/>
      <c r="T25" s="549"/>
      <c r="U25" s="549"/>
      <c r="V25" s="549"/>
      <c r="W25" s="549"/>
    </row>
    <row r="26" spans="2:25" s="629" customFormat="1" ht="18" customHeight="1" x14ac:dyDescent="0.2">
      <c r="B26" s="531" t="s">
        <v>49</v>
      </c>
      <c r="C26" s="546"/>
      <c r="D26" s="550">
        <f>'41benpresaad'!D26</f>
        <v>9014</v>
      </c>
      <c r="E26" s="549"/>
      <c r="F26" s="550">
        <f>'41benpresaad'!F26+'41benpresaad'!H26+'41benpresaad'!J26+'41benpresaad'!L26+'41benpresaad'!N26</f>
        <v>11519</v>
      </c>
      <c r="G26" s="554">
        <f t="shared" si="0"/>
        <v>83.774545454545461</v>
      </c>
      <c r="H26" s="551">
        <f>'41benpresaad'!P26</f>
        <v>995</v>
      </c>
      <c r="I26" s="552">
        <f t="shared" si="1"/>
        <v>7.2363636363636363</v>
      </c>
      <c r="J26" s="551">
        <f>'41benpresaad'!R26</f>
        <v>1236</v>
      </c>
      <c r="K26" s="552">
        <f t="shared" si="2"/>
        <v>8.9890909090909084</v>
      </c>
      <c r="L26" s="551">
        <f>'41benpresaad'!T26</f>
        <v>0</v>
      </c>
      <c r="M26" s="552">
        <f t="shared" si="3"/>
        <v>0</v>
      </c>
      <c r="N26" s="550">
        <f t="shared" si="5"/>
        <v>13750</v>
      </c>
      <c r="O26" s="552">
        <f t="shared" si="6"/>
        <v>100</v>
      </c>
      <c r="P26" s="553"/>
      <c r="Q26" s="553">
        <f t="shared" si="4"/>
        <v>1.5254049256711781</v>
      </c>
      <c r="R26" s="549"/>
      <c r="S26" s="549"/>
      <c r="T26" s="549"/>
      <c r="U26" s="549"/>
      <c r="V26" s="549"/>
      <c r="W26" s="549"/>
    </row>
    <row r="27" spans="2:25" s="629" customFormat="1" ht="18" customHeight="1" x14ac:dyDescent="0.2">
      <c r="B27" s="531" t="s">
        <v>4</v>
      </c>
      <c r="C27" s="546"/>
      <c r="D27" s="550">
        <f>'41benpresaad'!D27</f>
        <v>3282</v>
      </c>
      <c r="E27" s="549"/>
      <c r="F27" s="550">
        <f>'41benpresaad'!F27+'41benpresaad'!H27+'41benpresaad'!J27+'41benpresaad'!L27+'41benpresaad'!N27</f>
        <v>2699</v>
      </c>
      <c r="G27" s="554">
        <f t="shared" si="0"/>
        <v>61.50865998176846</v>
      </c>
      <c r="H27" s="551">
        <f>'41benpresaad'!P27</f>
        <v>4</v>
      </c>
      <c r="I27" s="552">
        <f t="shared" si="1"/>
        <v>9.1157702825888781E-2</v>
      </c>
      <c r="J27" s="551">
        <f>'41benpresaad'!R27</f>
        <v>1685</v>
      </c>
      <c r="K27" s="552">
        <f t="shared" si="2"/>
        <v>38.400182315405651</v>
      </c>
      <c r="L27" s="551">
        <f>'41benpresaad'!T27</f>
        <v>0</v>
      </c>
      <c r="M27" s="552">
        <f t="shared" si="3"/>
        <v>0</v>
      </c>
      <c r="N27" s="551">
        <f t="shared" si="5"/>
        <v>4388</v>
      </c>
      <c r="O27" s="552">
        <f t="shared" si="6"/>
        <v>100</v>
      </c>
      <c r="P27" s="553"/>
      <c r="Q27" s="553">
        <f t="shared" si="4"/>
        <v>1.3369896404631323</v>
      </c>
      <c r="R27" s="549"/>
      <c r="S27" s="549"/>
      <c r="T27" s="549"/>
      <c r="U27" s="549"/>
      <c r="V27" s="549"/>
      <c r="W27" s="549"/>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1371702</v>
      </c>
      <c r="E30" s="561"/>
      <c r="F30" s="532">
        <f>SUM(F10:F27)</f>
        <v>1091937</v>
      </c>
      <c r="G30" s="562">
        <f>F30*100/$N30</f>
        <v>59.224022909954769</v>
      </c>
      <c r="H30" s="532">
        <f>SUM(H10:H27)</f>
        <v>201385</v>
      </c>
      <c r="I30" s="562">
        <f>H30*100/$N30</f>
        <v>10.92263551259939</v>
      </c>
      <c r="J30" s="532">
        <f>SUM(J10:J27)</f>
        <v>540594</v>
      </c>
      <c r="K30" s="562">
        <f>J30*100/$N30</f>
        <v>29.320511568876306</v>
      </c>
      <c r="L30" s="532">
        <f>SUM(L10:L28)</f>
        <v>9824</v>
      </c>
      <c r="M30" s="562">
        <f>L30*100/$N30</f>
        <v>0.53283000856953799</v>
      </c>
      <c r="N30" s="532">
        <f>F30+H30+J30+L30</f>
        <v>1843740</v>
      </c>
      <c r="O30" s="562">
        <f>G30+I30+K30+M30</f>
        <v>100</v>
      </c>
      <c r="P30" s="563"/>
      <c r="Q30" s="563">
        <f>(N30/D30)</f>
        <v>1.344125764925618</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A1:Y56"/>
  <sheetViews>
    <sheetView showGridLines="0"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35</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31" t="s">
        <v>426</v>
      </c>
      <c r="C3" s="1031"/>
      <c r="D3" s="1031"/>
      <c r="E3" s="1031"/>
      <c r="F3" s="1031"/>
      <c r="G3" s="1031"/>
      <c r="H3" s="1031"/>
      <c r="I3" s="1031"/>
      <c r="J3" s="1031"/>
      <c r="K3" s="1031"/>
      <c r="L3" s="1031"/>
      <c r="M3" s="1031"/>
      <c r="N3" s="1031"/>
      <c r="O3" s="1031"/>
      <c r="P3" s="1031"/>
      <c r="Q3" s="1031"/>
      <c r="R3" s="1031"/>
      <c r="S3" s="1031"/>
      <c r="T3" s="1031"/>
      <c r="U3" s="1031"/>
      <c r="V3" s="1031"/>
      <c r="W3" s="1031"/>
      <c r="X3" s="1031"/>
      <c r="Y3" s="13"/>
    </row>
    <row r="4" spans="2:25" s="7" customFormat="1" ht="14.25" customHeight="1" x14ac:dyDescent="0.2">
      <c r="B4" s="1035" t="str">
        <f>porsaad!B6</f>
        <v>Situación a 31 de agosto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0" t="s">
        <v>55</v>
      </c>
      <c r="G6" s="1121"/>
      <c r="H6" s="1121"/>
      <c r="I6" s="1121"/>
      <c r="J6" s="1121"/>
      <c r="K6" s="1121"/>
      <c r="L6" s="1121"/>
      <c r="M6" s="1121"/>
      <c r="N6" s="1121"/>
      <c r="O6" s="1121"/>
      <c r="P6" s="1121"/>
      <c r="Q6" s="1121"/>
      <c r="R6" s="1121"/>
      <c r="S6" s="1121"/>
      <c r="T6" s="1121"/>
      <c r="U6" s="1121"/>
      <c r="V6" s="1121"/>
      <c r="W6" s="1122"/>
      <c r="X6" s="133"/>
      <c r="Y6" s="133"/>
    </row>
    <row r="7" spans="2:25" s="7" customFormat="1" ht="64.5" customHeight="1" x14ac:dyDescent="0.2">
      <c r="B7" s="1103" t="s">
        <v>15</v>
      </c>
      <c r="C7" s="194"/>
      <c r="D7" s="195" t="s">
        <v>257</v>
      </c>
      <c r="E7" s="194"/>
      <c r="F7" s="1123" t="s">
        <v>57</v>
      </c>
      <c r="G7" s="1124"/>
      <c r="H7" s="1123" t="s">
        <v>58</v>
      </c>
      <c r="I7" s="1124"/>
      <c r="J7" s="1123" t="s">
        <v>59</v>
      </c>
      <c r="K7" s="1124"/>
      <c r="L7" s="1123" t="s">
        <v>60</v>
      </c>
      <c r="M7" s="1124"/>
      <c r="N7" s="1123" t="s">
        <v>61</v>
      </c>
      <c r="O7" s="1124"/>
      <c r="P7" s="1123" t="s">
        <v>62</v>
      </c>
      <c r="Q7" s="1124"/>
      <c r="R7" s="1123" t="s">
        <v>63</v>
      </c>
      <c r="S7" s="1124"/>
      <c r="T7" s="1123" t="s">
        <v>64</v>
      </c>
      <c r="U7" s="1124"/>
      <c r="V7" s="1125" t="s">
        <v>3</v>
      </c>
      <c r="W7" s="1126"/>
      <c r="X7" s="51"/>
      <c r="Y7" s="195" t="s">
        <v>258</v>
      </c>
    </row>
    <row r="8" spans="2:25" s="124" customFormat="1" ht="20.25" customHeight="1" x14ac:dyDescent="0.2">
      <c r="B8" s="1104"/>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77980</v>
      </c>
      <c r="E10" s="125"/>
      <c r="F10" s="153">
        <v>21</v>
      </c>
      <c r="G10" s="75">
        <v>4.1448354287779113E-2</v>
      </c>
      <c r="H10" s="153">
        <v>28285</v>
      </c>
      <c r="I10" s="75">
        <v>22.496891373428415</v>
      </c>
      <c r="J10" s="153">
        <v>34164</v>
      </c>
      <c r="K10" s="75">
        <v>25.898844759971517</v>
      </c>
      <c r="L10" s="153">
        <v>6098</v>
      </c>
      <c r="M10" s="75">
        <v>6.7656467537436367</v>
      </c>
      <c r="N10" s="153">
        <v>12162</v>
      </c>
      <c r="O10" s="75">
        <v>12.528030778060005</v>
      </c>
      <c r="P10" s="153">
        <v>2655</v>
      </c>
      <c r="Q10" s="75">
        <v>2.7451563878290628</v>
      </c>
      <c r="R10" s="153">
        <v>26125</v>
      </c>
      <c r="S10" s="75">
        <v>29.514416587843943</v>
      </c>
      <c r="T10" s="153">
        <v>8</v>
      </c>
      <c r="U10" s="75">
        <v>9.5650048356413341E-3</v>
      </c>
      <c r="V10" s="153">
        <f>F10+H10+J10+L10+N10+P10+R10+T10</f>
        <v>109518</v>
      </c>
      <c r="W10" s="75">
        <f t="shared" ref="V10:W27" si="0">G10+I10+K10+M10+O10+Q10+S10+U10</f>
        <v>100</v>
      </c>
      <c r="X10" s="154"/>
      <c r="Y10" s="155">
        <f t="shared" ref="Y10:Y27" si="1">V10/D10</f>
        <v>1.4044370351372146</v>
      </c>
    </row>
    <row r="11" spans="2:25" s="125" customFormat="1" ht="18" customHeight="1" x14ac:dyDescent="0.2">
      <c r="B11" s="32" t="s">
        <v>10</v>
      </c>
      <c r="C11" s="28"/>
      <c r="D11" s="156">
        <v>11890</v>
      </c>
      <c r="F11" s="157">
        <v>1510</v>
      </c>
      <c r="G11" s="181">
        <v>14.391281630215721</v>
      </c>
      <c r="H11" s="157">
        <v>1518</v>
      </c>
      <c r="I11" s="181">
        <v>3.2171381652608795</v>
      </c>
      <c r="J11" s="157">
        <v>737</v>
      </c>
      <c r="K11" s="181">
        <v>5.0160483690378443</v>
      </c>
      <c r="L11" s="157">
        <v>467</v>
      </c>
      <c r="M11" s="181">
        <v>3.4634619690975592</v>
      </c>
      <c r="N11" s="157">
        <v>2588</v>
      </c>
      <c r="O11" s="181">
        <v>20.243338060759871</v>
      </c>
      <c r="P11" s="157">
        <v>3516</v>
      </c>
      <c r="Q11" s="181">
        <v>22.057176979920879</v>
      </c>
      <c r="R11" s="157">
        <v>4575</v>
      </c>
      <c r="S11" s="181">
        <v>31.611554825707248</v>
      </c>
      <c r="T11" s="157">
        <v>0</v>
      </c>
      <c r="U11" s="181">
        <v>0</v>
      </c>
      <c r="V11" s="157">
        <f t="shared" si="0"/>
        <v>14911</v>
      </c>
      <c r="W11" s="181">
        <f t="shared" si="0"/>
        <v>100</v>
      </c>
      <c r="X11" s="154"/>
      <c r="Y11" s="158">
        <f t="shared" si="1"/>
        <v>1.2540790580319596</v>
      </c>
    </row>
    <row r="12" spans="2:25" s="125" customFormat="1" ht="22.5" customHeight="1" x14ac:dyDescent="0.2">
      <c r="B12" s="32" t="s">
        <v>40</v>
      </c>
      <c r="C12" s="28"/>
      <c r="D12" s="156">
        <v>7499</v>
      </c>
      <c r="F12" s="126">
        <v>2227</v>
      </c>
      <c r="G12" s="181">
        <v>26.047201285061163</v>
      </c>
      <c r="H12" s="126">
        <v>244</v>
      </c>
      <c r="I12" s="181">
        <v>1.4456938094649698</v>
      </c>
      <c r="J12" s="126">
        <v>971</v>
      </c>
      <c r="K12" s="181">
        <v>7.7350796985048804</v>
      </c>
      <c r="L12" s="126">
        <v>551</v>
      </c>
      <c r="M12" s="181">
        <v>6.5735821079945636</v>
      </c>
      <c r="N12" s="126">
        <v>1719</v>
      </c>
      <c r="O12" s="181">
        <v>20.560978623501793</v>
      </c>
      <c r="P12" s="126">
        <v>1536</v>
      </c>
      <c r="Q12" s="181">
        <v>11.083652539231435</v>
      </c>
      <c r="R12" s="126">
        <v>2713</v>
      </c>
      <c r="S12" s="181">
        <v>26.553811936241196</v>
      </c>
      <c r="T12" s="126">
        <v>8</v>
      </c>
      <c r="U12" s="181">
        <v>0</v>
      </c>
      <c r="V12" s="157">
        <f t="shared" si="0"/>
        <v>9969</v>
      </c>
      <c r="W12" s="181">
        <f t="shared" si="0"/>
        <v>100</v>
      </c>
      <c r="X12" s="154"/>
      <c r="Y12" s="158">
        <f t="shared" si="1"/>
        <v>1.3293772503000401</v>
      </c>
    </row>
    <row r="13" spans="2:25" s="125" customFormat="1" ht="18" customHeight="1" x14ac:dyDescent="0.2">
      <c r="B13" s="32" t="s">
        <v>41</v>
      </c>
      <c r="C13" s="28"/>
      <c r="D13" s="156">
        <v>7532</v>
      </c>
      <c r="F13" s="157">
        <v>281</v>
      </c>
      <c r="G13" s="181">
        <v>2.2477064220183487</v>
      </c>
      <c r="H13" s="157">
        <v>2195</v>
      </c>
      <c r="I13" s="181">
        <v>9.8776758409785934</v>
      </c>
      <c r="J13" s="157">
        <v>533</v>
      </c>
      <c r="K13" s="181">
        <v>2.6758409785932722</v>
      </c>
      <c r="L13" s="157">
        <v>570</v>
      </c>
      <c r="M13" s="181">
        <v>7.477064220183486</v>
      </c>
      <c r="N13" s="157">
        <v>2069</v>
      </c>
      <c r="O13" s="181">
        <v>19.602446483180429</v>
      </c>
      <c r="P13" s="157">
        <v>397</v>
      </c>
      <c r="Q13" s="181">
        <v>6.666666666666667</v>
      </c>
      <c r="R13" s="157">
        <v>4405</v>
      </c>
      <c r="S13" s="181">
        <v>51.452599388379205</v>
      </c>
      <c r="T13" s="157">
        <v>0</v>
      </c>
      <c r="U13" s="181">
        <v>0</v>
      </c>
      <c r="V13" s="157">
        <f t="shared" si="0"/>
        <v>10450</v>
      </c>
      <c r="W13" s="181">
        <f t="shared" si="0"/>
        <v>100</v>
      </c>
      <c r="X13" s="154"/>
      <c r="Y13" s="158">
        <f t="shared" si="1"/>
        <v>1.3874137015400956</v>
      </c>
    </row>
    <row r="14" spans="2:25" s="125" customFormat="1" ht="18" customHeight="1" x14ac:dyDescent="0.2">
      <c r="B14" s="32" t="s">
        <v>9</v>
      </c>
      <c r="C14" s="28"/>
      <c r="D14" s="156">
        <v>13240</v>
      </c>
      <c r="F14" s="157">
        <v>430</v>
      </c>
      <c r="G14" s="181">
        <v>0.16137708445400753</v>
      </c>
      <c r="H14" s="157">
        <v>577</v>
      </c>
      <c r="I14" s="181">
        <v>3.0984400215169448</v>
      </c>
      <c r="J14" s="157">
        <v>246</v>
      </c>
      <c r="K14" s="181">
        <v>0</v>
      </c>
      <c r="L14" s="157">
        <v>1412</v>
      </c>
      <c r="M14" s="181">
        <v>14.922001075847231</v>
      </c>
      <c r="N14" s="157">
        <v>2851</v>
      </c>
      <c r="O14" s="181">
        <v>24.314147391070467</v>
      </c>
      <c r="P14" s="157">
        <v>3873</v>
      </c>
      <c r="Q14" s="181">
        <v>21.79666487358795</v>
      </c>
      <c r="R14" s="157">
        <v>5355</v>
      </c>
      <c r="S14" s="181">
        <v>35.707369553523399</v>
      </c>
      <c r="T14" s="157">
        <v>0</v>
      </c>
      <c r="U14" s="181">
        <v>0</v>
      </c>
      <c r="V14" s="157">
        <f t="shared" si="0"/>
        <v>14744</v>
      </c>
      <c r="W14" s="181">
        <f t="shared" si="0"/>
        <v>100</v>
      </c>
      <c r="X14" s="154"/>
      <c r="Y14" s="158">
        <f t="shared" si="1"/>
        <v>1.113595166163142</v>
      </c>
    </row>
    <row r="15" spans="2:25" s="125" customFormat="1" ht="18" customHeight="1" x14ac:dyDescent="0.2">
      <c r="B15" s="32" t="s">
        <v>8</v>
      </c>
      <c r="C15" s="28"/>
      <c r="D15" s="156">
        <v>5577</v>
      </c>
      <c r="F15" s="126">
        <v>2758</v>
      </c>
      <c r="G15" s="181">
        <v>0</v>
      </c>
      <c r="H15" s="126">
        <v>555</v>
      </c>
      <c r="I15" s="181">
        <v>5.5706304868316039</v>
      </c>
      <c r="J15" s="126">
        <v>509</v>
      </c>
      <c r="K15" s="181">
        <v>8.0925778132482051</v>
      </c>
      <c r="L15" s="126">
        <v>779</v>
      </c>
      <c r="M15" s="181">
        <v>12.721468475658419</v>
      </c>
      <c r="N15" s="126">
        <v>2121</v>
      </c>
      <c r="O15" s="181">
        <v>33.998403830806069</v>
      </c>
      <c r="P15" s="126">
        <v>96</v>
      </c>
      <c r="Q15" s="181">
        <v>0</v>
      </c>
      <c r="R15" s="126">
        <v>2383</v>
      </c>
      <c r="S15" s="181">
        <v>39.616919393455703</v>
      </c>
      <c r="T15" s="126">
        <v>0</v>
      </c>
      <c r="U15" s="181">
        <v>0</v>
      </c>
      <c r="V15" s="157">
        <f t="shared" si="0"/>
        <v>9201</v>
      </c>
      <c r="W15" s="181">
        <f t="shared" si="0"/>
        <v>100</v>
      </c>
      <c r="X15" s="154"/>
      <c r="Y15" s="158">
        <f t="shared" si="1"/>
        <v>1.6498117267348036</v>
      </c>
    </row>
    <row r="16" spans="2:25" s="128" customFormat="1" ht="18" customHeight="1" x14ac:dyDescent="0.2">
      <c r="B16" s="127" t="s">
        <v>7</v>
      </c>
      <c r="C16" s="129"/>
      <c r="D16" s="159">
        <v>34319</v>
      </c>
      <c r="E16" s="160"/>
      <c r="F16" s="161">
        <v>5555</v>
      </c>
      <c r="G16" s="182">
        <v>14.10823965697068</v>
      </c>
      <c r="H16" s="161">
        <v>3899</v>
      </c>
      <c r="I16" s="182">
        <v>4.2299223548499247</v>
      </c>
      <c r="J16" s="161">
        <v>3689</v>
      </c>
      <c r="K16" s="182">
        <v>9.7183914706223202</v>
      </c>
      <c r="L16" s="161">
        <v>2150</v>
      </c>
      <c r="M16" s="182">
        <v>5.5742264457063389</v>
      </c>
      <c r="N16" s="161">
        <v>5169</v>
      </c>
      <c r="O16" s="182">
        <v>12.858963958743772</v>
      </c>
      <c r="P16" s="161">
        <v>16459</v>
      </c>
      <c r="Q16" s="182">
        <v>32.65036504809364</v>
      </c>
      <c r="R16" s="161">
        <v>9144</v>
      </c>
      <c r="S16" s="182">
        <v>20.020859891065012</v>
      </c>
      <c r="T16" s="161">
        <v>572</v>
      </c>
      <c r="U16" s="182">
        <v>0.83903117394831384</v>
      </c>
      <c r="V16" s="161">
        <f t="shared" si="0"/>
        <v>46637</v>
      </c>
      <c r="W16" s="182">
        <f t="shared" si="0"/>
        <v>100</v>
      </c>
      <c r="X16" s="162"/>
      <c r="Y16" s="158">
        <f t="shared" si="1"/>
        <v>1.358926542148664</v>
      </c>
    </row>
    <row r="17" spans="2:25" s="128" customFormat="1" ht="18" customHeight="1" x14ac:dyDescent="0.2">
      <c r="B17" s="127" t="s">
        <v>43</v>
      </c>
      <c r="C17" s="129"/>
      <c r="D17" s="159">
        <v>21619</v>
      </c>
      <c r="E17" s="160"/>
      <c r="F17" s="161">
        <v>2584</v>
      </c>
      <c r="G17" s="182">
        <v>6.9774527726995732</v>
      </c>
      <c r="H17" s="161">
        <v>4901</v>
      </c>
      <c r="I17" s="182">
        <v>8.4573866109515112</v>
      </c>
      <c r="J17" s="161">
        <v>2919</v>
      </c>
      <c r="K17" s="182">
        <v>12.122399233916601</v>
      </c>
      <c r="L17" s="161">
        <v>1184</v>
      </c>
      <c r="M17" s="182">
        <v>4.8359014538173586</v>
      </c>
      <c r="N17" s="161">
        <v>6664</v>
      </c>
      <c r="O17" s="182">
        <v>28.332027509358404</v>
      </c>
      <c r="P17" s="161">
        <v>3391</v>
      </c>
      <c r="Q17" s="182">
        <v>12.823191433794724</v>
      </c>
      <c r="R17" s="161">
        <v>7544</v>
      </c>
      <c r="S17" s="182">
        <v>26.412466266213983</v>
      </c>
      <c r="T17" s="161">
        <v>13</v>
      </c>
      <c r="U17" s="182">
        <v>3.9174719247845394E-2</v>
      </c>
      <c r="V17" s="161">
        <f t="shared" si="0"/>
        <v>29200</v>
      </c>
      <c r="W17" s="182">
        <f t="shared" si="0"/>
        <v>99.999999999999986</v>
      </c>
      <c r="X17" s="162"/>
      <c r="Y17" s="158">
        <f t="shared" si="1"/>
        <v>1.3506637679818678</v>
      </c>
    </row>
    <row r="18" spans="2:25" s="128" customFormat="1" ht="18" customHeight="1" x14ac:dyDescent="0.2">
      <c r="B18" s="127" t="s">
        <v>44</v>
      </c>
      <c r="C18" s="129"/>
      <c r="D18" s="159">
        <v>44134</v>
      </c>
      <c r="E18" s="160"/>
      <c r="F18" s="161">
        <v>57</v>
      </c>
      <c r="G18" s="182">
        <v>0.38917682645664642</v>
      </c>
      <c r="H18" s="161">
        <v>3427</v>
      </c>
      <c r="I18" s="182">
        <v>5.0131877455410665</v>
      </c>
      <c r="J18" s="161">
        <v>5821</v>
      </c>
      <c r="K18" s="182">
        <v>10.515152074072708</v>
      </c>
      <c r="L18" s="161">
        <v>3377</v>
      </c>
      <c r="M18" s="182">
        <v>6.5237840529723146</v>
      </c>
      <c r="N18" s="161">
        <v>15732</v>
      </c>
      <c r="O18" s="182">
        <v>32.416031871922094</v>
      </c>
      <c r="P18" s="161">
        <v>5867</v>
      </c>
      <c r="Q18" s="182">
        <v>11.359905564675286</v>
      </c>
      <c r="R18" s="161">
        <v>19396</v>
      </c>
      <c r="S18" s="182">
        <v>33.677628788018517</v>
      </c>
      <c r="T18" s="161">
        <v>71</v>
      </c>
      <c r="U18" s="182">
        <v>0.10513307634136894</v>
      </c>
      <c r="V18" s="161">
        <f t="shared" si="0"/>
        <v>53748</v>
      </c>
      <c r="W18" s="182">
        <f t="shared" si="0"/>
        <v>100.00000000000001</v>
      </c>
      <c r="X18" s="162"/>
      <c r="Y18" s="158">
        <f t="shared" si="1"/>
        <v>1.2178365885711697</v>
      </c>
    </row>
    <row r="19" spans="2:25" s="128" customFormat="1" ht="18" customHeight="1" x14ac:dyDescent="0.2">
      <c r="B19" s="127" t="s">
        <v>6</v>
      </c>
      <c r="C19" s="129"/>
      <c r="D19" s="159">
        <v>41947</v>
      </c>
      <c r="E19" s="160"/>
      <c r="F19" s="161">
        <v>10</v>
      </c>
      <c r="G19" s="182">
        <v>7.0628950806935764E-3</v>
      </c>
      <c r="H19" s="161">
        <v>11250</v>
      </c>
      <c r="I19" s="182">
        <v>5.0323127449941731</v>
      </c>
      <c r="J19" s="161">
        <v>790</v>
      </c>
      <c r="K19" s="182">
        <v>8.1223293427976129E-2</v>
      </c>
      <c r="L19" s="161">
        <v>2753</v>
      </c>
      <c r="M19" s="182">
        <v>7.5113889183176186</v>
      </c>
      <c r="N19" s="161">
        <v>6580</v>
      </c>
      <c r="O19" s="182">
        <v>19.811420701345483</v>
      </c>
      <c r="P19" s="161">
        <v>6938</v>
      </c>
      <c r="Q19" s="182">
        <v>16.121058021683087</v>
      </c>
      <c r="R19" s="161">
        <v>27330</v>
      </c>
      <c r="S19" s="182">
        <v>51.403750397287851</v>
      </c>
      <c r="T19" s="161">
        <v>164</v>
      </c>
      <c r="U19" s="182">
        <v>3.1783027863121094E-2</v>
      </c>
      <c r="V19" s="161">
        <f t="shared" si="0"/>
        <v>55815</v>
      </c>
      <c r="W19" s="182">
        <f t="shared" si="0"/>
        <v>100.00000000000001</v>
      </c>
      <c r="X19" s="162"/>
      <c r="Y19" s="158">
        <f t="shared" si="1"/>
        <v>1.3306076715855724</v>
      </c>
    </row>
    <row r="20" spans="2:25" s="125" customFormat="1" ht="18" customHeight="1" x14ac:dyDescent="0.2">
      <c r="B20" s="127" t="s">
        <v>5</v>
      </c>
      <c r="C20" s="28"/>
      <c r="D20" s="156">
        <v>11887</v>
      </c>
      <c r="F20" s="157">
        <v>267</v>
      </c>
      <c r="G20" s="181">
        <v>2.6190698107931776</v>
      </c>
      <c r="H20" s="157">
        <v>739</v>
      </c>
      <c r="I20" s="181">
        <v>3.3647124615528008</v>
      </c>
      <c r="J20" s="157">
        <v>218</v>
      </c>
      <c r="K20" s="181">
        <v>1.8175039612265822</v>
      </c>
      <c r="L20" s="157">
        <v>688</v>
      </c>
      <c r="M20" s="181">
        <v>6.0117438717494638</v>
      </c>
      <c r="N20" s="157">
        <v>3228</v>
      </c>
      <c r="O20" s="181">
        <v>28.250535930655232</v>
      </c>
      <c r="P20" s="157">
        <v>5850</v>
      </c>
      <c r="Q20" s="181">
        <v>37.794761860378415</v>
      </c>
      <c r="R20" s="157">
        <v>1917</v>
      </c>
      <c r="S20" s="181">
        <v>20.141672103644328</v>
      </c>
      <c r="T20" s="157">
        <v>0</v>
      </c>
      <c r="U20" s="181">
        <v>0</v>
      </c>
      <c r="V20" s="157">
        <f t="shared" si="0"/>
        <v>12907</v>
      </c>
      <c r="W20" s="181">
        <f t="shared" si="0"/>
        <v>100</v>
      </c>
      <c r="X20" s="154"/>
      <c r="Y20" s="158">
        <f t="shared" si="1"/>
        <v>1.0858080255741567</v>
      </c>
    </row>
    <row r="21" spans="2:25" s="125" customFormat="1" ht="18" customHeight="1" x14ac:dyDescent="0.2">
      <c r="B21" s="32" t="s">
        <v>38</v>
      </c>
      <c r="C21" s="28"/>
      <c r="D21" s="156">
        <v>26370</v>
      </c>
      <c r="F21" s="157">
        <v>1588</v>
      </c>
      <c r="G21" s="181">
        <v>5.3052431721922009</v>
      </c>
      <c r="H21" s="157">
        <v>1930</v>
      </c>
      <c r="I21" s="181">
        <v>3.6950489265371695</v>
      </c>
      <c r="J21" s="157">
        <v>9489</v>
      </c>
      <c r="K21" s="181">
        <v>30.798159778004965</v>
      </c>
      <c r="L21" s="157">
        <v>2053</v>
      </c>
      <c r="M21" s="181">
        <v>7.5471009201109975</v>
      </c>
      <c r="N21" s="157">
        <v>4292</v>
      </c>
      <c r="O21" s="181">
        <v>17.328757119906527</v>
      </c>
      <c r="P21" s="157">
        <v>5712</v>
      </c>
      <c r="Q21" s="181">
        <v>16.445158463560684</v>
      </c>
      <c r="R21" s="157">
        <v>5172</v>
      </c>
      <c r="S21" s="181">
        <v>18.613991529136847</v>
      </c>
      <c r="T21" s="157">
        <v>80</v>
      </c>
      <c r="U21" s="181">
        <v>0.26654009055060612</v>
      </c>
      <c r="V21" s="157">
        <f t="shared" si="0"/>
        <v>30316</v>
      </c>
      <c r="W21" s="181">
        <f t="shared" si="0"/>
        <v>100.00000000000001</v>
      </c>
      <c r="X21" s="154"/>
      <c r="Y21" s="158">
        <f t="shared" si="1"/>
        <v>1.1496397421312097</v>
      </c>
    </row>
    <row r="22" spans="2:25" s="125" customFormat="1" ht="21" customHeight="1" x14ac:dyDescent="0.2">
      <c r="B22" s="32" t="s">
        <v>45</v>
      </c>
      <c r="C22" s="28"/>
      <c r="D22" s="156">
        <v>58364</v>
      </c>
      <c r="F22" s="157">
        <v>1854</v>
      </c>
      <c r="G22" s="181">
        <v>2.2532814395789673</v>
      </c>
      <c r="H22" s="157">
        <v>14697</v>
      </c>
      <c r="I22" s="181">
        <v>13.798591305169941</v>
      </c>
      <c r="J22" s="157">
        <v>12527</v>
      </c>
      <c r="K22" s="181">
        <v>14.416274049446134</v>
      </c>
      <c r="L22" s="157">
        <v>6335</v>
      </c>
      <c r="M22" s="181">
        <v>8.5530151426815628</v>
      </c>
      <c r="N22" s="157">
        <v>14709</v>
      </c>
      <c r="O22" s="181">
        <v>24.417377054346627</v>
      </c>
      <c r="P22" s="157">
        <v>12217</v>
      </c>
      <c r="Q22" s="181">
        <v>16.926398058711374</v>
      </c>
      <c r="R22" s="157">
        <v>14696</v>
      </c>
      <c r="S22" s="181">
        <v>19.521611017443234</v>
      </c>
      <c r="T22" s="157">
        <v>68</v>
      </c>
      <c r="U22" s="181">
        <v>0.11345193262215779</v>
      </c>
      <c r="V22" s="157">
        <f t="shared" si="0"/>
        <v>77103</v>
      </c>
      <c r="W22" s="181">
        <f t="shared" si="0"/>
        <v>100</v>
      </c>
      <c r="X22" s="154"/>
      <c r="Y22" s="158">
        <f t="shared" si="1"/>
        <v>1.3210712082790761</v>
      </c>
    </row>
    <row r="23" spans="2:25" s="125" customFormat="1" ht="18" customHeight="1" x14ac:dyDescent="0.2">
      <c r="B23" s="32" t="s">
        <v>46</v>
      </c>
      <c r="C23" s="28"/>
      <c r="D23" s="156">
        <v>13003</v>
      </c>
      <c r="F23" s="157">
        <v>1509</v>
      </c>
      <c r="G23" s="181">
        <v>8.3258093641171165</v>
      </c>
      <c r="H23" s="157">
        <v>1593</v>
      </c>
      <c r="I23" s="181">
        <v>9.538243260673287</v>
      </c>
      <c r="J23" s="157">
        <v>497</v>
      </c>
      <c r="K23" s="181">
        <v>0.88352895653295493</v>
      </c>
      <c r="L23" s="157">
        <v>1417</v>
      </c>
      <c r="M23" s="181">
        <v>8.2742164323487675</v>
      </c>
      <c r="N23" s="157">
        <v>2613</v>
      </c>
      <c r="O23" s="181">
        <v>15.62620920933832</v>
      </c>
      <c r="P23" s="157">
        <v>788</v>
      </c>
      <c r="Q23" s="181">
        <v>3.5147684767186895</v>
      </c>
      <c r="R23" s="157">
        <v>7448</v>
      </c>
      <c r="S23" s="181">
        <v>53.81787695085773</v>
      </c>
      <c r="T23" s="157">
        <v>2</v>
      </c>
      <c r="U23" s="181">
        <v>1.9347349413130401E-2</v>
      </c>
      <c r="V23" s="157">
        <f>F23+H23+J23+L23+N23+P23+R23+T23</f>
        <v>15867</v>
      </c>
      <c r="W23" s="181">
        <f t="shared" si="0"/>
        <v>100</v>
      </c>
      <c r="X23" s="154"/>
      <c r="Y23" s="158">
        <f t="shared" si="1"/>
        <v>1.2202568638006615</v>
      </c>
    </row>
    <row r="24" spans="2:25" s="125" customFormat="1" ht="22.5" customHeight="1" x14ac:dyDescent="0.2">
      <c r="B24" s="32" t="s">
        <v>47</v>
      </c>
      <c r="C24" s="28"/>
      <c r="D24" s="156">
        <v>3336</v>
      </c>
      <c r="F24" s="126">
        <v>263</v>
      </c>
      <c r="G24" s="183">
        <v>3.2579185520361991</v>
      </c>
      <c r="H24" s="126">
        <v>279</v>
      </c>
      <c r="I24" s="181">
        <v>6.4253393665158374</v>
      </c>
      <c r="J24" s="126">
        <v>150</v>
      </c>
      <c r="K24" s="181">
        <v>5.2187028657616894</v>
      </c>
      <c r="L24" s="126">
        <v>153</v>
      </c>
      <c r="M24" s="181">
        <v>3.4690799396681751</v>
      </c>
      <c r="N24" s="126">
        <v>1032</v>
      </c>
      <c r="O24" s="181">
        <v>17.134238310708898</v>
      </c>
      <c r="P24" s="126">
        <v>697</v>
      </c>
      <c r="Q24" s="181">
        <v>12.428355957767723</v>
      </c>
      <c r="R24" s="126">
        <v>1453</v>
      </c>
      <c r="S24" s="181">
        <v>51.945701357466064</v>
      </c>
      <c r="T24" s="126">
        <v>11</v>
      </c>
      <c r="U24" s="181">
        <v>0.12066365007541478</v>
      </c>
      <c r="V24" s="126">
        <f t="shared" si="0"/>
        <v>4038</v>
      </c>
      <c r="W24" s="181">
        <f t="shared" si="0"/>
        <v>100</v>
      </c>
      <c r="X24" s="154"/>
      <c r="Y24" s="158">
        <f t="shared" si="1"/>
        <v>1.210431654676259</v>
      </c>
    </row>
    <row r="25" spans="2:25" s="125" customFormat="1" ht="18" customHeight="1" x14ac:dyDescent="0.2">
      <c r="B25" s="32" t="s">
        <v>48</v>
      </c>
      <c r="C25" s="28"/>
      <c r="D25" s="156">
        <v>16982</v>
      </c>
      <c r="F25" s="126">
        <v>239</v>
      </c>
      <c r="G25" s="183">
        <v>0.41635124905374715</v>
      </c>
      <c r="H25" s="126">
        <v>4022</v>
      </c>
      <c r="I25" s="181">
        <v>12.162503154176129</v>
      </c>
      <c r="J25" s="126">
        <v>1292</v>
      </c>
      <c r="K25" s="181">
        <v>6.594330894103793</v>
      </c>
      <c r="L25" s="126">
        <v>1845</v>
      </c>
      <c r="M25" s="181">
        <v>8.2555303221465213</v>
      </c>
      <c r="N25" s="126">
        <v>6020</v>
      </c>
      <c r="O25" s="181">
        <v>27.294137437967869</v>
      </c>
      <c r="P25" s="126">
        <v>676</v>
      </c>
      <c r="Q25" s="181">
        <v>2.5864244259399447</v>
      </c>
      <c r="R25" s="126">
        <v>7185</v>
      </c>
      <c r="S25" s="181">
        <v>35.057616283959966</v>
      </c>
      <c r="T25" s="126">
        <v>2105</v>
      </c>
      <c r="U25" s="181">
        <v>7.6331062326520316</v>
      </c>
      <c r="V25" s="126">
        <f t="shared" si="0"/>
        <v>23384</v>
      </c>
      <c r="W25" s="181">
        <f t="shared" si="0"/>
        <v>99.999999999999986</v>
      </c>
      <c r="X25" s="154"/>
      <c r="Y25" s="158">
        <f t="shared" si="1"/>
        <v>1.3769873984218584</v>
      </c>
    </row>
    <row r="26" spans="2:25" s="125" customFormat="1" ht="18" customHeight="1" x14ac:dyDescent="0.2">
      <c r="B26" s="32" t="s">
        <v>49</v>
      </c>
      <c r="C26" s="28"/>
      <c r="D26" s="156">
        <v>2443</v>
      </c>
      <c r="F26" s="126">
        <v>378</v>
      </c>
      <c r="G26" s="183">
        <v>8.1975827640567527</v>
      </c>
      <c r="H26" s="126">
        <v>513</v>
      </c>
      <c r="I26" s="181">
        <v>11.008933263268524</v>
      </c>
      <c r="J26" s="126">
        <v>762</v>
      </c>
      <c r="K26" s="181">
        <v>20.546505517603784</v>
      </c>
      <c r="L26" s="126">
        <v>410</v>
      </c>
      <c r="M26" s="181">
        <v>9.1697320021019451</v>
      </c>
      <c r="N26" s="126">
        <v>708</v>
      </c>
      <c r="O26" s="181">
        <v>17.892800840777721</v>
      </c>
      <c r="P26" s="126">
        <v>504</v>
      </c>
      <c r="Q26" s="181">
        <v>13.110877561744614</v>
      </c>
      <c r="R26" s="126">
        <v>520</v>
      </c>
      <c r="S26" s="181">
        <v>20.073568050446664</v>
      </c>
      <c r="T26" s="126">
        <v>0</v>
      </c>
      <c r="U26" s="181">
        <v>0</v>
      </c>
      <c r="V26" s="126">
        <f t="shared" si="0"/>
        <v>3795</v>
      </c>
      <c r="W26" s="181">
        <f t="shared" si="0"/>
        <v>100.00000000000001</v>
      </c>
      <c r="X26" s="154"/>
      <c r="Y26" s="158">
        <f t="shared" si="1"/>
        <v>1.553417928776095</v>
      </c>
    </row>
    <row r="27" spans="2:25" s="125" customFormat="1" ht="18" customHeight="1" x14ac:dyDescent="0.2">
      <c r="B27" s="32" t="s">
        <v>4</v>
      </c>
      <c r="C27" s="28"/>
      <c r="D27" s="156">
        <v>1117</v>
      </c>
      <c r="F27" s="126">
        <v>171</v>
      </c>
      <c r="G27" s="183">
        <v>9.2670598146588041</v>
      </c>
      <c r="H27" s="126">
        <v>193</v>
      </c>
      <c r="I27" s="181">
        <v>12.973883740522325</v>
      </c>
      <c r="J27" s="126">
        <v>315</v>
      </c>
      <c r="K27" s="181">
        <v>20.387531592249367</v>
      </c>
      <c r="L27" s="126">
        <v>20</v>
      </c>
      <c r="M27" s="181">
        <v>1.5164279696714407</v>
      </c>
      <c r="N27" s="126">
        <v>89</v>
      </c>
      <c r="O27" s="181">
        <v>7.5821398483572029</v>
      </c>
      <c r="P27" s="126">
        <v>2</v>
      </c>
      <c r="Q27" s="181">
        <v>0.42122999157540014</v>
      </c>
      <c r="R27" s="126">
        <v>657</v>
      </c>
      <c r="S27" s="181">
        <v>47.851727042965457</v>
      </c>
      <c r="T27" s="126">
        <v>0</v>
      </c>
      <c r="U27" s="181">
        <v>0</v>
      </c>
      <c r="V27" s="157">
        <f t="shared" si="0"/>
        <v>1447</v>
      </c>
      <c r="W27" s="181">
        <f t="shared" si="0"/>
        <v>100</v>
      </c>
      <c r="X27" s="154"/>
      <c r="Y27" s="158">
        <f t="shared" si="1"/>
        <v>1.2954341987466429</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399239</v>
      </c>
      <c r="E30" s="23"/>
      <c r="F30" s="65">
        <f>SUM(F10:F27)</f>
        <v>21702</v>
      </c>
      <c r="G30" s="67">
        <f>F30*100/$V30</f>
        <v>4.1491253226269</v>
      </c>
      <c r="H30" s="65">
        <f>SUM(H10:H27)</f>
        <v>80817</v>
      </c>
      <c r="I30" s="67">
        <f>H30*100/$V30</f>
        <v>15.451104100946372</v>
      </c>
      <c r="J30" s="65">
        <f>SUM(J10:J27)</f>
        <v>75629</v>
      </c>
      <c r="K30" s="67">
        <f>J30*100/$V30</f>
        <v>14.459229519166428</v>
      </c>
      <c r="L30" s="65">
        <f>SUM(L10:L27)</f>
        <v>32262</v>
      </c>
      <c r="M30" s="67">
        <f>L30*100/$V30</f>
        <v>6.1680527674218526</v>
      </c>
      <c r="N30" s="65">
        <f>SUM(N10:N27)</f>
        <v>90346</v>
      </c>
      <c r="O30" s="67">
        <f>N30*100/$V30</f>
        <v>17.272918459038333</v>
      </c>
      <c r="P30" s="65">
        <f>SUM(P10:P27)</f>
        <v>71174</v>
      </c>
      <c r="Q30" s="67">
        <f>P30*100/$V30</f>
        <v>13.607494503393557</v>
      </c>
      <c r="R30" s="65">
        <f>SUM(R10:R27)</f>
        <v>148018</v>
      </c>
      <c r="S30" s="67">
        <f>R30*100/$V30</f>
        <v>28.299015390498042</v>
      </c>
      <c r="T30" s="65">
        <f>SUM(T10:T28)</f>
        <v>3102</v>
      </c>
      <c r="U30" s="67">
        <f>T30*100/$V30</f>
        <v>0.59305993690851733</v>
      </c>
      <c r="V30" s="65">
        <f>SUM(V10:V27)</f>
        <v>523050</v>
      </c>
      <c r="W30" s="67">
        <f>G30+I30+K30+M30+O30+Q30+S30+U30</f>
        <v>100</v>
      </c>
      <c r="X30" s="174"/>
      <c r="Y30" s="175">
        <f>(V30/D30)</f>
        <v>1.3101174985409743</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7" customFormat="1" x14ac:dyDescent="0.2">
      <c r="T37" s="536"/>
      <c r="U37" s="536"/>
    </row>
    <row r="38" spans="1:25" s="987" customFormat="1" x14ac:dyDescent="0.2">
      <c r="T38" s="536"/>
      <c r="U38" s="536"/>
    </row>
    <row r="39" spans="1:25" s="987" customFormat="1" x14ac:dyDescent="0.2">
      <c r="T39" s="536"/>
      <c r="U39" s="536"/>
    </row>
    <row r="40" spans="1:25" s="987" customFormat="1" x14ac:dyDescent="0.2">
      <c r="T40" s="536"/>
      <c r="U40" s="536"/>
    </row>
    <row r="41" spans="1:25" s="985" customFormat="1" x14ac:dyDescent="0.2">
      <c r="T41" s="135"/>
      <c r="U41" s="135"/>
    </row>
    <row r="42" spans="1:25" s="985" customFormat="1" x14ac:dyDescent="0.2">
      <c r="T42" s="135"/>
      <c r="U42" s="135"/>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topLeftCell="B1"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32" t="s">
        <v>431</v>
      </c>
      <c r="C3" s="1032"/>
      <c r="D3" s="1032"/>
      <c r="E3" s="1032"/>
      <c r="F3" s="1032"/>
      <c r="G3" s="1032"/>
      <c r="H3" s="1032"/>
      <c r="I3" s="1032"/>
      <c r="J3" s="1032"/>
      <c r="K3" s="1032"/>
      <c r="L3" s="1032"/>
      <c r="M3" s="1032"/>
      <c r="N3" s="1032"/>
      <c r="O3" s="1032"/>
      <c r="P3" s="1032"/>
      <c r="Q3" s="1032"/>
      <c r="R3" s="1032"/>
      <c r="S3" s="1032"/>
      <c r="T3" s="1032"/>
      <c r="U3" s="1032"/>
      <c r="V3" s="1032"/>
      <c r="W3" s="1032"/>
      <c r="X3" s="1032"/>
      <c r="Y3" s="13"/>
    </row>
    <row r="4" spans="2:25" s="7" customFormat="1" ht="14.25" customHeight="1" x14ac:dyDescent="0.2">
      <c r="B4" s="1035" t="str">
        <f>porsaad!B6</f>
        <v>Situación a 31 de agosto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05" t="s">
        <v>55</v>
      </c>
      <c r="G6" s="1105"/>
      <c r="H6" s="1105"/>
      <c r="I6" s="1105"/>
      <c r="J6" s="1105"/>
      <c r="K6" s="1105"/>
      <c r="L6" s="1105"/>
      <c r="M6" s="1105"/>
      <c r="N6" s="1105"/>
      <c r="O6" s="1105"/>
      <c r="P6" s="1105"/>
      <c r="Q6" s="1105"/>
      <c r="R6" s="1105"/>
      <c r="S6" s="1105"/>
      <c r="T6" s="1105"/>
      <c r="U6" s="1105"/>
      <c r="V6" s="1105"/>
      <c r="W6" s="1105"/>
      <c r="X6" s="541"/>
      <c r="Y6" s="541"/>
    </row>
    <row r="7" spans="2:25" s="518" customFormat="1" ht="64.5" customHeight="1" x14ac:dyDescent="0.2">
      <c r="B7" s="1106" t="s">
        <v>15</v>
      </c>
      <c r="C7" s="542"/>
      <c r="D7" s="543" t="s">
        <v>56</v>
      </c>
      <c r="E7" s="542"/>
      <c r="F7" s="1107" t="s">
        <v>176</v>
      </c>
      <c r="G7" s="1107"/>
      <c r="H7" s="1107" t="s">
        <v>62</v>
      </c>
      <c r="I7" s="1107"/>
      <c r="J7" s="1107" t="s">
        <v>63</v>
      </c>
      <c r="K7" s="1107"/>
      <c r="L7" s="1107" t="s">
        <v>160</v>
      </c>
      <c r="M7" s="1107"/>
      <c r="N7" s="1107" t="s">
        <v>3</v>
      </c>
      <c r="O7" s="1107"/>
      <c r="P7" s="543"/>
      <c r="Q7" s="543" t="s">
        <v>65</v>
      </c>
    </row>
    <row r="8" spans="2:25" s="542" customFormat="1" ht="20.25" customHeight="1" x14ac:dyDescent="0.2">
      <c r="B8" s="1106"/>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'41abenpreGIII'!D10</f>
        <v>77980</v>
      </c>
      <c r="F10" s="551">
        <f>'41abenpreGIII'!F10+'41abenpreGIII'!H10+'41abenpreGIII'!J10+'41abenpreGIII'!L10+'41abenpreGIII'!N10</f>
        <v>80730</v>
      </c>
      <c r="G10" s="552">
        <f t="shared" ref="G10:G27" si="0">F10*100/$N10</f>
        <v>73.71391004218485</v>
      </c>
      <c r="H10" s="551">
        <f>'41abenpreGIII'!P10</f>
        <v>2655</v>
      </c>
      <c r="I10" s="552">
        <f t="shared" ref="I10:I27" si="1">H10*100/$N10</f>
        <v>2.4242590259135484</v>
      </c>
      <c r="J10" s="551">
        <f>'41abenpreGIII'!R10</f>
        <v>26125</v>
      </c>
      <c r="K10" s="552">
        <f t="shared" ref="K10:K27" si="2">J10*100/$N10</f>
        <v>23.854526196606951</v>
      </c>
      <c r="L10" s="551">
        <f>'41abenpreGIII'!T10</f>
        <v>8</v>
      </c>
      <c r="M10" s="552">
        <f t="shared" ref="M10:M27" si="3">L10*100/$N10</f>
        <v>7.3047352946547604E-3</v>
      </c>
      <c r="N10" s="551">
        <f>F10+H10+J10+L10</f>
        <v>109518</v>
      </c>
      <c r="O10" s="552">
        <f>G10+I10+K10+M10</f>
        <v>100</v>
      </c>
      <c r="P10" s="553"/>
      <c r="Q10" s="553">
        <f t="shared" ref="Q10:Q27" si="4">N10/D10</f>
        <v>1.4044370351372146</v>
      </c>
    </row>
    <row r="11" spans="2:25" s="549" customFormat="1" ht="18" customHeight="1" x14ac:dyDescent="0.2">
      <c r="B11" s="531" t="s">
        <v>10</v>
      </c>
      <c r="C11" s="546"/>
      <c r="D11" s="550">
        <f>'41abenpreGIII'!D11</f>
        <v>11890</v>
      </c>
      <c r="F11" s="551">
        <f>'41abenpreGIII'!F11+'41abenpreGIII'!H11+'41abenpreGIII'!J11+'41abenpreGIII'!L11+'41abenpreGIII'!N11</f>
        <v>6820</v>
      </c>
      <c r="G11" s="552">
        <f t="shared" si="0"/>
        <v>45.738045738045741</v>
      </c>
      <c r="H11" s="551">
        <f>'41abenpreGIII'!P11</f>
        <v>3516</v>
      </c>
      <c r="I11" s="552">
        <f t="shared" si="1"/>
        <v>23.579907450875194</v>
      </c>
      <c r="J11" s="551">
        <f>'41abenpreGIII'!R11</f>
        <v>4575</v>
      </c>
      <c r="K11" s="552">
        <f t="shared" si="2"/>
        <v>30.682046811079069</v>
      </c>
      <c r="L11" s="551">
        <f>'41abenpreGIII'!T11</f>
        <v>0</v>
      </c>
      <c r="M11" s="552">
        <f t="shared" si="3"/>
        <v>0</v>
      </c>
      <c r="N11" s="551">
        <f t="shared" ref="N11:O27" si="5">F11+H11+J11+L11</f>
        <v>14911</v>
      </c>
      <c r="O11" s="552">
        <f t="shared" si="5"/>
        <v>100</v>
      </c>
      <c r="P11" s="553"/>
      <c r="Q11" s="553">
        <f t="shared" si="4"/>
        <v>1.2540790580319596</v>
      </c>
    </row>
    <row r="12" spans="2:25" s="549" customFormat="1" ht="22.5" customHeight="1" x14ac:dyDescent="0.2">
      <c r="B12" s="531" t="s">
        <v>40</v>
      </c>
      <c r="C12" s="546"/>
      <c r="D12" s="550">
        <f>'41abenpreGIII'!D12</f>
        <v>7499</v>
      </c>
      <c r="F12" s="551">
        <f>'41abenpreGIII'!F12+'41abenpreGIII'!H12+'41abenpreGIII'!J12+'41abenpreGIII'!L12+'41abenpreGIII'!N12</f>
        <v>5712</v>
      </c>
      <c r="G12" s="552">
        <f t="shared" si="0"/>
        <v>57.297622630153477</v>
      </c>
      <c r="H12" s="550">
        <f>'41abenpreGIII'!P12</f>
        <v>1536</v>
      </c>
      <c r="I12" s="552">
        <f t="shared" si="1"/>
        <v>15.4077640686127</v>
      </c>
      <c r="J12" s="551">
        <f>'41abenpreGIII'!R12</f>
        <v>2713</v>
      </c>
      <c r="K12" s="552">
        <f t="shared" si="2"/>
        <v>27.214364530043134</v>
      </c>
      <c r="L12" s="551">
        <f>'41abenpreGIII'!T12</f>
        <v>8</v>
      </c>
      <c r="M12" s="552">
        <f t="shared" si="3"/>
        <v>8.024877119069114E-2</v>
      </c>
      <c r="N12" s="551">
        <f t="shared" si="5"/>
        <v>9969</v>
      </c>
      <c r="O12" s="552">
        <f t="shared" si="5"/>
        <v>100</v>
      </c>
      <c r="P12" s="553"/>
      <c r="Q12" s="553">
        <f t="shared" si="4"/>
        <v>1.3293772503000401</v>
      </c>
    </row>
    <row r="13" spans="2:25" s="549" customFormat="1" ht="18" customHeight="1" x14ac:dyDescent="0.2">
      <c r="B13" s="531" t="s">
        <v>41</v>
      </c>
      <c r="C13" s="546"/>
      <c r="D13" s="550">
        <f>'41abenpreGIII'!D13</f>
        <v>7532</v>
      </c>
      <c r="F13" s="551">
        <f>'41abenpreGIII'!F13+'41abenpreGIII'!H13+'41abenpreGIII'!J13+'41abenpreGIII'!L13+'41abenpreGIII'!N13</f>
        <v>5648</v>
      </c>
      <c r="G13" s="552">
        <f t="shared" si="0"/>
        <v>54.047846889952154</v>
      </c>
      <c r="H13" s="551">
        <f>'41abenpreGIII'!P13</f>
        <v>397</v>
      </c>
      <c r="I13" s="552">
        <f t="shared" si="1"/>
        <v>3.799043062200957</v>
      </c>
      <c r="J13" s="551">
        <f>'41abenpreGIII'!R13</f>
        <v>4405</v>
      </c>
      <c r="K13" s="552">
        <f t="shared" si="2"/>
        <v>42.153110047846887</v>
      </c>
      <c r="L13" s="551">
        <f>'41abenpreGIII'!T13</f>
        <v>0</v>
      </c>
      <c r="M13" s="552">
        <f t="shared" si="3"/>
        <v>0</v>
      </c>
      <c r="N13" s="551">
        <f t="shared" si="5"/>
        <v>10450</v>
      </c>
      <c r="O13" s="552">
        <f t="shared" si="5"/>
        <v>100</v>
      </c>
      <c r="P13" s="553"/>
      <c r="Q13" s="553">
        <f t="shared" si="4"/>
        <v>1.3874137015400956</v>
      </c>
    </row>
    <row r="14" spans="2:25" s="549" customFormat="1" ht="18" customHeight="1" x14ac:dyDescent="0.2">
      <c r="B14" s="531" t="s">
        <v>9</v>
      </c>
      <c r="C14" s="546"/>
      <c r="D14" s="550">
        <f>'41abenpreGIII'!D14</f>
        <v>13240</v>
      </c>
      <c r="F14" s="551">
        <f>'41abenpreGIII'!F14+'41abenpreGIII'!H14+'41abenpreGIII'!J14+'41abenpreGIII'!L14+'41abenpreGIII'!N14</f>
        <v>5516</v>
      </c>
      <c r="G14" s="552">
        <f t="shared" si="0"/>
        <v>37.411828540423222</v>
      </c>
      <c r="H14" s="551">
        <f>'41abenpreGIII'!P14</f>
        <v>3873</v>
      </c>
      <c r="I14" s="552">
        <f t="shared" si="1"/>
        <v>26.268312533912098</v>
      </c>
      <c r="J14" s="551">
        <f>'41abenpreGIII'!R14</f>
        <v>5355</v>
      </c>
      <c r="K14" s="552">
        <f t="shared" si="2"/>
        <v>36.319858925664676</v>
      </c>
      <c r="L14" s="551">
        <f>'41abenpreGIII'!T14</f>
        <v>0</v>
      </c>
      <c r="M14" s="552">
        <f t="shared" si="3"/>
        <v>0</v>
      </c>
      <c r="N14" s="551">
        <f t="shared" si="5"/>
        <v>14744</v>
      </c>
      <c r="O14" s="552">
        <f t="shared" si="5"/>
        <v>100</v>
      </c>
      <c r="P14" s="553"/>
      <c r="Q14" s="553">
        <f t="shared" si="4"/>
        <v>1.113595166163142</v>
      </c>
    </row>
    <row r="15" spans="2:25" s="549" customFormat="1" ht="18" customHeight="1" x14ac:dyDescent="0.2">
      <c r="B15" s="531" t="s">
        <v>8</v>
      </c>
      <c r="C15" s="546"/>
      <c r="D15" s="550">
        <f>'41abenpreGIII'!D15</f>
        <v>5577</v>
      </c>
      <c r="F15" s="551">
        <f>'41abenpreGIII'!F15+'41abenpreGIII'!H15+'41abenpreGIII'!J15+'41abenpreGIII'!L15+'41abenpreGIII'!N15</f>
        <v>6722</v>
      </c>
      <c r="G15" s="552">
        <f t="shared" si="0"/>
        <v>73.057276383001849</v>
      </c>
      <c r="H15" s="550">
        <f>'41abenpreGIII'!P15</f>
        <v>96</v>
      </c>
      <c r="I15" s="552">
        <f t="shared" si="1"/>
        <v>1.0433648516465601</v>
      </c>
      <c r="J15" s="551">
        <f>'41abenpreGIII'!R15</f>
        <v>2383</v>
      </c>
      <c r="K15" s="552">
        <f t="shared" si="2"/>
        <v>25.899358765351593</v>
      </c>
      <c r="L15" s="551">
        <f>'41abenpreGIII'!T15</f>
        <v>0</v>
      </c>
      <c r="M15" s="552">
        <f t="shared" si="3"/>
        <v>0</v>
      </c>
      <c r="N15" s="551">
        <f t="shared" si="5"/>
        <v>9201</v>
      </c>
      <c r="O15" s="552">
        <f t="shared" si="5"/>
        <v>100</v>
      </c>
      <c r="P15" s="553"/>
      <c r="Q15" s="553">
        <f t="shared" si="4"/>
        <v>1.6498117267348036</v>
      </c>
    </row>
    <row r="16" spans="2:25" s="549" customFormat="1" ht="18" customHeight="1" x14ac:dyDescent="0.2">
      <c r="B16" s="531" t="s">
        <v>7</v>
      </c>
      <c r="C16" s="546"/>
      <c r="D16" s="550">
        <f>'41abenpreGIII'!D16</f>
        <v>34319</v>
      </c>
      <c r="F16" s="551">
        <f>'41abenpreGIII'!F16+'41abenpreGIII'!H16+'41abenpreGIII'!J16+'41abenpreGIII'!L16+'41abenpreGIII'!N16</f>
        <v>20462</v>
      </c>
      <c r="G16" s="552">
        <f t="shared" si="0"/>
        <v>43.87503484357913</v>
      </c>
      <c r="H16" s="551">
        <f>'41abenpreGIII'!P16</f>
        <v>16459</v>
      </c>
      <c r="I16" s="552">
        <f t="shared" si="1"/>
        <v>35.291721165598133</v>
      </c>
      <c r="J16" s="551">
        <f>'41abenpreGIII'!R16</f>
        <v>9144</v>
      </c>
      <c r="K16" s="552">
        <f t="shared" si="2"/>
        <v>19.606750005360549</v>
      </c>
      <c r="L16" s="551">
        <f>'41abenpreGIII'!T16</f>
        <v>572</v>
      </c>
      <c r="M16" s="552">
        <f t="shared" si="3"/>
        <v>1.2264939854621866</v>
      </c>
      <c r="N16" s="551">
        <f t="shared" si="5"/>
        <v>46637</v>
      </c>
      <c r="O16" s="552">
        <f t="shared" si="5"/>
        <v>100</v>
      </c>
      <c r="P16" s="553"/>
      <c r="Q16" s="553">
        <f t="shared" si="4"/>
        <v>1.358926542148664</v>
      </c>
    </row>
    <row r="17" spans="2:25" s="549" customFormat="1" ht="18" customHeight="1" x14ac:dyDescent="0.2">
      <c r="B17" s="531" t="s">
        <v>43</v>
      </c>
      <c r="C17" s="546"/>
      <c r="D17" s="550">
        <f>'41abenpreGIII'!D17</f>
        <v>21619</v>
      </c>
      <c r="F17" s="551">
        <f>'41abenpreGIII'!F17+'41abenpreGIII'!H17+'41abenpreGIII'!J17+'41abenpreGIII'!L17+'41abenpreGIII'!N17</f>
        <v>18252</v>
      </c>
      <c r="G17" s="552">
        <f t="shared" si="0"/>
        <v>62.506849315068493</v>
      </c>
      <c r="H17" s="551">
        <f>'41abenpreGIII'!P17</f>
        <v>3391</v>
      </c>
      <c r="I17" s="552">
        <f t="shared" si="1"/>
        <v>11.613013698630137</v>
      </c>
      <c r="J17" s="551">
        <f>'41abenpreGIII'!R17</f>
        <v>7544</v>
      </c>
      <c r="K17" s="552">
        <f t="shared" si="2"/>
        <v>25.835616438356166</v>
      </c>
      <c r="L17" s="551">
        <f>'41abenpreGIII'!T17</f>
        <v>13</v>
      </c>
      <c r="M17" s="552">
        <f t="shared" si="3"/>
        <v>4.4520547945205477E-2</v>
      </c>
      <c r="N17" s="551">
        <f t="shared" si="5"/>
        <v>29200</v>
      </c>
      <c r="O17" s="552">
        <f t="shared" si="5"/>
        <v>100.00000000000001</v>
      </c>
      <c r="P17" s="553"/>
      <c r="Q17" s="553">
        <f t="shared" si="4"/>
        <v>1.3506637679818678</v>
      </c>
    </row>
    <row r="18" spans="2:25" s="549" customFormat="1" ht="18" customHeight="1" x14ac:dyDescent="0.2">
      <c r="B18" s="531" t="s">
        <v>44</v>
      </c>
      <c r="C18" s="546"/>
      <c r="D18" s="550">
        <f>'41abenpreGIII'!D18</f>
        <v>44134</v>
      </c>
      <c r="F18" s="551">
        <f>'41abenpreGIII'!F18+'41abenpreGIII'!H18+'41abenpreGIII'!J18+'41abenpreGIII'!L18+'41abenpreGIII'!N18</f>
        <v>28414</v>
      </c>
      <c r="G18" s="552">
        <f t="shared" si="0"/>
        <v>52.865222892014586</v>
      </c>
      <c r="H18" s="551">
        <f>'41abenpreGIII'!P18</f>
        <v>5867</v>
      </c>
      <c r="I18" s="552">
        <f t="shared" si="1"/>
        <v>10.91575500483739</v>
      </c>
      <c r="J18" s="551">
        <f>'41abenpreGIII'!R18</f>
        <v>19396</v>
      </c>
      <c r="K18" s="552">
        <f t="shared" si="2"/>
        <v>36.086924164620079</v>
      </c>
      <c r="L18" s="551">
        <f>'41abenpreGIII'!T18</f>
        <v>71</v>
      </c>
      <c r="M18" s="552">
        <f t="shared" si="3"/>
        <v>0.13209793852794521</v>
      </c>
      <c r="N18" s="551">
        <f t="shared" si="5"/>
        <v>53748</v>
      </c>
      <c r="O18" s="552">
        <f t="shared" si="5"/>
        <v>100</v>
      </c>
      <c r="P18" s="553"/>
      <c r="Q18" s="553">
        <f t="shared" si="4"/>
        <v>1.2178365885711697</v>
      </c>
    </row>
    <row r="19" spans="2:25" s="549" customFormat="1" ht="18" customHeight="1" x14ac:dyDescent="0.2">
      <c r="B19" s="531" t="s">
        <v>6</v>
      </c>
      <c r="C19" s="546"/>
      <c r="D19" s="550">
        <f>'41abenpreGIII'!D19</f>
        <v>41947</v>
      </c>
      <c r="F19" s="551">
        <f>'41abenpreGIII'!F19+'41abenpreGIII'!H19+'41abenpreGIII'!J19+'41abenpreGIII'!L19+'41abenpreGIII'!N19</f>
        <v>21383</v>
      </c>
      <c r="G19" s="552">
        <f t="shared" si="0"/>
        <v>38.310490011645612</v>
      </c>
      <c r="H19" s="551">
        <f>'41abenpreGIII'!P19</f>
        <v>6938</v>
      </c>
      <c r="I19" s="552">
        <f>H19*100/$N19</f>
        <v>12.430350264265879</v>
      </c>
      <c r="J19" s="551">
        <f>'41abenpreGIII'!R19</f>
        <v>27330</v>
      </c>
      <c r="K19" s="552">
        <f>J19*100/$N19</f>
        <v>48.965331900026875</v>
      </c>
      <c r="L19" s="551">
        <f>'41abenpreGIII'!T19</f>
        <v>164</v>
      </c>
      <c r="M19" s="552">
        <f t="shared" si="3"/>
        <v>0.29382782406163216</v>
      </c>
      <c r="N19" s="551">
        <f t="shared" si="5"/>
        <v>55815</v>
      </c>
      <c r="O19" s="552">
        <f t="shared" si="5"/>
        <v>100.00000000000001</v>
      </c>
      <c r="P19" s="553"/>
      <c r="Q19" s="553">
        <f t="shared" si="4"/>
        <v>1.3306076715855724</v>
      </c>
    </row>
    <row r="20" spans="2:25" s="549" customFormat="1" ht="18" customHeight="1" x14ac:dyDescent="0.2">
      <c r="B20" s="531" t="s">
        <v>5</v>
      </c>
      <c r="C20" s="546"/>
      <c r="D20" s="550">
        <f>'41abenpreGIII'!D20</f>
        <v>11887</v>
      </c>
      <c r="F20" s="551">
        <f>'41abenpreGIII'!F20+'41abenpreGIII'!H20+'41abenpreGIII'!J20+'41abenpreGIII'!L20+'41abenpreGIII'!N20</f>
        <v>5140</v>
      </c>
      <c r="G20" s="552">
        <f t="shared" si="0"/>
        <v>39.823351669636629</v>
      </c>
      <c r="H20" s="551">
        <f>'41abenpreGIII'!P20</f>
        <v>5850</v>
      </c>
      <c r="I20" s="552">
        <f>H20*100/$N20</f>
        <v>45.324242659022239</v>
      </c>
      <c r="J20" s="551">
        <f>'41abenpreGIII'!R20</f>
        <v>1917</v>
      </c>
      <c r="K20" s="552">
        <f>J20*100/$N20</f>
        <v>14.852405671341133</v>
      </c>
      <c r="L20" s="551">
        <f>'41abenpreGIII'!T20</f>
        <v>0</v>
      </c>
      <c r="M20" s="552">
        <f t="shared" si="3"/>
        <v>0</v>
      </c>
      <c r="N20" s="551">
        <f t="shared" si="5"/>
        <v>12907</v>
      </c>
      <c r="O20" s="552">
        <f t="shared" si="5"/>
        <v>100</v>
      </c>
      <c r="P20" s="553"/>
      <c r="Q20" s="553">
        <f t="shared" si="4"/>
        <v>1.0858080255741567</v>
      </c>
    </row>
    <row r="21" spans="2:25" s="549" customFormat="1" ht="18" customHeight="1" x14ac:dyDescent="0.2">
      <c r="B21" s="531" t="s">
        <v>38</v>
      </c>
      <c r="C21" s="546"/>
      <c r="D21" s="550">
        <f>'41abenpreGIII'!D21</f>
        <v>26370</v>
      </c>
      <c r="F21" s="551">
        <f>'41abenpreGIII'!F21+'41abenpreGIII'!H21+'41abenpreGIII'!J21+'41abenpreGIII'!L21+'41abenpreGIII'!N21</f>
        <v>19352</v>
      </c>
      <c r="G21" s="552">
        <f t="shared" si="0"/>
        <v>63.834278928618552</v>
      </c>
      <c r="H21" s="551">
        <f>'41abenpreGIII'!P21</f>
        <v>5712</v>
      </c>
      <c r="I21" s="552">
        <f>H21*100/$N21</f>
        <v>18.841535822667897</v>
      </c>
      <c r="J21" s="551">
        <f>'41abenpreGIII'!R21</f>
        <v>5172</v>
      </c>
      <c r="K21" s="552">
        <f>J21*100/$N21</f>
        <v>17.060298192373665</v>
      </c>
      <c r="L21" s="551">
        <f>'41abenpreGIII'!T21</f>
        <v>80</v>
      </c>
      <c r="M21" s="552">
        <f t="shared" si="3"/>
        <v>0.26388705633988652</v>
      </c>
      <c r="N21" s="551">
        <f t="shared" si="5"/>
        <v>30316</v>
      </c>
      <c r="O21" s="552">
        <f t="shared" si="5"/>
        <v>100</v>
      </c>
      <c r="P21" s="553"/>
      <c r="Q21" s="553">
        <f t="shared" si="4"/>
        <v>1.1496397421312097</v>
      </c>
    </row>
    <row r="22" spans="2:25" s="549" customFormat="1" ht="21" customHeight="1" x14ac:dyDescent="0.2">
      <c r="B22" s="531" t="s">
        <v>45</v>
      </c>
      <c r="C22" s="546"/>
      <c r="D22" s="550">
        <f>'41abenpreGIII'!D22</f>
        <v>58364</v>
      </c>
      <c r="F22" s="551">
        <f>'41abenpreGIII'!F22+'41abenpreGIII'!H22+'41abenpreGIII'!J22+'41abenpreGIII'!L22+'41abenpreGIII'!N22</f>
        <v>50122</v>
      </c>
      <c r="G22" s="552">
        <f t="shared" si="0"/>
        <v>65.00654968029778</v>
      </c>
      <c r="H22" s="551">
        <f>'41abenpreGIII'!P22</f>
        <v>12217</v>
      </c>
      <c r="I22" s="552">
        <f>H22*100/$N22</f>
        <v>15.845038455053629</v>
      </c>
      <c r="J22" s="551">
        <f>'41abenpreGIII'!R22</f>
        <v>14696</v>
      </c>
      <c r="K22" s="552">
        <f>J22*100/$N22</f>
        <v>19.06021814974774</v>
      </c>
      <c r="L22" s="551">
        <f>'41abenpreGIII'!T22</f>
        <v>68</v>
      </c>
      <c r="M22" s="552">
        <f t="shared" si="3"/>
        <v>8.8193714900846917E-2</v>
      </c>
      <c r="N22" s="551">
        <f t="shared" si="5"/>
        <v>77103</v>
      </c>
      <c r="O22" s="552">
        <f t="shared" si="5"/>
        <v>100</v>
      </c>
      <c r="P22" s="553"/>
      <c r="Q22" s="553">
        <f t="shared" si="4"/>
        <v>1.3210712082790761</v>
      </c>
    </row>
    <row r="23" spans="2:25" s="549" customFormat="1" ht="18" customHeight="1" x14ac:dyDescent="0.2">
      <c r="B23" s="531" t="s">
        <v>46</v>
      </c>
      <c r="C23" s="546"/>
      <c r="D23" s="550">
        <f>'41abenpreGIII'!D23</f>
        <v>13003</v>
      </c>
      <c r="F23" s="551">
        <f>'41abenpreGIII'!F23+'41abenpreGIII'!H23+'41abenpreGIII'!J23+'41abenpreGIII'!L23+'41abenpreGIII'!N23</f>
        <v>7629</v>
      </c>
      <c r="G23" s="552">
        <f t="shared" si="0"/>
        <v>48.080922669691816</v>
      </c>
      <c r="H23" s="551">
        <f>'41abenpreGIII'!P23</f>
        <v>788</v>
      </c>
      <c r="I23" s="552">
        <f>H23*100/$N23</f>
        <v>4.9662822209617445</v>
      </c>
      <c r="J23" s="551">
        <f>'41abenpreGIII'!R23</f>
        <v>7448</v>
      </c>
      <c r="K23" s="552">
        <f>J23*100/$N23</f>
        <v>46.940190332135877</v>
      </c>
      <c r="L23" s="551">
        <f>'41abenpreGIII'!T23</f>
        <v>2</v>
      </c>
      <c r="M23" s="552">
        <f t="shared" si="3"/>
        <v>1.2604777210562803E-2</v>
      </c>
      <c r="N23" s="551">
        <f t="shared" si="5"/>
        <v>15867</v>
      </c>
      <c r="O23" s="552">
        <f t="shared" si="5"/>
        <v>100.00000000000001</v>
      </c>
      <c r="P23" s="553"/>
      <c r="Q23" s="553">
        <f t="shared" si="4"/>
        <v>1.2202568638006615</v>
      </c>
    </row>
    <row r="24" spans="2:25" s="549" customFormat="1" ht="22.5" customHeight="1" x14ac:dyDescent="0.2">
      <c r="B24" s="531" t="s">
        <v>47</v>
      </c>
      <c r="C24" s="546"/>
      <c r="D24" s="550">
        <f>'41abenpreGIII'!D24</f>
        <v>3336</v>
      </c>
      <c r="F24" s="551">
        <f>'41abenpreGIII'!F24+'41abenpreGIII'!H24+'41abenpreGIII'!J24+'41abenpreGIII'!L24+'41abenpreGIII'!N24</f>
        <v>1877</v>
      </c>
      <c r="G24" s="554">
        <f t="shared" si="0"/>
        <v>46.483407627538384</v>
      </c>
      <c r="H24" s="550">
        <f>'41abenpreGIII'!P24</f>
        <v>697</v>
      </c>
      <c r="I24" s="552">
        <f t="shared" si="1"/>
        <v>17.261020307082713</v>
      </c>
      <c r="J24" s="551">
        <f>'41abenpreGIII'!R24</f>
        <v>1453</v>
      </c>
      <c r="K24" s="552">
        <f t="shared" si="2"/>
        <v>35.983159980188212</v>
      </c>
      <c r="L24" s="551">
        <f>'41abenpreGIII'!T24</f>
        <v>11</v>
      </c>
      <c r="M24" s="552">
        <f t="shared" si="3"/>
        <v>0.27241208519068844</v>
      </c>
      <c r="N24" s="550">
        <f t="shared" si="5"/>
        <v>4038</v>
      </c>
      <c r="O24" s="552">
        <f t="shared" si="5"/>
        <v>100</v>
      </c>
      <c r="P24" s="553"/>
      <c r="Q24" s="553">
        <f t="shared" si="4"/>
        <v>1.210431654676259</v>
      </c>
    </row>
    <row r="25" spans="2:25" s="549" customFormat="1" ht="18" customHeight="1" x14ac:dyDescent="0.2">
      <c r="B25" s="531" t="s">
        <v>48</v>
      </c>
      <c r="C25" s="546"/>
      <c r="D25" s="550">
        <f>'41abenpreGIII'!D25</f>
        <v>16982</v>
      </c>
      <c r="F25" s="551">
        <f>'41abenpreGIII'!F25+'41abenpreGIII'!H25+'41abenpreGIII'!J25+'41abenpreGIII'!L25+'41abenpreGIII'!N25</f>
        <v>13418</v>
      </c>
      <c r="G25" s="554">
        <f t="shared" si="0"/>
        <v>57.381115292507701</v>
      </c>
      <c r="H25" s="550">
        <f>'41abenpreGIII'!P25</f>
        <v>676</v>
      </c>
      <c r="I25" s="552">
        <f t="shared" si="1"/>
        <v>2.8908655490933972</v>
      </c>
      <c r="J25" s="551">
        <f>'41abenpreGIII'!R25</f>
        <v>7185</v>
      </c>
      <c r="K25" s="552">
        <f t="shared" si="2"/>
        <v>30.726137529934999</v>
      </c>
      <c r="L25" s="551">
        <f>'41abenpreGIII'!T25</f>
        <v>2105</v>
      </c>
      <c r="M25" s="552">
        <f t="shared" si="3"/>
        <v>9.0018816284639076</v>
      </c>
      <c r="N25" s="550">
        <f t="shared" si="5"/>
        <v>23384</v>
      </c>
      <c r="O25" s="552">
        <f t="shared" si="5"/>
        <v>100</v>
      </c>
      <c r="P25" s="553"/>
      <c r="Q25" s="553">
        <f t="shared" si="4"/>
        <v>1.3769873984218584</v>
      </c>
    </row>
    <row r="26" spans="2:25" s="549" customFormat="1" ht="18" customHeight="1" x14ac:dyDescent="0.2">
      <c r="B26" s="531" t="s">
        <v>49</v>
      </c>
      <c r="C26" s="546"/>
      <c r="D26" s="550">
        <f>'41abenpreGIII'!D26</f>
        <v>2443</v>
      </c>
      <c r="F26" s="551">
        <f>'41abenpreGIII'!F26+'41abenpreGIII'!H26+'41abenpreGIII'!J26+'41abenpreGIII'!L26+'41abenpreGIII'!N26</f>
        <v>2771</v>
      </c>
      <c r="G26" s="554">
        <f t="shared" si="0"/>
        <v>73.0171277997365</v>
      </c>
      <c r="H26" s="550">
        <f>'41abenpreGIII'!P26</f>
        <v>504</v>
      </c>
      <c r="I26" s="552">
        <f t="shared" si="1"/>
        <v>13.280632411067193</v>
      </c>
      <c r="J26" s="551">
        <f>'41abenpreGIII'!R26</f>
        <v>520</v>
      </c>
      <c r="K26" s="552">
        <f t="shared" si="2"/>
        <v>13.702239789196311</v>
      </c>
      <c r="L26" s="551">
        <f>'41abenpreGIII'!T26</f>
        <v>0</v>
      </c>
      <c r="M26" s="552">
        <f t="shared" si="3"/>
        <v>0</v>
      </c>
      <c r="N26" s="550">
        <f t="shared" si="5"/>
        <v>3795</v>
      </c>
      <c r="O26" s="552">
        <f t="shared" si="5"/>
        <v>100</v>
      </c>
      <c r="P26" s="553"/>
      <c r="Q26" s="553">
        <f t="shared" si="4"/>
        <v>1.553417928776095</v>
      </c>
    </row>
    <row r="27" spans="2:25" s="549" customFormat="1" ht="18" customHeight="1" x14ac:dyDescent="0.2">
      <c r="B27" s="531" t="s">
        <v>4</v>
      </c>
      <c r="C27" s="546"/>
      <c r="D27" s="550">
        <f>'41abenpreGIII'!D27</f>
        <v>1117</v>
      </c>
      <c r="F27" s="551">
        <f>'41abenpreGIII'!F27+'41abenpreGIII'!H27+'41abenpreGIII'!J27+'41abenpreGIII'!L27+'41abenpreGIII'!N27</f>
        <v>788</v>
      </c>
      <c r="G27" s="554">
        <f t="shared" si="0"/>
        <v>54.457498272287488</v>
      </c>
      <c r="H27" s="550">
        <f>'41abenpreGIII'!P27</f>
        <v>2</v>
      </c>
      <c r="I27" s="552">
        <f t="shared" si="1"/>
        <v>0.138217000691085</v>
      </c>
      <c r="J27" s="551">
        <f>'41abenpreGIII'!R27</f>
        <v>657</v>
      </c>
      <c r="K27" s="552">
        <f t="shared" si="2"/>
        <v>45.404284727021427</v>
      </c>
      <c r="L27" s="551">
        <f>'41abenpreGIII'!T27</f>
        <v>0</v>
      </c>
      <c r="M27" s="552">
        <f t="shared" si="3"/>
        <v>0</v>
      </c>
      <c r="N27" s="551">
        <f t="shared" si="5"/>
        <v>1447</v>
      </c>
      <c r="O27" s="552">
        <f t="shared" si="5"/>
        <v>100</v>
      </c>
      <c r="P27" s="553"/>
      <c r="Q27" s="553">
        <f t="shared" si="4"/>
        <v>1.2954341987466429</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399239</v>
      </c>
      <c r="E30" s="561"/>
      <c r="F30" s="532">
        <f>SUM(F10:F27)</f>
        <v>300756</v>
      </c>
      <c r="G30" s="562">
        <f>F30*100/$N30</f>
        <v>57.500430169199888</v>
      </c>
      <c r="H30" s="532">
        <f>SUM(H10:H27)</f>
        <v>71174</v>
      </c>
      <c r="I30" s="562">
        <f>H30*100/$N30</f>
        <v>13.607494503393557</v>
      </c>
      <c r="J30" s="532">
        <f>SUM(J10:J27)</f>
        <v>148018</v>
      </c>
      <c r="K30" s="562">
        <f>J30*100/$N30</f>
        <v>28.299015390498042</v>
      </c>
      <c r="L30" s="532">
        <f>SUM(L10:L28)</f>
        <v>3102</v>
      </c>
      <c r="M30" s="562">
        <f>L30*100/$N30</f>
        <v>0.59305993690851733</v>
      </c>
      <c r="N30" s="532">
        <f>F30+H30+J30+L30</f>
        <v>523050</v>
      </c>
      <c r="O30" s="562">
        <f>G30+I30+K30+M30</f>
        <v>100</v>
      </c>
      <c r="P30" s="563"/>
      <c r="Q30" s="563">
        <f>(N30/D30)</f>
        <v>1.3101174985409743</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W42"/>
  <sheetViews>
    <sheetView zoomScaleNormal="100" workbookViewId="0">
      <selection activeCell="H8" sqref="H8"/>
    </sheetView>
  </sheetViews>
  <sheetFormatPr baseColWidth="10" defaultColWidth="11.42578125" defaultRowHeight="15" x14ac:dyDescent="0.25"/>
  <cols>
    <col min="1" max="1" width="1.85546875" style="867" customWidth="1"/>
    <col min="2" max="2" width="44.1406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19" x14ac:dyDescent="0.25">
      <c r="A1" s="866"/>
      <c r="B1" s="866"/>
      <c r="H1" s="868"/>
      <c r="I1" s="868"/>
    </row>
    <row r="2" spans="1:19" ht="48.75" customHeight="1" x14ac:dyDescent="0.25">
      <c r="A2" s="866"/>
      <c r="B2" s="866"/>
      <c r="H2" s="868"/>
      <c r="I2" s="868"/>
    </row>
    <row r="3" spans="1:19" ht="24" customHeight="1" x14ac:dyDescent="0.25">
      <c r="A3" s="866"/>
      <c r="B3" s="1031" t="s">
        <v>349</v>
      </c>
      <c r="C3" s="1031"/>
      <c r="D3" s="1031"/>
      <c r="E3" s="1031"/>
      <c r="F3" s="1031"/>
      <c r="G3" s="1031"/>
      <c r="H3" s="1031"/>
      <c r="I3" s="1031"/>
      <c r="J3" s="1031"/>
      <c r="K3" s="1031"/>
      <c r="L3" s="1031"/>
      <c r="M3" s="1031"/>
      <c r="N3" s="1031"/>
      <c r="O3" s="1031"/>
      <c r="P3" s="1031"/>
      <c r="Q3" s="1031"/>
      <c r="R3" s="1031"/>
    </row>
    <row r="4" spans="1:19" ht="13.5" customHeight="1" x14ac:dyDescent="0.25">
      <c r="A4" s="866"/>
      <c r="B4" s="866"/>
      <c r="H4" s="868"/>
      <c r="I4" s="868"/>
    </row>
    <row r="5" spans="1:19" x14ac:dyDescent="0.25">
      <c r="A5" s="866"/>
      <c r="B5" s="869"/>
      <c r="C5" s="1027" t="s">
        <v>350</v>
      </c>
      <c r="D5" s="1027"/>
      <c r="E5" s="1027"/>
      <c r="F5" s="1027"/>
      <c r="G5" s="1027"/>
      <c r="H5" s="1027"/>
      <c r="I5" s="1027"/>
      <c r="J5" s="1027" t="s">
        <v>351</v>
      </c>
      <c r="K5" s="1027"/>
      <c r="L5" s="1027"/>
      <c r="M5" s="1027"/>
      <c r="N5" s="1027"/>
      <c r="O5" s="1027"/>
      <c r="P5" s="1027"/>
      <c r="Q5" s="1027"/>
      <c r="R5" s="1027"/>
      <c r="S5" s="1027"/>
    </row>
    <row r="6" spans="1:19" ht="25.5" customHeight="1" x14ac:dyDescent="0.25">
      <c r="A6" s="866"/>
      <c r="B6" s="869"/>
      <c r="C6" s="1028"/>
      <c r="D6" s="1028"/>
      <c r="E6" s="1028"/>
      <c r="F6" s="1028"/>
      <c r="G6" s="1028"/>
      <c r="H6" s="1028"/>
      <c r="I6" s="1028"/>
      <c r="J6" s="1028">
        <v>43830</v>
      </c>
      <c r="K6" s="1029"/>
      <c r="L6" s="1030">
        <v>44196</v>
      </c>
      <c r="M6" s="1030"/>
      <c r="N6" s="1030">
        <v>44561</v>
      </c>
      <c r="O6" s="1030"/>
      <c r="P6" s="1030">
        <v>44926</v>
      </c>
      <c r="Q6" s="1030"/>
      <c r="R6" s="1030">
        <f>H7</f>
        <v>45169</v>
      </c>
      <c r="S6" s="1030"/>
    </row>
    <row r="7" spans="1:19" x14ac:dyDescent="0.25">
      <c r="B7" s="870"/>
      <c r="C7" s="871">
        <v>43465</v>
      </c>
      <c r="D7" s="871">
        <v>43830</v>
      </c>
      <c r="E7" s="871">
        <v>44196</v>
      </c>
      <c r="F7" s="871">
        <v>44561</v>
      </c>
      <c r="G7" s="871">
        <v>44926</v>
      </c>
      <c r="H7" s="871">
        <v>45169</v>
      </c>
      <c r="I7" s="871"/>
      <c r="J7" s="871" t="s">
        <v>31</v>
      </c>
      <c r="K7" s="871" t="s">
        <v>352</v>
      </c>
      <c r="L7" s="871" t="s">
        <v>31</v>
      </c>
      <c r="M7" s="871" t="s">
        <v>352</v>
      </c>
      <c r="N7" s="871" t="s">
        <v>31</v>
      </c>
      <c r="O7" s="871" t="s">
        <v>352</v>
      </c>
      <c r="P7" s="871" t="s">
        <v>31</v>
      </c>
      <c r="Q7" s="871" t="s">
        <v>352</v>
      </c>
      <c r="R7" s="871" t="s">
        <v>31</v>
      </c>
      <c r="S7" s="871" t="s">
        <v>352</v>
      </c>
    </row>
    <row r="8" spans="1:19" x14ac:dyDescent="0.25">
      <c r="B8" s="872" t="s">
        <v>32</v>
      </c>
      <c r="C8" s="873">
        <v>1767186</v>
      </c>
      <c r="D8" s="873">
        <v>1894744</v>
      </c>
      <c r="E8" s="873">
        <v>1850950</v>
      </c>
      <c r="F8" s="873">
        <v>1892604</v>
      </c>
      <c r="G8" s="873">
        <v>1982018</v>
      </c>
      <c r="H8" s="873">
        <v>2070425</v>
      </c>
      <c r="I8" s="874"/>
      <c r="J8" s="875">
        <v>7.2181422894930236E-2</v>
      </c>
      <c r="K8" s="876">
        <v>127558</v>
      </c>
      <c r="L8" s="878">
        <v>-2.3113412682663204E-2</v>
      </c>
      <c r="M8" s="879">
        <v>-43794</v>
      </c>
      <c r="N8" s="878">
        <v>2.250411950619946E-2</v>
      </c>
      <c r="O8" s="879">
        <v>41654</v>
      </c>
      <c r="P8" s="878">
        <v>4.7243903109155383E-2</v>
      </c>
      <c r="Q8" s="873">
        <f>G8-F8</f>
        <v>89414</v>
      </c>
      <c r="R8" s="878">
        <f>[1]Cuadro2_ampl!P5</f>
        <v>6.2087018882287959E-2</v>
      </c>
      <c r="S8" s="879">
        <f>[1]Cuadro2_ampl!Q5</f>
        <v>121032</v>
      </c>
    </row>
    <row r="9" spans="1:19" x14ac:dyDescent="0.25">
      <c r="B9" s="880" t="s">
        <v>254</v>
      </c>
      <c r="C9" s="881">
        <v>1638618</v>
      </c>
      <c r="D9" s="881">
        <v>1735551</v>
      </c>
      <c r="E9" s="881">
        <v>1709394</v>
      </c>
      <c r="F9" s="881">
        <v>1768008</v>
      </c>
      <c r="G9" s="881">
        <v>1850208</v>
      </c>
      <c r="H9" s="881">
        <v>1928166</v>
      </c>
      <c r="I9" s="882"/>
      <c r="J9" s="883">
        <v>5.9155336997396502E-2</v>
      </c>
      <c r="K9" s="884">
        <v>96933</v>
      </c>
      <c r="L9" s="885">
        <v>-1.507129436127197E-2</v>
      </c>
      <c r="M9" s="884">
        <v>-26157</v>
      </c>
      <c r="N9" s="885">
        <v>3.4289344644944375E-2</v>
      </c>
      <c r="O9" s="884">
        <v>58614</v>
      </c>
      <c r="P9" s="885">
        <v>4.6493002294107244E-2</v>
      </c>
      <c r="Q9" s="881">
        <f t="shared" ref="Q9:Q22" si="0">G9-F9</f>
        <v>82200</v>
      </c>
      <c r="R9" s="885">
        <f>[1]Cuadro2_ampl!P6</f>
        <v>6.4616903424149275E-2</v>
      </c>
      <c r="S9" s="884">
        <f>[1]Cuadro2_ampl!Q6</f>
        <v>117030</v>
      </c>
    </row>
    <row r="10" spans="1:19" x14ac:dyDescent="0.25">
      <c r="B10" s="886" t="s">
        <v>353</v>
      </c>
      <c r="C10" s="887">
        <v>334306</v>
      </c>
      <c r="D10" s="887">
        <v>350514</v>
      </c>
      <c r="E10" s="887">
        <v>352921</v>
      </c>
      <c r="F10" s="887">
        <v>352430</v>
      </c>
      <c r="G10" s="887">
        <v>359348</v>
      </c>
      <c r="H10" s="887">
        <v>368514</v>
      </c>
      <c r="I10" s="888"/>
      <c r="J10" s="889">
        <v>4.8482527983344514E-2</v>
      </c>
      <c r="K10" s="890">
        <v>16208</v>
      </c>
      <c r="L10" s="892">
        <v>6.8670580918308577E-3</v>
      </c>
      <c r="M10" s="890">
        <v>2407</v>
      </c>
      <c r="N10" s="892">
        <v>-1.3912461995744252E-3</v>
      </c>
      <c r="O10" s="890">
        <v>-491</v>
      </c>
      <c r="P10" s="892">
        <v>1.9629429957722211E-2</v>
      </c>
      <c r="Q10" s="887">
        <f t="shared" si="0"/>
        <v>6918</v>
      </c>
      <c r="R10" s="892">
        <f>[1]Cuadro2_ampl!P7</f>
        <v>3.898073800072166E-2</v>
      </c>
      <c r="S10" s="890">
        <f>[1]Cuadro2_ampl!Q7</f>
        <v>13826</v>
      </c>
    </row>
    <row r="11" spans="1:19" x14ac:dyDescent="0.25">
      <c r="B11" s="893" t="s">
        <v>354</v>
      </c>
      <c r="C11" s="894">
        <v>1304312</v>
      </c>
      <c r="D11" s="894">
        <v>1385037</v>
      </c>
      <c r="E11" s="894">
        <v>1356473</v>
      </c>
      <c r="F11" s="894">
        <v>1415578</v>
      </c>
      <c r="G11" s="894">
        <v>1490860</v>
      </c>
      <c r="H11" s="894">
        <v>1559652</v>
      </c>
      <c r="I11" s="895"/>
      <c r="J11" s="896">
        <v>6.1890866602469341E-2</v>
      </c>
      <c r="K11" s="897">
        <v>80725</v>
      </c>
      <c r="L11" s="898">
        <v>-2.0623275768084204E-2</v>
      </c>
      <c r="M11" s="897">
        <v>-28564</v>
      </c>
      <c r="N11" s="898">
        <v>4.3572559129448241E-2</v>
      </c>
      <c r="O11" s="897">
        <v>59105</v>
      </c>
      <c r="P11" s="898">
        <v>5.3181103407936581E-2</v>
      </c>
      <c r="Q11" s="894">
        <f t="shared" si="0"/>
        <v>75282</v>
      </c>
      <c r="R11" s="898">
        <f>[1]Cuadro2_ampl!P8</f>
        <v>7.086006503493425E-2</v>
      </c>
      <c r="S11" s="897">
        <f>[1]Cuadro2_ampl!Q8</f>
        <v>103204</v>
      </c>
    </row>
    <row r="12" spans="1:19" x14ac:dyDescent="0.25">
      <c r="B12" s="899" t="s">
        <v>355</v>
      </c>
      <c r="C12" s="900">
        <v>429437</v>
      </c>
      <c r="D12" s="900">
        <v>467298</v>
      </c>
      <c r="E12" s="900">
        <v>473559</v>
      </c>
      <c r="F12" s="900">
        <v>487549</v>
      </c>
      <c r="G12" s="900">
        <v>515590</v>
      </c>
      <c r="H12" s="900">
        <v>544623</v>
      </c>
      <c r="I12" s="901"/>
      <c r="J12" s="889">
        <v>8.8164270894217411E-2</v>
      </c>
      <c r="K12" s="890">
        <v>37861</v>
      </c>
      <c r="L12" s="892">
        <v>1.3398302582078303E-2</v>
      </c>
      <c r="M12" s="890">
        <v>6261</v>
      </c>
      <c r="N12" s="892">
        <v>2.9542253446772193E-2</v>
      </c>
      <c r="O12" s="890">
        <v>13990</v>
      </c>
      <c r="P12" s="892">
        <v>5.7514219083620421E-2</v>
      </c>
      <c r="Q12" s="887">
        <f t="shared" si="0"/>
        <v>28041</v>
      </c>
      <c r="R12" s="892">
        <f>[1]Cuadro2_ampl!P9</f>
        <v>8.0594758364533448E-2</v>
      </c>
      <c r="S12" s="890">
        <f>[1]Cuadro2_ampl!Q9</f>
        <v>40620</v>
      </c>
    </row>
    <row r="13" spans="1:19" x14ac:dyDescent="0.25">
      <c r="B13" s="886" t="s">
        <v>356</v>
      </c>
      <c r="C13" s="887">
        <v>490680</v>
      </c>
      <c r="D13" s="887">
        <v>515590</v>
      </c>
      <c r="E13" s="887">
        <v>506355</v>
      </c>
      <c r="F13" s="887">
        <v>529632</v>
      </c>
      <c r="G13" s="887">
        <v>560619</v>
      </c>
      <c r="H13" s="887">
        <v>586224</v>
      </c>
      <c r="I13" s="888"/>
      <c r="J13" s="889">
        <v>5.076628352490431E-2</v>
      </c>
      <c r="K13" s="890">
        <v>24910</v>
      </c>
      <c r="L13" s="892">
        <v>-1.7911518842491092E-2</v>
      </c>
      <c r="M13" s="890">
        <v>-9235</v>
      </c>
      <c r="N13" s="892">
        <v>4.5969724797819689E-2</v>
      </c>
      <c r="O13" s="890">
        <v>23277</v>
      </c>
      <c r="P13" s="892">
        <v>5.8506661228928669E-2</v>
      </c>
      <c r="Q13" s="887">
        <f t="shared" si="0"/>
        <v>30987</v>
      </c>
      <c r="R13" s="892">
        <f>[1]Cuadro2_ampl!P10</f>
        <v>7.2001462924019322E-2</v>
      </c>
      <c r="S13" s="890">
        <f>[1]Cuadro2_ampl!Q10</f>
        <v>39374</v>
      </c>
    </row>
    <row r="14" spans="1:19" x14ac:dyDescent="0.25">
      <c r="B14" s="902" t="s">
        <v>357</v>
      </c>
      <c r="C14" s="903">
        <v>384195</v>
      </c>
      <c r="D14" s="903">
        <v>402149</v>
      </c>
      <c r="E14" s="903">
        <v>376559</v>
      </c>
      <c r="F14" s="903">
        <v>398397</v>
      </c>
      <c r="G14" s="903">
        <v>414651</v>
      </c>
      <c r="H14" s="903">
        <v>428805</v>
      </c>
      <c r="I14" s="904"/>
      <c r="J14" s="889">
        <v>4.67314775049128E-2</v>
      </c>
      <c r="K14" s="890">
        <v>17954</v>
      </c>
      <c r="L14" s="892">
        <v>-6.363313100368273E-2</v>
      </c>
      <c r="M14" s="890">
        <v>-25590</v>
      </c>
      <c r="N14" s="892">
        <v>5.7993568072997936E-2</v>
      </c>
      <c r="O14" s="890">
        <v>21838</v>
      </c>
      <c r="P14" s="892">
        <v>4.0798499988704773E-2</v>
      </c>
      <c r="Q14" s="887">
        <f t="shared" si="0"/>
        <v>16254</v>
      </c>
      <c r="R14" s="892">
        <f>[1]Cuadro2_ampl!P11</f>
        <v>5.7224571308817973E-2</v>
      </c>
      <c r="S14" s="890">
        <f>[1]Cuadro2_ampl!Q11</f>
        <v>23210</v>
      </c>
    </row>
    <row r="15" spans="1:19" x14ac:dyDescent="0.25">
      <c r="B15" s="880" t="s">
        <v>358</v>
      </c>
      <c r="C15" s="881">
        <v>1054275</v>
      </c>
      <c r="D15" s="881">
        <v>1115183</v>
      </c>
      <c r="E15" s="881">
        <v>1124230</v>
      </c>
      <c r="F15" s="881">
        <v>1222142</v>
      </c>
      <c r="G15" s="881">
        <v>1313437</v>
      </c>
      <c r="H15" s="881">
        <v>1371702</v>
      </c>
      <c r="I15" s="882"/>
      <c r="J15" s="883">
        <v>5.7772402836072212E-2</v>
      </c>
      <c r="K15" s="884">
        <v>60908</v>
      </c>
      <c r="L15" s="905">
        <v>8.1125698652149136E-3</v>
      </c>
      <c r="M15" s="884">
        <v>9047</v>
      </c>
      <c r="N15" s="905">
        <v>8.7092498865890322E-2</v>
      </c>
      <c r="O15" s="884">
        <v>97912</v>
      </c>
      <c r="P15" s="905">
        <v>7.4700812180581222E-2</v>
      </c>
      <c r="Q15" s="881">
        <f t="shared" si="0"/>
        <v>91295</v>
      </c>
      <c r="R15" s="905">
        <f>[1]Cuadro2_ampl!P12</f>
        <v>7.9993575319147636E-2</v>
      </c>
      <c r="S15" s="884">
        <f>[1]Cuadro2_ampl!Q12</f>
        <v>101600</v>
      </c>
    </row>
    <row r="16" spans="1:19" x14ac:dyDescent="0.25">
      <c r="B16" s="886" t="s">
        <v>355</v>
      </c>
      <c r="C16" s="887">
        <v>277636</v>
      </c>
      <c r="D16" s="887">
        <v>310719</v>
      </c>
      <c r="E16" s="887">
        <v>337667</v>
      </c>
      <c r="F16" s="887">
        <v>378893</v>
      </c>
      <c r="G16" s="887">
        <v>419029</v>
      </c>
      <c r="H16" s="887">
        <v>442563</v>
      </c>
      <c r="I16" s="888"/>
      <c r="J16" s="889">
        <v>0.11915961906957317</v>
      </c>
      <c r="K16" s="890">
        <v>33083</v>
      </c>
      <c r="L16" s="892">
        <v>8.6727879531023122E-2</v>
      </c>
      <c r="M16" s="890">
        <v>26948</v>
      </c>
      <c r="N16" s="892">
        <v>0.12209069882458157</v>
      </c>
      <c r="O16" s="890">
        <v>41226</v>
      </c>
      <c r="P16" s="892">
        <v>0.10592964240563951</v>
      </c>
      <c r="Q16" s="887">
        <f t="shared" si="0"/>
        <v>40136</v>
      </c>
      <c r="R16" s="892">
        <f>[1]Cuadro2_ampl!P13</f>
        <v>0.10149483304462104</v>
      </c>
      <c r="S16" s="890">
        <f>[1]Cuadro2_ampl!Q13</f>
        <v>40779</v>
      </c>
    </row>
    <row r="17" spans="2:21" x14ac:dyDescent="0.25">
      <c r="B17" s="886" t="s">
        <v>356</v>
      </c>
      <c r="C17" s="887">
        <v>427294</v>
      </c>
      <c r="D17" s="887">
        <v>442658</v>
      </c>
      <c r="E17" s="887">
        <v>443395</v>
      </c>
      <c r="F17" s="887">
        <v>474372</v>
      </c>
      <c r="G17" s="887">
        <v>508082</v>
      </c>
      <c r="H17" s="887">
        <v>529900</v>
      </c>
      <c r="I17" s="888"/>
      <c r="J17" s="889">
        <v>3.5956507697276319E-2</v>
      </c>
      <c r="K17" s="890">
        <v>15364</v>
      </c>
      <c r="L17" s="892">
        <v>1.6649422353147703E-3</v>
      </c>
      <c r="M17" s="890">
        <v>737</v>
      </c>
      <c r="N17" s="892">
        <v>6.9863214515274219E-2</v>
      </c>
      <c r="O17" s="890">
        <v>30977</v>
      </c>
      <c r="P17" s="892">
        <v>7.1062372989974198E-2</v>
      </c>
      <c r="Q17" s="887">
        <f t="shared" si="0"/>
        <v>33710</v>
      </c>
      <c r="R17" s="892">
        <f>[1]Cuadro2_ampl!P14</f>
        <v>7.5513248561483337E-2</v>
      </c>
      <c r="S17" s="890">
        <f>[1]Cuadro2_ampl!Q14</f>
        <v>37205</v>
      </c>
    </row>
    <row r="18" spans="2:21" x14ac:dyDescent="0.25">
      <c r="B18" s="902" t="s">
        <v>357</v>
      </c>
      <c r="C18" s="903">
        <v>349345</v>
      </c>
      <c r="D18" s="903">
        <v>361806</v>
      </c>
      <c r="E18" s="903">
        <v>343168</v>
      </c>
      <c r="F18" s="903">
        <v>368877</v>
      </c>
      <c r="G18" s="903">
        <v>386326</v>
      </c>
      <c r="H18" s="903">
        <v>399239</v>
      </c>
      <c r="I18" s="904"/>
      <c r="J18" s="906">
        <v>3.5669610270649299E-2</v>
      </c>
      <c r="K18" s="907">
        <v>12461</v>
      </c>
      <c r="L18" s="909">
        <v>-5.151379468554973E-2</v>
      </c>
      <c r="M18" s="907">
        <v>-18638</v>
      </c>
      <c r="N18" s="909">
        <v>7.4916658895934463E-2</v>
      </c>
      <c r="O18" s="907">
        <v>25709</v>
      </c>
      <c r="P18" s="909">
        <v>4.7303030549478597E-2</v>
      </c>
      <c r="Q18" s="903">
        <f t="shared" si="0"/>
        <v>17449</v>
      </c>
      <c r="R18" s="909">
        <f>[1]Cuadro2_ampl!P15</f>
        <v>6.2871549399264648E-2</v>
      </c>
      <c r="S18" s="907">
        <f>[1]Cuadro2_ampl!Q15</f>
        <v>23616</v>
      </c>
    </row>
    <row r="19" spans="2:21" ht="15" customHeight="1" x14ac:dyDescent="0.25">
      <c r="B19" s="880" t="s">
        <v>359</v>
      </c>
      <c r="C19" s="881">
        <v>250037</v>
      </c>
      <c r="D19" s="881">
        <v>269854</v>
      </c>
      <c r="E19" s="881">
        <v>232243</v>
      </c>
      <c r="F19" s="881">
        <v>193436</v>
      </c>
      <c r="G19" s="881">
        <v>177423</v>
      </c>
      <c r="H19" s="881">
        <v>187950</v>
      </c>
      <c r="I19" s="882"/>
      <c r="J19" s="911">
        <v>7.92562700720294E-2</v>
      </c>
      <c r="K19" s="912">
        <v>19817</v>
      </c>
      <c r="L19" s="913">
        <v>-0.13937536593861866</v>
      </c>
      <c r="M19" s="912">
        <v>-37611</v>
      </c>
      <c r="N19" s="913">
        <v>-0.16709653251120593</v>
      </c>
      <c r="O19" s="912">
        <v>-38807</v>
      </c>
      <c r="P19" s="913">
        <v>-8.2781902024442244E-2</v>
      </c>
      <c r="Q19" s="1002">
        <f t="shared" si="0"/>
        <v>-16013</v>
      </c>
      <c r="R19" s="913">
        <f>[1]Cuadro2_ampl!P16</f>
        <v>8.6076438453199788E-3</v>
      </c>
      <c r="S19" s="912">
        <f>[1]Cuadro2_ampl!Q16</f>
        <v>1604</v>
      </c>
    </row>
    <row r="20" spans="2:21" x14ac:dyDescent="0.25">
      <c r="B20" s="886" t="s">
        <v>355</v>
      </c>
      <c r="C20" s="887">
        <v>151801</v>
      </c>
      <c r="D20" s="887">
        <v>156579</v>
      </c>
      <c r="E20" s="887">
        <v>135892</v>
      </c>
      <c r="F20" s="887">
        <v>108656</v>
      </c>
      <c r="G20" s="887">
        <v>96561</v>
      </c>
      <c r="H20" s="887">
        <v>102060</v>
      </c>
      <c r="I20" s="888"/>
      <c r="J20" s="889">
        <v>3.1475418475504169E-2</v>
      </c>
      <c r="K20" s="890">
        <v>4778</v>
      </c>
      <c r="L20" s="892">
        <v>-0.13211861105256772</v>
      </c>
      <c r="M20" s="890">
        <v>-20687</v>
      </c>
      <c r="N20" s="892">
        <v>-0.20042386601124418</v>
      </c>
      <c r="O20" s="890">
        <v>-27236</v>
      </c>
      <c r="P20" s="892">
        <v>-0.11131460756884115</v>
      </c>
      <c r="Q20" s="887">
        <f t="shared" si="0"/>
        <v>-12095</v>
      </c>
      <c r="R20" s="892">
        <f>[1]Cuadro2_ampl!P17</f>
        <v>-1.5554838141637051E-3</v>
      </c>
      <c r="S20" s="890">
        <f>[1]Cuadro2_ampl!Q17</f>
        <v>-159</v>
      </c>
    </row>
    <row r="21" spans="2:21" x14ac:dyDescent="0.25">
      <c r="B21" s="886" t="s">
        <v>356</v>
      </c>
      <c r="C21" s="887">
        <v>63386</v>
      </c>
      <c r="D21" s="887">
        <v>72932</v>
      </c>
      <c r="E21" s="887">
        <v>62960</v>
      </c>
      <c r="F21" s="887">
        <v>55260</v>
      </c>
      <c r="G21" s="887">
        <v>52537</v>
      </c>
      <c r="H21" s="887">
        <v>56324</v>
      </c>
      <c r="I21" s="888"/>
      <c r="J21" s="889">
        <v>0.15060107910264087</v>
      </c>
      <c r="K21" s="890">
        <v>9546</v>
      </c>
      <c r="L21" s="892">
        <v>-0.13673010475511438</v>
      </c>
      <c r="M21" s="890">
        <v>-9972</v>
      </c>
      <c r="N21" s="892">
        <v>-0.12229987293519695</v>
      </c>
      <c r="O21" s="890">
        <v>-7700</v>
      </c>
      <c r="P21" s="892">
        <v>-4.9276149113282708E-2</v>
      </c>
      <c r="Q21" s="887">
        <f t="shared" si="0"/>
        <v>-2723</v>
      </c>
      <c r="R21" s="892">
        <f>[1]Cuadro2_ampl!P18</f>
        <v>4.0051703443818587E-2</v>
      </c>
      <c r="S21" s="890">
        <f>[1]Cuadro2_ampl!Q18</f>
        <v>2169</v>
      </c>
    </row>
    <row r="22" spans="2:21" x14ac:dyDescent="0.25">
      <c r="B22" s="902" t="s">
        <v>357</v>
      </c>
      <c r="C22" s="903">
        <v>34850</v>
      </c>
      <c r="D22" s="903">
        <v>40343</v>
      </c>
      <c r="E22" s="903">
        <v>33391</v>
      </c>
      <c r="F22" s="903">
        <v>29520</v>
      </c>
      <c r="G22" s="903">
        <v>28325</v>
      </c>
      <c r="H22" s="903">
        <v>29566</v>
      </c>
      <c r="I22" s="904"/>
      <c r="J22" s="906">
        <v>0.15761836441893839</v>
      </c>
      <c r="K22" s="907">
        <v>5493</v>
      </c>
      <c r="L22" s="909">
        <v>-0.17232233596906521</v>
      </c>
      <c r="M22" s="907">
        <v>-6952</v>
      </c>
      <c r="N22" s="909">
        <v>-0.11592944206522715</v>
      </c>
      <c r="O22" s="907">
        <v>-3871</v>
      </c>
      <c r="P22" s="909">
        <v>-4.0481029810298108E-2</v>
      </c>
      <c r="Q22" s="903">
        <f t="shared" si="0"/>
        <v>-1195</v>
      </c>
      <c r="R22" s="909">
        <f>[1]Cuadro2_ampl!P19</f>
        <v>-1.3545976244494828E-2</v>
      </c>
      <c r="S22" s="907">
        <f>[1]Cuadro2_ampl!Q19</f>
        <v>-406</v>
      </c>
    </row>
    <row r="23" spans="2:21" x14ac:dyDescent="0.25">
      <c r="B23" s="914"/>
      <c r="C23" s="914"/>
      <c r="D23" s="914"/>
      <c r="E23" s="914"/>
      <c r="F23" s="914"/>
      <c r="G23" s="914"/>
      <c r="H23" s="914"/>
      <c r="I23" s="914"/>
      <c r="J23" s="914"/>
      <c r="K23" s="914"/>
      <c r="L23" s="914"/>
      <c r="M23" s="914"/>
      <c r="N23" s="914"/>
      <c r="O23" s="914"/>
      <c r="P23" s="914"/>
      <c r="Q23" s="914"/>
      <c r="R23" s="914"/>
      <c r="S23" s="914"/>
    </row>
    <row r="24" spans="2:21" x14ac:dyDescent="0.25">
      <c r="B24" s="915"/>
      <c r="C24" s="1027" t="s">
        <v>350</v>
      </c>
      <c r="D24" s="1027"/>
      <c r="E24" s="1027"/>
      <c r="F24" s="1027"/>
      <c r="G24" s="1027"/>
      <c r="H24" s="1027"/>
      <c r="I24" s="1027"/>
      <c r="J24" s="1027" t="s">
        <v>351</v>
      </c>
      <c r="K24" s="1027"/>
      <c r="L24" s="1027"/>
      <c r="M24" s="1027"/>
      <c r="N24" s="1027"/>
      <c r="O24" s="1027"/>
      <c r="P24" s="1027"/>
      <c r="Q24" s="1027"/>
      <c r="R24" s="1027"/>
      <c r="S24" s="1027"/>
    </row>
    <row r="25" spans="2:21" ht="24" customHeight="1" x14ac:dyDescent="0.25">
      <c r="B25" s="915"/>
      <c r="C25" s="1028"/>
      <c r="D25" s="1028"/>
      <c r="E25" s="1028"/>
      <c r="F25" s="1028"/>
      <c r="G25" s="1028"/>
      <c r="H25" s="1028"/>
      <c r="I25" s="1028"/>
      <c r="J25" s="1028">
        <v>43830</v>
      </c>
      <c r="K25" s="1029"/>
      <c r="L25" s="1030">
        <v>44196</v>
      </c>
      <c r="M25" s="1030"/>
      <c r="N25" s="1030">
        <v>44561</v>
      </c>
      <c r="O25" s="1030"/>
      <c r="P25" s="1030">
        <v>44926</v>
      </c>
      <c r="Q25" s="1030"/>
      <c r="R25" s="1030">
        <f>R6</f>
        <v>45169</v>
      </c>
      <c r="S25" s="1030"/>
    </row>
    <row r="26" spans="2:21" x14ac:dyDescent="0.25">
      <c r="B26" s="870"/>
      <c r="C26" s="871">
        <v>43465</v>
      </c>
      <c r="D26" s="871">
        <v>43830</v>
      </c>
      <c r="E26" s="871">
        <v>44196</v>
      </c>
      <c r="F26" s="871">
        <v>44561</v>
      </c>
      <c r="G26" s="871">
        <v>44926</v>
      </c>
      <c r="H26" s="871">
        <f>H7</f>
        <v>45169</v>
      </c>
      <c r="I26" s="871"/>
      <c r="J26" s="871" t="s">
        <v>31</v>
      </c>
      <c r="K26" s="871" t="s">
        <v>352</v>
      </c>
      <c r="L26" s="871" t="s">
        <v>31</v>
      </c>
      <c r="M26" s="871" t="s">
        <v>352</v>
      </c>
      <c r="N26" s="871" t="s">
        <v>31</v>
      </c>
      <c r="O26" s="871" t="s">
        <v>352</v>
      </c>
      <c r="P26" s="871" t="s">
        <v>31</v>
      </c>
      <c r="Q26" s="871" t="s">
        <v>352</v>
      </c>
      <c r="R26" s="871" t="s">
        <v>31</v>
      </c>
      <c r="S26" s="871" t="s">
        <v>352</v>
      </c>
    </row>
    <row r="27" spans="2:21" x14ac:dyDescent="0.25">
      <c r="B27" s="872" t="s">
        <v>75</v>
      </c>
      <c r="C27" s="873">
        <v>1320659</v>
      </c>
      <c r="D27" s="873">
        <v>1411021</v>
      </c>
      <c r="E27" s="873">
        <v>1427207</v>
      </c>
      <c r="F27" s="873">
        <v>1569205</v>
      </c>
      <c r="G27" s="873">
        <v>1727429</v>
      </c>
      <c r="H27" s="873">
        <v>1843740</v>
      </c>
      <c r="I27" s="874"/>
      <c r="J27" s="875">
        <v>6.842190149008931E-2</v>
      </c>
      <c r="K27" s="876">
        <v>90362</v>
      </c>
      <c r="L27" s="877">
        <v>1.1471126227037054E-2</v>
      </c>
      <c r="M27" s="873">
        <v>16186</v>
      </c>
      <c r="N27" s="878">
        <v>9.9493626362538778E-2</v>
      </c>
      <c r="O27" s="873">
        <v>141998</v>
      </c>
      <c r="P27" s="878">
        <v>0.10083067540569912</v>
      </c>
      <c r="Q27" s="873">
        <f>G27-F27</f>
        <v>158224</v>
      </c>
      <c r="R27" s="878">
        <f>[1]Cuadro2_ampl!P24</f>
        <v>0.12198500076675733</v>
      </c>
      <c r="S27" s="879">
        <f>[1]Cuadro2_ampl!Q24</f>
        <v>200456</v>
      </c>
    </row>
    <row r="28" spans="2:21" ht="15" customHeight="1" x14ac:dyDescent="0.25">
      <c r="B28" s="916" t="s">
        <v>360</v>
      </c>
      <c r="C28" s="917">
        <v>52274</v>
      </c>
      <c r="D28" s="917">
        <v>60438</v>
      </c>
      <c r="E28" s="917">
        <v>61411</v>
      </c>
      <c r="F28" s="917">
        <v>62214</v>
      </c>
      <c r="G28" s="917">
        <v>65642</v>
      </c>
      <c r="H28" s="917">
        <v>67894</v>
      </c>
      <c r="I28" s="882"/>
      <c r="J28" s="918">
        <v>0.15617706699315148</v>
      </c>
      <c r="K28" s="917">
        <v>8164</v>
      </c>
      <c r="L28" s="919">
        <v>1.6099142923326371E-2</v>
      </c>
      <c r="M28" s="920">
        <v>973</v>
      </c>
      <c r="N28" s="919">
        <v>1.3075833319763586E-2</v>
      </c>
      <c r="O28" s="920">
        <v>803</v>
      </c>
      <c r="P28" s="919">
        <v>5.510013823255222E-2</v>
      </c>
      <c r="Q28" s="917">
        <f t="shared" ref="Q28:Q41" si="1">G28-F28</f>
        <v>3428</v>
      </c>
      <c r="R28" s="921">
        <f>[1]Cuadro2_ampl!P25</f>
        <v>8.5036677161075769E-2</v>
      </c>
      <c r="S28" s="920">
        <f>[1]Cuadro2_ampl!Q25</f>
        <v>5321</v>
      </c>
    </row>
    <row r="29" spans="2:21" x14ac:dyDescent="0.25">
      <c r="B29" s="886" t="s">
        <v>361</v>
      </c>
      <c r="C29" s="887">
        <v>224714</v>
      </c>
      <c r="D29" s="887">
        <v>246617</v>
      </c>
      <c r="E29" s="887">
        <v>254644</v>
      </c>
      <c r="F29" s="887">
        <v>292469</v>
      </c>
      <c r="G29" s="887">
        <v>351993</v>
      </c>
      <c r="H29" s="887">
        <v>405785</v>
      </c>
      <c r="I29" s="888"/>
      <c r="J29" s="889">
        <v>9.747056258177067E-2</v>
      </c>
      <c r="K29" s="887">
        <v>21903</v>
      </c>
      <c r="L29" s="892">
        <v>3.2548445565390827E-2</v>
      </c>
      <c r="M29" s="890">
        <v>8027</v>
      </c>
      <c r="N29" s="892">
        <v>0.14854070781169004</v>
      </c>
      <c r="O29" s="890">
        <v>37825</v>
      </c>
      <c r="P29" s="892">
        <v>0.20352242459884629</v>
      </c>
      <c r="Q29" s="887">
        <f t="shared" si="1"/>
        <v>59524</v>
      </c>
      <c r="R29" s="891">
        <f>[1]Cuadro2_ampl!P26</f>
        <v>0.2869765715934931</v>
      </c>
      <c r="S29" s="890">
        <f>[1]Cuadro2_ampl!Q26</f>
        <v>90484</v>
      </c>
    </row>
    <row r="30" spans="2:21" x14ac:dyDescent="0.25">
      <c r="B30" s="886" t="s">
        <v>362</v>
      </c>
      <c r="C30" s="887">
        <v>235924</v>
      </c>
      <c r="D30" s="887">
        <v>250318</v>
      </c>
      <c r="E30" s="887">
        <v>253202</v>
      </c>
      <c r="F30" s="887">
        <v>291129</v>
      </c>
      <c r="G30" s="887">
        <v>322595</v>
      </c>
      <c r="H30" s="887">
        <v>335394</v>
      </c>
      <c r="I30" s="888"/>
      <c r="J30" s="889">
        <v>6.1011173089638993E-2</v>
      </c>
      <c r="K30" s="887">
        <v>14394</v>
      </c>
      <c r="L30" s="892">
        <v>1.1521344849351633E-2</v>
      </c>
      <c r="M30" s="890">
        <v>2884</v>
      </c>
      <c r="N30" s="892">
        <v>0.14978949613352177</v>
      </c>
      <c r="O30" s="890">
        <v>37927</v>
      </c>
      <c r="P30" s="892">
        <v>0.1080826712556977</v>
      </c>
      <c r="Q30" s="887">
        <f t="shared" si="1"/>
        <v>31466</v>
      </c>
      <c r="R30" s="891">
        <f>[1]Cuadro2_ampl!P27</f>
        <v>9.2054623244183009E-2</v>
      </c>
      <c r="S30" s="890">
        <f>[1]Cuadro2_ampl!Q27</f>
        <v>28272</v>
      </c>
    </row>
    <row r="31" spans="2:21" x14ac:dyDescent="0.25">
      <c r="B31" s="886" t="s">
        <v>363</v>
      </c>
      <c r="C31" s="887">
        <v>94802</v>
      </c>
      <c r="D31" s="887">
        <v>96748</v>
      </c>
      <c r="E31" s="887">
        <v>88465</v>
      </c>
      <c r="F31" s="887">
        <v>91795</v>
      </c>
      <c r="G31" s="887">
        <v>97929</v>
      </c>
      <c r="H31" s="887">
        <v>102992</v>
      </c>
      <c r="I31" s="888"/>
      <c r="J31" s="889">
        <v>2.0526993101411373E-2</v>
      </c>
      <c r="K31" s="887">
        <v>1946</v>
      </c>
      <c r="L31" s="892">
        <v>-8.5614172902799046E-2</v>
      </c>
      <c r="M31" s="890">
        <v>-8283</v>
      </c>
      <c r="N31" s="892">
        <v>3.764200531283568E-2</v>
      </c>
      <c r="O31" s="890">
        <v>3330</v>
      </c>
      <c r="P31" s="892">
        <v>6.6822811699983609E-2</v>
      </c>
      <c r="Q31" s="887">
        <f t="shared" si="1"/>
        <v>6134</v>
      </c>
      <c r="R31" s="891">
        <f>[1]Cuadro2_ampl!P28</f>
        <v>7.7840802059568448E-2</v>
      </c>
      <c r="S31" s="890">
        <f>[1]Cuadro2_ampl!Q28</f>
        <v>7438</v>
      </c>
    </row>
    <row r="32" spans="2:21" x14ac:dyDescent="0.25">
      <c r="B32" s="886" t="s">
        <v>364</v>
      </c>
      <c r="C32" s="887">
        <v>166579</v>
      </c>
      <c r="D32" s="887">
        <v>170785</v>
      </c>
      <c r="E32" s="887">
        <v>156437</v>
      </c>
      <c r="F32" s="887">
        <v>169990</v>
      </c>
      <c r="G32" s="887">
        <v>175956</v>
      </c>
      <c r="H32" s="887">
        <v>179872</v>
      </c>
      <c r="I32" s="888"/>
      <c r="J32" s="889">
        <v>2.5249281121870082E-2</v>
      </c>
      <c r="K32" s="887">
        <v>4206</v>
      </c>
      <c r="L32" s="892">
        <v>-8.4012061949234385E-2</v>
      </c>
      <c r="M32" s="890">
        <v>-14348</v>
      </c>
      <c r="N32" s="892">
        <v>8.6635514616107523E-2</v>
      </c>
      <c r="O32" s="890">
        <v>13553</v>
      </c>
      <c r="P32" s="892">
        <v>3.5096182128360409E-2</v>
      </c>
      <c r="Q32" s="887">
        <f t="shared" si="1"/>
        <v>5966</v>
      </c>
      <c r="R32" s="891">
        <f>[1]Cuadro2_ampl!P29</f>
        <v>4.6997054680496753E-2</v>
      </c>
      <c r="S32" s="890">
        <f>[1]Cuadro2_ampl!Q29</f>
        <v>8074</v>
      </c>
      <c r="U32" s="922"/>
    </row>
    <row r="33" spans="2:23" x14ac:dyDescent="0.25">
      <c r="B33" s="886" t="s">
        <v>365</v>
      </c>
      <c r="C33" s="887">
        <v>132491</v>
      </c>
      <c r="D33" s="887">
        <v>151340</v>
      </c>
      <c r="E33" s="887">
        <v>154547</v>
      </c>
      <c r="F33" s="887">
        <v>170517</v>
      </c>
      <c r="G33" s="887">
        <v>187214</v>
      </c>
      <c r="H33" s="887">
        <v>201385</v>
      </c>
      <c r="I33" s="888"/>
      <c r="J33" s="889">
        <v>0.14226626714267376</v>
      </c>
      <c r="K33" s="887">
        <v>18849</v>
      </c>
      <c r="L33" s="892">
        <v>2.1190696445090529E-2</v>
      </c>
      <c r="M33" s="890">
        <v>3207</v>
      </c>
      <c r="N33" s="892">
        <v>0.10333426077503938</v>
      </c>
      <c r="O33" s="890">
        <v>15970</v>
      </c>
      <c r="P33" s="892">
        <v>9.7919855498278752E-2</v>
      </c>
      <c r="Q33" s="887">
        <f t="shared" si="1"/>
        <v>16697</v>
      </c>
      <c r="R33" s="891">
        <f>[1]Cuadro2_ampl!P30</f>
        <v>0.12150339427623114</v>
      </c>
      <c r="S33" s="890">
        <f>[1]Cuadro2_ampl!Q30</f>
        <v>21818</v>
      </c>
    </row>
    <row r="34" spans="2:23" x14ac:dyDescent="0.25">
      <c r="B34" s="923" t="s">
        <v>366</v>
      </c>
      <c r="C34" s="924">
        <v>7022</v>
      </c>
      <c r="D34" s="924">
        <v>9202</v>
      </c>
      <c r="E34" s="924">
        <v>11820</v>
      </c>
      <c r="F34" s="924">
        <v>15678</v>
      </c>
      <c r="G34" s="924">
        <v>19892</v>
      </c>
      <c r="H34" s="924">
        <v>21295</v>
      </c>
      <c r="I34" s="925"/>
      <c r="J34" s="926">
        <v>0.31045286243235548</v>
      </c>
      <c r="K34" s="924">
        <v>2180</v>
      </c>
      <c r="L34" s="927">
        <v>0.28450336883286242</v>
      </c>
      <c r="M34" s="928">
        <v>2618</v>
      </c>
      <c r="N34" s="927">
        <v>0.3263959390862945</v>
      </c>
      <c r="O34" s="928">
        <v>3858</v>
      </c>
      <c r="P34" s="927">
        <v>0.26878428370965679</v>
      </c>
      <c r="Q34" s="924">
        <f t="shared" si="1"/>
        <v>4214</v>
      </c>
      <c r="R34" s="929">
        <f>[1]Cuadro2_ampl!P31</f>
        <v>0.11381348396882673</v>
      </c>
      <c r="S34" s="928">
        <f>[1]Cuadro2_ampl!Q31</f>
        <v>2176</v>
      </c>
    </row>
    <row r="35" spans="2:23" x14ac:dyDescent="0.25">
      <c r="B35" s="923" t="s">
        <v>367</v>
      </c>
      <c r="C35" s="924">
        <v>171</v>
      </c>
      <c r="D35" s="924">
        <v>236</v>
      </c>
      <c r="E35" s="924">
        <v>293</v>
      </c>
      <c r="F35" s="924">
        <v>388</v>
      </c>
      <c r="G35" s="924">
        <v>233</v>
      </c>
      <c r="H35" s="924">
        <v>206</v>
      </c>
      <c r="I35" s="925"/>
      <c r="J35" s="926">
        <v>0.38011695906432741</v>
      </c>
      <c r="K35" s="924">
        <v>65</v>
      </c>
      <c r="L35" s="927">
        <v>0.24152542372881358</v>
      </c>
      <c r="M35" s="928">
        <v>57</v>
      </c>
      <c r="N35" s="927">
        <v>0.32423208191126274</v>
      </c>
      <c r="O35" s="928">
        <v>95</v>
      </c>
      <c r="P35" s="927">
        <v>-0.39948453608247425</v>
      </c>
      <c r="Q35" s="924">
        <f t="shared" si="1"/>
        <v>-155</v>
      </c>
      <c r="R35" s="929">
        <f>[1]Cuadro2_ampl!P32</f>
        <v>-0.46073298429319376</v>
      </c>
      <c r="S35" s="928">
        <f>[1]Cuadro2_ampl!Q32</f>
        <v>-176</v>
      </c>
    </row>
    <row r="36" spans="2:23" x14ac:dyDescent="0.25">
      <c r="B36" s="923" t="s">
        <v>368</v>
      </c>
      <c r="C36" s="924">
        <v>29845</v>
      </c>
      <c r="D36" s="924">
        <v>37073</v>
      </c>
      <c r="E36" s="924">
        <v>46805</v>
      </c>
      <c r="F36" s="924">
        <v>56289</v>
      </c>
      <c r="G36" s="924">
        <v>61732</v>
      </c>
      <c r="H36" s="924">
        <v>64452</v>
      </c>
      <c r="I36" s="925"/>
      <c r="J36" s="926">
        <v>0.24218462053945378</v>
      </c>
      <c r="K36" s="924">
        <v>7228</v>
      </c>
      <c r="L36" s="927">
        <v>0.26250910366034574</v>
      </c>
      <c r="M36" s="928">
        <v>9732</v>
      </c>
      <c r="N36" s="927">
        <v>0.20262792436705479</v>
      </c>
      <c r="O36" s="928">
        <v>9484</v>
      </c>
      <c r="P36" s="927">
        <v>9.6697400913144715E-2</v>
      </c>
      <c r="Q36" s="924">
        <f t="shared" si="1"/>
        <v>5443</v>
      </c>
      <c r="R36" s="929">
        <f>[1]Cuadro2_ampl!P33</f>
        <v>8.1627173256360264E-2</v>
      </c>
      <c r="S36" s="928">
        <f>[1]Cuadro2_ampl!Q33</f>
        <v>4864</v>
      </c>
    </row>
    <row r="37" spans="2:23" x14ac:dyDescent="0.25">
      <c r="B37" s="923" t="s">
        <v>369</v>
      </c>
      <c r="C37" s="924">
        <v>21423</v>
      </c>
      <c r="D37" s="924">
        <v>24365</v>
      </c>
      <c r="E37" s="924">
        <v>24374</v>
      </c>
      <c r="F37" s="924">
        <v>23330</v>
      </c>
      <c r="G37" s="924">
        <v>22270</v>
      </c>
      <c r="H37" s="924">
        <v>25183</v>
      </c>
      <c r="I37" s="925"/>
      <c r="J37" s="926">
        <v>0.13732903888344294</v>
      </c>
      <c r="K37" s="924">
        <v>2942</v>
      </c>
      <c r="L37" s="927">
        <v>3.6938231069161276E-4</v>
      </c>
      <c r="M37" s="928">
        <v>9</v>
      </c>
      <c r="N37" s="927">
        <v>-4.2832526462624143E-2</v>
      </c>
      <c r="O37" s="928">
        <v>-1044</v>
      </c>
      <c r="P37" s="927">
        <v>-4.5435062151735983E-2</v>
      </c>
      <c r="Q37" s="924">
        <f t="shared" si="1"/>
        <v>-1060</v>
      </c>
      <c r="R37" s="929">
        <f>[1]Cuadro2_ampl!P34</f>
        <v>0.14980367089763491</v>
      </c>
      <c r="S37" s="928">
        <f>[1]Cuadro2_ampl!Q34</f>
        <v>3281</v>
      </c>
    </row>
    <row r="38" spans="2:23" x14ac:dyDescent="0.25">
      <c r="B38" s="923" t="s">
        <v>370</v>
      </c>
      <c r="C38" s="924">
        <v>73552</v>
      </c>
      <c r="D38" s="924">
        <v>80417</v>
      </c>
      <c r="E38" s="924">
        <v>71239</v>
      </c>
      <c r="F38" s="924">
        <v>74832</v>
      </c>
      <c r="G38" s="924">
        <v>83087</v>
      </c>
      <c r="H38" s="924">
        <v>90249</v>
      </c>
      <c r="I38" s="925"/>
      <c r="J38" s="926">
        <v>9.333532738742667E-2</v>
      </c>
      <c r="K38" s="924">
        <v>6865</v>
      </c>
      <c r="L38" s="927">
        <v>-0.11413009687006481</v>
      </c>
      <c r="M38" s="928">
        <v>-9178</v>
      </c>
      <c r="N38" s="927">
        <v>5.0435856763851206E-2</v>
      </c>
      <c r="O38" s="928">
        <v>3593</v>
      </c>
      <c r="P38" s="927">
        <v>0.11031376951036997</v>
      </c>
      <c r="Q38" s="924">
        <f t="shared" si="1"/>
        <v>8255</v>
      </c>
      <c r="R38" s="929">
        <f>[1]Cuadro2_ampl!P35</f>
        <v>0.14860066435034947</v>
      </c>
      <c r="S38" s="928">
        <f>[1]Cuadro2_ampl!Q35</f>
        <v>11676</v>
      </c>
    </row>
    <row r="39" spans="2:23" x14ac:dyDescent="0.25">
      <c r="B39" s="923" t="s">
        <v>371</v>
      </c>
      <c r="C39" s="924">
        <v>478</v>
      </c>
      <c r="D39" s="924">
        <v>47</v>
      </c>
      <c r="E39" s="924">
        <v>16</v>
      </c>
      <c r="F39" s="924">
        <v>0</v>
      </c>
      <c r="G39" s="924">
        <v>0</v>
      </c>
      <c r="H39" s="924">
        <v>0</v>
      </c>
      <c r="I39" s="925"/>
      <c r="J39" s="926">
        <v>-0.90167364016736395</v>
      </c>
      <c r="K39" s="924">
        <v>-431</v>
      </c>
      <c r="L39" s="927">
        <v>-0.65957446808510634</v>
      </c>
      <c r="M39" s="928">
        <v>-31</v>
      </c>
      <c r="N39" s="927">
        <v>-1</v>
      </c>
      <c r="O39" s="928">
        <v>-16</v>
      </c>
      <c r="P39" s="927" t="s">
        <v>375</v>
      </c>
      <c r="Q39" s="924">
        <f t="shared" si="1"/>
        <v>0</v>
      </c>
      <c r="R39" s="929" t="str">
        <f>[1]Cuadro2_ampl!P36</f>
        <v>-</v>
      </c>
      <c r="S39" s="928">
        <f>[1]Cuadro2_ampl!Q36</f>
        <v>0</v>
      </c>
    </row>
    <row r="40" spans="2:23" x14ac:dyDescent="0.25">
      <c r="B40" s="886" t="s">
        <v>372</v>
      </c>
      <c r="C40" s="887">
        <v>406849</v>
      </c>
      <c r="D40" s="887">
        <v>426938</v>
      </c>
      <c r="E40" s="887">
        <v>450517</v>
      </c>
      <c r="F40" s="887">
        <v>482545</v>
      </c>
      <c r="G40" s="887">
        <v>517053</v>
      </c>
      <c r="H40" s="887">
        <v>540594</v>
      </c>
      <c r="I40" s="888"/>
      <c r="J40" s="889">
        <v>4.9377041605116467E-2</v>
      </c>
      <c r="K40" s="887">
        <v>20089</v>
      </c>
      <c r="L40" s="892">
        <v>5.5228159592259241E-2</v>
      </c>
      <c r="M40" s="890">
        <v>23579</v>
      </c>
      <c r="N40" s="892">
        <v>7.109165691860686E-2</v>
      </c>
      <c r="O40" s="890">
        <v>32028</v>
      </c>
      <c r="P40" s="892">
        <v>7.1512501424737529E-2</v>
      </c>
      <c r="Q40" s="887">
        <f t="shared" si="1"/>
        <v>34508</v>
      </c>
      <c r="R40" s="891">
        <f>[1]Cuadro2_ampl!P37</f>
        <v>7.5599186626289727E-2</v>
      </c>
      <c r="S40" s="890">
        <f>[1]Cuadro2_ampl!Q37</f>
        <v>37996</v>
      </c>
    </row>
    <row r="41" spans="2:23" x14ac:dyDescent="0.25">
      <c r="B41" s="902" t="s">
        <v>373</v>
      </c>
      <c r="C41" s="903">
        <v>7026</v>
      </c>
      <c r="D41" s="903">
        <v>7837</v>
      </c>
      <c r="E41" s="903">
        <v>7984</v>
      </c>
      <c r="F41" s="903">
        <v>8546</v>
      </c>
      <c r="G41" s="903">
        <v>9047</v>
      </c>
      <c r="H41" s="903">
        <v>9824</v>
      </c>
      <c r="I41" s="904"/>
      <c r="J41" s="906">
        <v>0.11542840876743532</v>
      </c>
      <c r="K41" s="903">
        <v>811</v>
      </c>
      <c r="L41" s="909">
        <v>1.8757177491387056E-2</v>
      </c>
      <c r="M41" s="907">
        <v>147</v>
      </c>
      <c r="N41" s="909">
        <v>7.039078156312617E-2</v>
      </c>
      <c r="O41" s="907">
        <v>562</v>
      </c>
      <c r="P41" s="909">
        <v>5.8623917622279365E-2</v>
      </c>
      <c r="Q41" s="903">
        <f t="shared" si="1"/>
        <v>501</v>
      </c>
      <c r="R41" s="908">
        <f>[1]Cuadro2_ampl!P38</f>
        <v>0.12005472580093479</v>
      </c>
      <c r="S41" s="907">
        <f>[1]Cuadro2_ampl!Q38</f>
        <v>1053</v>
      </c>
      <c r="U41" s="922"/>
      <c r="V41" s="922"/>
      <c r="W41" s="930"/>
    </row>
    <row r="42" spans="2:23" x14ac:dyDescent="0.25">
      <c r="B42" s="931" t="s">
        <v>374</v>
      </c>
      <c r="C42" s="932">
        <v>1.2526703184652961</v>
      </c>
      <c r="D42" s="932">
        <v>1.2652820209777229</v>
      </c>
      <c r="E42" s="932">
        <v>1.2694973448493636</v>
      </c>
      <c r="F42" s="932">
        <v>1.2839792757306434</v>
      </c>
      <c r="G42" s="932">
        <v>1.31519745522625</v>
      </c>
      <c r="H42" s="932">
        <v>1.344125764925618</v>
      </c>
      <c r="I42" s="933"/>
      <c r="J42" s="935">
        <v>1.0067854507703089E-2</v>
      </c>
      <c r="K42" s="934">
        <v>1.2611702512426826E-2</v>
      </c>
      <c r="L42" s="935">
        <v>3.3315290992463886E-3</v>
      </c>
      <c r="M42" s="936">
        <v>4.2153238716406971E-3</v>
      </c>
      <c r="N42" s="935">
        <v>1.1407610216780828E-2</v>
      </c>
      <c r="O42" s="936">
        <v>1.4481930881279803E-2</v>
      </c>
      <c r="P42" s="935">
        <v>2.4313616337648503E-2</v>
      </c>
      <c r="Q42" s="934">
        <f>G42-F42</f>
        <v>3.1218179495606568E-2</v>
      </c>
      <c r="R42" s="937">
        <f>[1]Cuadro2_ampl!O39</f>
        <v>4.2153238716406971E-3</v>
      </c>
      <c r="S42" s="936">
        <f>[1]Cuadro2_ampl!P39</f>
        <v>3.8881180784062552E-2</v>
      </c>
    </row>
  </sheetData>
  <mergeCells count="15">
    <mergeCell ref="B3:R3"/>
    <mergeCell ref="C5:I6"/>
    <mergeCell ref="J5:S5"/>
    <mergeCell ref="J6:K6"/>
    <mergeCell ref="L6:M6"/>
    <mergeCell ref="R6:S6"/>
    <mergeCell ref="N6:O6"/>
    <mergeCell ref="P6:Q6"/>
    <mergeCell ref="C24:I25"/>
    <mergeCell ref="J24:S24"/>
    <mergeCell ref="J25:K25"/>
    <mergeCell ref="L25:M25"/>
    <mergeCell ref="R25:S25"/>
    <mergeCell ref="N25:O25"/>
    <mergeCell ref="P25:Q25"/>
  </mergeCells>
  <pageMargins left="0.7" right="0.7" top="0.75" bottom="0.75" header="0.3" footer="0.3"/>
  <pageSetup paperSize="9" scale="66"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EVO!C8:H8</xm:f>
              <xm:sqref>I8</xm:sqref>
            </x14:sparkline>
            <x14:sparkline>
              <xm:f>EVO!C9:H9</xm:f>
              <xm:sqref>I9</xm:sqref>
            </x14:sparkline>
            <x14:sparkline>
              <xm:f>EVO!C10:H10</xm:f>
              <xm:sqref>I10</xm:sqref>
            </x14:sparkline>
            <x14:sparkline>
              <xm:f>EVO!C11:H11</xm:f>
              <xm:sqref>I11</xm:sqref>
            </x14:sparkline>
            <x14:sparkline>
              <xm:f>EVO!C12:H12</xm:f>
              <xm:sqref>I12</xm:sqref>
            </x14:sparkline>
            <x14:sparkline>
              <xm:f>EVO!C13:H13</xm:f>
              <xm:sqref>I13</xm:sqref>
            </x14:sparkline>
            <x14:sparkline>
              <xm:f>EVO!C14:H14</xm:f>
              <xm:sqref>I14</xm:sqref>
            </x14:sparkline>
            <x14:sparkline>
              <xm:f>EVO!C15:H15</xm:f>
              <xm:sqref>I15</xm:sqref>
            </x14:sparkline>
            <x14:sparkline>
              <xm:f>EVO!C16:H16</xm:f>
              <xm:sqref>I16</xm:sqref>
            </x14:sparkline>
            <x14:sparkline>
              <xm:f>EVO!C17:H17</xm:f>
              <xm:sqref>I17</xm:sqref>
            </x14:sparkline>
            <x14:sparkline>
              <xm:f>EVO!C18:H18</xm:f>
              <xm:sqref>I18</xm:sqref>
            </x14:sparkline>
            <x14:sparkline>
              <xm:f>EVO!C19:H19</xm:f>
              <xm:sqref>I19</xm:sqref>
            </x14:sparkline>
            <x14:sparkline>
              <xm:f>EVO!C20:H20</xm:f>
              <xm:sqref>I20</xm:sqref>
            </x14:sparkline>
            <x14:sparkline>
              <xm:f>EVO!C21:H21</xm:f>
              <xm:sqref>I21</xm:sqref>
            </x14:sparkline>
            <x14:sparkline>
              <xm:f>EVO!C22:H22</xm:f>
              <xm:sqref>I22</xm:sqref>
            </x14:sparkline>
          </x14:sparklines>
        </x14:sparklineGroup>
        <x14:sparklineGroup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EVO!C27:H27</xm:f>
              <xm:sqref>I27</xm:sqref>
            </x14:sparkline>
            <x14:sparkline>
              <xm:f>EVO!C28:H28</xm:f>
              <xm:sqref>I28</xm:sqref>
            </x14:sparkline>
            <x14:sparkline>
              <xm:f>EVO!C29:H29</xm:f>
              <xm:sqref>I29</xm:sqref>
            </x14:sparkline>
            <x14:sparkline>
              <xm:f>EVO!C30:H30</xm:f>
              <xm:sqref>I30</xm:sqref>
            </x14:sparkline>
            <x14:sparkline>
              <xm:f>EVO!C31:H31</xm:f>
              <xm:sqref>I31</xm:sqref>
            </x14:sparkline>
            <x14:sparkline>
              <xm:f>EVO!C32:H32</xm:f>
              <xm:sqref>I32</xm:sqref>
            </x14:sparkline>
            <x14:sparkline>
              <xm:f>EVO!C33:H33</xm:f>
              <xm:sqref>I33</xm:sqref>
            </x14:sparkline>
            <x14:sparkline>
              <xm:f>EVO!C34:H34</xm:f>
              <xm:sqref>I34</xm:sqref>
            </x14:sparkline>
            <x14:sparkline>
              <xm:f>EVO!C35:H35</xm:f>
              <xm:sqref>I35</xm:sqref>
            </x14:sparkline>
            <x14:sparkline>
              <xm:f>EVO!C36:H36</xm:f>
              <xm:sqref>I36</xm:sqref>
            </x14:sparkline>
            <x14:sparkline>
              <xm:f>EVO!C37:H37</xm:f>
              <xm:sqref>I37</xm:sqref>
            </x14:sparkline>
            <x14:sparkline>
              <xm:f>EVO!C38:H38</xm:f>
              <xm:sqref>I38</xm:sqref>
            </x14:sparkline>
            <x14:sparkline>
              <xm:f>EVO!C39:H39</xm:f>
              <xm:sqref>I39</xm:sqref>
            </x14:sparkline>
            <x14:sparkline>
              <xm:f>EVO!C40:H40</xm:f>
              <xm:sqref>I40</xm:sqref>
            </x14:sparkline>
            <x14:sparkline>
              <xm:f>EVO!C41:H41</xm:f>
              <xm:sqref>I41</xm:sqref>
            </x14:sparkline>
            <x14:sparkline>
              <xm:f>EVO!C42:H42</xm:f>
              <xm:sqref>I42</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36</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31" t="s">
        <v>430</v>
      </c>
      <c r="C3" s="1031"/>
      <c r="D3" s="1031"/>
      <c r="E3" s="1031"/>
      <c r="F3" s="1031"/>
      <c r="G3" s="1031"/>
      <c r="H3" s="1031"/>
      <c r="I3" s="1031"/>
      <c r="J3" s="1031"/>
      <c r="K3" s="1031"/>
      <c r="L3" s="1031"/>
      <c r="M3" s="1031"/>
      <c r="N3" s="1031"/>
      <c r="O3" s="1031"/>
      <c r="P3" s="1031"/>
      <c r="Q3" s="1031"/>
      <c r="R3" s="1031"/>
      <c r="S3" s="1031"/>
      <c r="T3" s="1031"/>
      <c r="U3" s="1031"/>
      <c r="V3" s="1031"/>
      <c r="W3" s="1031"/>
      <c r="X3" s="1031"/>
      <c r="Y3" s="13"/>
    </row>
    <row r="4" spans="2:25" s="7" customFormat="1" ht="14.25" customHeight="1" x14ac:dyDescent="0.2">
      <c r="B4" s="1035" t="str">
        <f>porsaad!B6</f>
        <v>Situación a 31 de agosto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0" t="s">
        <v>55</v>
      </c>
      <c r="G6" s="1121"/>
      <c r="H6" s="1121"/>
      <c r="I6" s="1121"/>
      <c r="J6" s="1121"/>
      <c r="K6" s="1121"/>
      <c r="L6" s="1121"/>
      <c r="M6" s="1121"/>
      <c r="N6" s="1121"/>
      <c r="O6" s="1121"/>
      <c r="P6" s="1121"/>
      <c r="Q6" s="1121"/>
      <c r="R6" s="1121"/>
      <c r="S6" s="1121"/>
      <c r="T6" s="1121"/>
      <c r="U6" s="1121"/>
      <c r="V6" s="1121"/>
      <c r="W6" s="1122"/>
      <c r="X6" s="133"/>
      <c r="Y6" s="133"/>
    </row>
    <row r="7" spans="2:25" s="7" customFormat="1" ht="64.5" customHeight="1" x14ac:dyDescent="0.2">
      <c r="B7" s="1103" t="s">
        <v>15</v>
      </c>
      <c r="C7" s="194"/>
      <c r="D7" s="195" t="s">
        <v>259</v>
      </c>
      <c r="E7" s="194"/>
      <c r="F7" s="1123" t="s">
        <v>57</v>
      </c>
      <c r="G7" s="1124"/>
      <c r="H7" s="1123" t="s">
        <v>58</v>
      </c>
      <c r="I7" s="1124"/>
      <c r="J7" s="1123" t="s">
        <v>59</v>
      </c>
      <c r="K7" s="1124"/>
      <c r="L7" s="1123" t="s">
        <v>60</v>
      </c>
      <c r="M7" s="1124"/>
      <c r="N7" s="1123" t="s">
        <v>61</v>
      </c>
      <c r="O7" s="1124"/>
      <c r="P7" s="1123" t="s">
        <v>62</v>
      </c>
      <c r="Q7" s="1124"/>
      <c r="R7" s="1123" t="s">
        <v>63</v>
      </c>
      <c r="S7" s="1124"/>
      <c r="T7" s="1123" t="s">
        <v>64</v>
      </c>
      <c r="U7" s="1124"/>
      <c r="V7" s="1125" t="s">
        <v>3</v>
      </c>
      <c r="W7" s="1126"/>
      <c r="X7" s="51"/>
      <c r="Y7" s="195" t="s">
        <v>260</v>
      </c>
    </row>
    <row r="8" spans="2:25" s="124" customFormat="1" ht="20.25" customHeight="1" x14ac:dyDescent="0.2">
      <c r="B8" s="1104"/>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127598</v>
      </c>
      <c r="E10" s="125"/>
      <c r="F10" s="153">
        <v>52</v>
      </c>
      <c r="G10" s="75">
        <v>0.10980645769756742</v>
      </c>
      <c r="H10" s="153">
        <v>56594</v>
      </c>
      <c r="I10" s="75">
        <v>28.272131390500057</v>
      </c>
      <c r="J10" s="153">
        <v>68558</v>
      </c>
      <c r="K10" s="75">
        <v>32.258846830096402</v>
      </c>
      <c r="L10" s="153">
        <v>7929</v>
      </c>
      <c r="M10" s="75">
        <v>4.8732510121730224</v>
      </c>
      <c r="N10" s="153">
        <v>15252</v>
      </c>
      <c r="O10" s="75">
        <v>8.4901275236959641</v>
      </c>
      <c r="P10" s="153">
        <v>1857</v>
      </c>
      <c r="Q10" s="75">
        <v>1.0178991262639532</v>
      </c>
      <c r="R10" s="153">
        <v>36955</v>
      </c>
      <c r="S10" s="75">
        <v>24.976590341073678</v>
      </c>
      <c r="T10" s="153">
        <v>3</v>
      </c>
      <c r="U10" s="75">
        <v>1.3473184993566553E-3</v>
      </c>
      <c r="V10" s="153">
        <f>F10+H10+J10+L10+N10+P10+R10+T10</f>
        <v>187200</v>
      </c>
      <c r="W10" s="75">
        <f t="shared" ref="V10:W27" si="0">G10+I10+K10+M10+O10+Q10+S10+U10</f>
        <v>100</v>
      </c>
      <c r="X10" s="154"/>
      <c r="Y10" s="155">
        <f t="shared" ref="Y10:Y27" si="1">V10/D10</f>
        <v>1.4671076349159078</v>
      </c>
    </row>
    <row r="11" spans="2:25" s="125" customFormat="1" ht="18" customHeight="1" x14ac:dyDescent="0.2">
      <c r="B11" s="32" t="s">
        <v>10</v>
      </c>
      <c r="C11" s="28"/>
      <c r="D11" s="156">
        <v>14404</v>
      </c>
      <c r="F11" s="157">
        <v>972</v>
      </c>
      <c r="G11" s="181">
        <v>6.7192847663616684</v>
      </c>
      <c r="H11" s="157">
        <v>2920</v>
      </c>
      <c r="I11" s="181">
        <v>7.4806174477893412</v>
      </c>
      <c r="J11" s="157">
        <v>1540</v>
      </c>
      <c r="K11" s="181">
        <v>9.4083956136062028</v>
      </c>
      <c r="L11" s="157">
        <v>628</v>
      </c>
      <c r="M11" s="181">
        <v>4.4632255360759938</v>
      </c>
      <c r="N11" s="157">
        <v>1220</v>
      </c>
      <c r="O11" s="181">
        <v>7.9346231752462106</v>
      </c>
      <c r="P11" s="157">
        <v>3583</v>
      </c>
      <c r="Q11" s="181">
        <v>21.121743381993433</v>
      </c>
      <c r="R11" s="157">
        <v>7366</v>
      </c>
      <c r="S11" s="181">
        <v>42.87211007892715</v>
      </c>
      <c r="T11" s="157">
        <v>0</v>
      </c>
      <c r="U11" s="181">
        <v>0</v>
      </c>
      <c r="V11" s="157">
        <f t="shared" si="0"/>
        <v>18229</v>
      </c>
      <c r="W11" s="181">
        <f t="shared" si="0"/>
        <v>100</v>
      </c>
      <c r="X11" s="154"/>
      <c r="Y11" s="158">
        <f t="shared" si="1"/>
        <v>1.2655512357678422</v>
      </c>
    </row>
    <row r="12" spans="2:25" s="125" customFormat="1" ht="22.5" customHeight="1" x14ac:dyDescent="0.2">
      <c r="B12" s="32" t="s">
        <v>40</v>
      </c>
      <c r="C12" s="28"/>
      <c r="D12" s="156">
        <v>10208</v>
      </c>
      <c r="F12" s="126">
        <v>2783</v>
      </c>
      <c r="G12" s="181">
        <v>23.348325837081461</v>
      </c>
      <c r="H12" s="126">
        <v>747</v>
      </c>
      <c r="I12" s="181">
        <v>3.2783608195902048</v>
      </c>
      <c r="J12" s="126">
        <v>1857</v>
      </c>
      <c r="K12" s="181">
        <v>9.9050474762618688</v>
      </c>
      <c r="L12" s="126">
        <v>911</v>
      </c>
      <c r="M12" s="181">
        <v>9.3253373313343335</v>
      </c>
      <c r="N12" s="126">
        <v>1933</v>
      </c>
      <c r="O12" s="181">
        <v>15.282358820589705</v>
      </c>
      <c r="P12" s="126">
        <v>1451</v>
      </c>
      <c r="Q12" s="181">
        <v>7.6761619190404797</v>
      </c>
      <c r="R12" s="126">
        <v>4029</v>
      </c>
      <c r="S12" s="181">
        <v>31.174412793603199</v>
      </c>
      <c r="T12" s="126">
        <v>3</v>
      </c>
      <c r="U12" s="181">
        <v>9.9950024987506252E-3</v>
      </c>
      <c r="V12" s="157">
        <f t="shared" si="0"/>
        <v>13714</v>
      </c>
      <c r="W12" s="181">
        <f t="shared" si="0"/>
        <v>100</v>
      </c>
      <c r="X12" s="154"/>
      <c r="Y12" s="158">
        <f t="shared" si="1"/>
        <v>1.3434561128526645</v>
      </c>
    </row>
    <row r="13" spans="2:25" s="125" customFormat="1" ht="18" customHeight="1" x14ac:dyDescent="0.2">
      <c r="B13" s="32" t="s">
        <v>41</v>
      </c>
      <c r="C13" s="28"/>
      <c r="D13" s="156">
        <v>9699</v>
      </c>
      <c r="F13" s="157">
        <v>743</v>
      </c>
      <c r="G13" s="181">
        <v>4.3208578637510513</v>
      </c>
      <c r="H13" s="157">
        <v>4412</v>
      </c>
      <c r="I13" s="181">
        <v>17.29394449116905</v>
      </c>
      <c r="J13" s="157">
        <v>748</v>
      </c>
      <c r="K13" s="181">
        <v>2.6913372582001682</v>
      </c>
      <c r="L13" s="157">
        <v>924</v>
      </c>
      <c r="M13" s="181">
        <v>5.1198486122792266</v>
      </c>
      <c r="N13" s="157">
        <v>864</v>
      </c>
      <c r="O13" s="181">
        <v>9.8927670311185878</v>
      </c>
      <c r="P13" s="157">
        <v>376</v>
      </c>
      <c r="Q13" s="181">
        <v>3.4798149705634986</v>
      </c>
      <c r="R13" s="157">
        <v>7441</v>
      </c>
      <c r="S13" s="181">
        <v>57.201429772918416</v>
      </c>
      <c r="T13" s="157">
        <v>0</v>
      </c>
      <c r="U13" s="181">
        <v>0</v>
      </c>
      <c r="V13" s="157">
        <f t="shared" si="0"/>
        <v>15508</v>
      </c>
      <c r="W13" s="181">
        <f t="shared" si="0"/>
        <v>100</v>
      </c>
      <c r="X13" s="154"/>
      <c r="Y13" s="158">
        <f t="shared" si="1"/>
        <v>1.5989277245076812</v>
      </c>
    </row>
    <row r="14" spans="2:25" s="125" customFormat="1" ht="18" customHeight="1" x14ac:dyDescent="0.2">
      <c r="B14" s="32" t="s">
        <v>9</v>
      </c>
      <c r="C14" s="28"/>
      <c r="D14" s="156">
        <v>13756</v>
      </c>
      <c r="F14" s="157">
        <v>431</v>
      </c>
      <c r="G14" s="181">
        <v>0.42908762420957541</v>
      </c>
      <c r="H14" s="157">
        <v>834</v>
      </c>
      <c r="I14" s="181">
        <v>4.9683830171635046</v>
      </c>
      <c r="J14" s="157">
        <v>182</v>
      </c>
      <c r="K14" s="181">
        <v>4.5167118337850046E-2</v>
      </c>
      <c r="L14" s="157">
        <v>1931</v>
      </c>
      <c r="M14" s="181">
        <v>21.081752484191508</v>
      </c>
      <c r="N14" s="157">
        <v>1862</v>
      </c>
      <c r="O14" s="181">
        <v>16.700542005420054</v>
      </c>
      <c r="P14" s="157">
        <v>4255</v>
      </c>
      <c r="Q14" s="181">
        <v>17.626467931345982</v>
      </c>
      <c r="R14" s="157">
        <v>5940</v>
      </c>
      <c r="S14" s="181">
        <v>39.14859981933153</v>
      </c>
      <c r="T14" s="157">
        <v>0</v>
      </c>
      <c r="U14" s="181">
        <v>0</v>
      </c>
      <c r="V14" s="157">
        <f t="shared" si="0"/>
        <v>15435</v>
      </c>
      <c r="W14" s="181">
        <f t="shared" si="0"/>
        <v>100</v>
      </c>
      <c r="X14" s="154"/>
      <c r="Y14" s="158">
        <f t="shared" si="1"/>
        <v>1.1220558301831929</v>
      </c>
    </row>
    <row r="15" spans="2:25" s="125" customFormat="1" ht="18" customHeight="1" x14ac:dyDescent="0.2">
      <c r="B15" s="32" t="s">
        <v>8</v>
      </c>
      <c r="C15" s="28"/>
      <c r="D15" s="156">
        <v>7618</v>
      </c>
      <c r="F15" s="126">
        <v>3337</v>
      </c>
      <c r="G15" s="181">
        <v>0</v>
      </c>
      <c r="H15" s="126">
        <v>1350</v>
      </c>
      <c r="I15" s="181">
        <v>11.413246850442809</v>
      </c>
      <c r="J15" s="126">
        <v>562</v>
      </c>
      <c r="K15" s="181">
        <v>6.1619059498565552</v>
      </c>
      <c r="L15" s="126">
        <v>753</v>
      </c>
      <c r="M15" s="181">
        <v>9.0931769988773858</v>
      </c>
      <c r="N15" s="126">
        <v>2756</v>
      </c>
      <c r="O15" s="181">
        <v>28.888611700137208</v>
      </c>
      <c r="P15" s="126">
        <v>84</v>
      </c>
      <c r="Q15" s="181">
        <v>0</v>
      </c>
      <c r="R15" s="126">
        <v>3557</v>
      </c>
      <c r="S15" s="181">
        <v>44.443058500686043</v>
      </c>
      <c r="T15" s="126">
        <v>0</v>
      </c>
      <c r="U15" s="181">
        <v>0</v>
      </c>
      <c r="V15" s="157">
        <f t="shared" si="0"/>
        <v>12399</v>
      </c>
      <c r="W15" s="181">
        <f t="shared" si="0"/>
        <v>100</v>
      </c>
      <c r="X15" s="154"/>
      <c r="Y15" s="158">
        <f t="shared" si="1"/>
        <v>1.6275925439747965</v>
      </c>
    </row>
    <row r="16" spans="2:25" s="128" customFormat="1" ht="18" customHeight="1" x14ac:dyDescent="0.2">
      <c r="B16" s="127" t="s">
        <v>7</v>
      </c>
      <c r="C16" s="129"/>
      <c r="D16" s="159">
        <v>39380</v>
      </c>
      <c r="E16" s="160"/>
      <c r="F16" s="161">
        <v>4304</v>
      </c>
      <c r="G16" s="182">
        <v>10.020679338261175</v>
      </c>
      <c r="H16" s="161">
        <v>8492</v>
      </c>
      <c r="I16" s="182">
        <v>9.329901443153819</v>
      </c>
      <c r="J16" s="161">
        <v>7288</v>
      </c>
      <c r="K16" s="182">
        <v>17.52243928194298</v>
      </c>
      <c r="L16" s="161">
        <v>2441</v>
      </c>
      <c r="M16" s="182">
        <v>6.0366068285814851</v>
      </c>
      <c r="N16" s="161">
        <v>3018</v>
      </c>
      <c r="O16" s="182">
        <v>6.7053854276663145</v>
      </c>
      <c r="P16" s="161">
        <v>16471</v>
      </c>
      <c r="Q16" s="182">
        <v>27.28132699753608</v>
      </c>
      <c r="R16" s="161">
        <v>11847</v>
      </c>
      <c r="S16" s="182">
        <v>22.32268567405843</v>
      </c>
      <c r="T16" s="161">
        <v>723</v>
      </c>
      <c r="U16" s="182">
        <v>0.78097500879971837</v>
      </c>
      <c r="V16" s="161">
        <f t="shared" si="0"/>
        <v>54584</v>
      </c>
      <c r="W16" s="182">
        <f t="shared" si="0"/>
        <v>100</v>
      </c>
      <c r="X16" s="162"/>
      <c r="Y16" s="158">
        <f t="shared" si="1"/>
        <v>1.3860843067546977</v>
      </c>
    </row>
    <row r="17" spans="2:25" s="128" customFormat="1" ht="18" customHeight="1" x14ac:dyDescent="0.2">
      <c r="B17" s="127" t="s">
        <v>43</v>
      </c>
      <c r="C17" s="129"/>
      <c r="D17" s="159">
        <v>22937</v>
      </c>
      <c r="E17" s="160"/>
      <c r="F17" s="161">
        <v>2173</v>
      </c>
      <c r="G17" s="182">
        <v>6.2973598149477548</v>
      </c>
      <c r="H17" s="161">
        <v>8015</v>
      </c>
      <c r="I17" s="182">
        <v>14.552923346893197</v>
      </c>
      <c r="J17" s="161">
        <v>4579</v>
      </c>
      <c r="K17" s="182">
        <v>18.975831538645608</v>
      </c>
      <c r="L17" s="161">
        <v>1361</v>
      </c>
      <c r="M17" s="182">
        <v>5.4997208263539923</v>
      </c>
      <c r="N17" s="161">
        <v>4083</v>
      </c>
      <c r="O17" s="182">
        <v>17.08542713567839</v>
      </c>
      <c r="P17" s="161">
        <v>3580</v>
      </c>
      <c r="Q17" s="182">
        <v>12.363404323203318</v>
      </c>
      <c r="R17" s="161">
        <v>6705</v>
      </c>
      <c r="S17" s="182">
        <v>25.201403844619925</v>
      </c>
      <c r="T17" s="161">
        <v>5</v>
      </c>
      <c r="U17" s="182">
        <v>2.3929169657812874E-2</v>
      </c>
      <c r="V17" s="161">
        <f t="shared" si="0"/>
        <v>30501</v>
      </c>
      <c r="W17" s="182">
        <f t="shared" si="0"/>
        <v>99.999999999999986</v>
      </c>
      <c r="X17" s="162"/>
      <c r="Y17" s="158">
        <f t="shared" si="1"/>
        <v>1.3297728560840563</v>
      </c>
    </row>
    <row r="18" spans="2:25" s="128" customFormat="1" ht="18" customHeight="1" x14ac:dyDescent="0.2">
      <c r="B18" s="127" t="s">
        <v>44</v>
      </c>
      <c r="C18" s="129"/>
      <c r="D18" s="159">
        <v>81349</v>
      </c>
      <c r="E18" s="160"/>
      <c r="F18" s="161">
        <v>107</v>
      </c>
      <c r="G18" s="182">
        <v>0.42117310443490702</v>
      </c>
      <c r="H18" s="161">
        <v>9846</v>
      </c>
      <c r="I18" s="182">
        <v>9.6183118741058653</v>
      </c>
      <c r="J18" s="161">
        <v>12549</v>
      </c>
      <c r="K18" s="182">
        <v>13.866666666666667</v>
      </c>
      <c r="L18" s="161">
        <v>6842</v>
      </c>
      <c r="M18" s="182">
        <v>8.0606580829756798</v>
      </c>
      <c r="N18" s="161">
        <v>19773</v>
      </c>
      <c r="O18" s="182">
        <v>18.894420600858368</v>
      </c>
      <c r="P18" s="161">
        <v>10679</v>
      </c>
      <c r="Q18" s="182">
        <v>7.6623748211731044</v>
      </c>
      <c r="R18" s="161">
        <v>41153</v>
      </c>
      <c r="S18" s="182">
        <v>41.460371959942776</v>
      </c>
      <c r="T18" s="161">
        <v>20</v>
      </c>
      <c r="U18" s="182">
        <v>1.602288984263233E-2</v>
      </c>
      <c r="V18" s="161">
        <f t="shared" si="0"/>
        <v>100969</v>
      </c>
      <c r="W18" s="182">
        <f t="shared" si="0"/>
        <v>99.999999999999986</v>
      </c>
      <c r="X18" s="162"/>
      <c r="Y18" s="158">
        <f t="shared" si="1"/>
        <v>1.2411830508057875</v>
      </c>
    </row>
    <row r="19" spans="2:25" s="128" customFormat="1" ht="18" customHeight="1" x14ac:dyDescent="0.2">
      <c r="B19" s="127" t="s">
        <v>6</v>
      </c>
      <c r="C19" s="129"/>
      <c r="D19" s="159">
        <v>52511</v>
      </c>
      <c r="E19" s="160"/>
      <c r="F19" s="161">
        <v>283</v>
      </c>
      <c r="G19" s="182">
        <v>0.3575259206292456</v>
      </c>
      <c r="H19" s="161">
        <v>16422</v>
      </c>
      <c r="I19" s="182">
        <v>6.0600643546657134</v>
      </c>
      <c r="J19" s="161">
        <v>1640</v>
      </c>
      <c r="K19" s="182">
        <v>9.8319628173042545E-2</v>
      </c>
      <c r="L19" s="161">
        <v>4079</v>
      </c>
      <c r="M19" s="182">
        <v>10.001787629603147</v>
      </c>
      <c r="N19" s="161">
        <v>6495</v>
      </c>
      <c r="O19" s="182">
        <v>14.864140150160887</v>
      </c>
      <c r="P19" s="161">
        <v>7867</v>
      </c>
      <c r="Q19" s="182">
        <v>14.593016327017041</v>
      </c>
      <c r="R19" s="161">
        <v>34906</v>
      </c>
      <c r="S19" s="182">
        <v>54.019187224407105</v>
      </c>
      <c r="T19" s="161">
        <v>197</v>
      </c>
      <c r="U19" s="182">
        <v>5.9587653438207605E-3</v>
      </c>
      <c r="V19" s="161">
        <f t="shared" si="0"/>
        <v>71889</v>
      </c>
      <c r="W19" s="182">
        <f t="shared" si="0"/>
        <v>100</v>
      </c>
      <c r="X19" s="162"/>
      <c r="Y19" s="158">
        <f t="shared" si="1"/>
        <v>1.3690274418693227</v>
      </c>
    </row>
    <row r="20" spans="2:25" s="125" customFormat="1" ht="18" customHeight="1" x14ac:dyDescent="0.2">
      <c r="B20" s="127" t="s">
        <v>5</v>
      </c>
      <c r="C20" s="28"/>
      <c r="D20" s="156">
        <v>11471</v>
      </c>
      <c r="F20" s="157">
        <v>242</v>
      </c>
      <c r="G20" s="181">
        <v>1.8696778970751573</v>
      </c>
      <c r="H20" s="157">
        <v>1609</v>
      </c>
      <c r="I20" s="181">
        <v>6.5808959644576079</v>
      </c>
      <c r="J20" s="157">
        <v>304</v>
      </c>
      <c r="K20" s="181">
        <v>2.4157719363198815</v>
      </c>
      <c r="L20" s="157">
        <v>851</v>
      </c>
      <c r="M20" s="181">
        <v>7.2102924842650866</v>
      </c>
      <c r="N20" s="157">
        <v>1682</v>
      </c>
      <c r="O20" s="181">
        <v>12.865605331358756</v>
      </c>
      <c r="P20" s="157">
        <v>5945</v>
      </c>
      <c r="Q20" s="181">
        <v>43.169196593854132</v>
      </c>
      <c r="R20" s="157">
        <v>2507</v>
      </c>
      <c r="S20" s="181">
        <v>25.888559792669383</v>
      </c>
      <c r="T20" s="157">
        <v>0</v>
      </c>
      <c r="U20" s="181">
        <v>0</v>
      </c>
      <c r="V20" s="157">
        <f t="shared" si="0"/>
        <v>13140</v>
      </c>
      <c r="W20" s="181">
        <f t="shared" si="0"/>
        <v>100</v>
      </c>
      <c r="X20" s="154"/>
      <c r="Y20" s="158">
        <f t="shared" si="1"/>
        <v>1.145497341121088</v>
      </c>
    </row>
    <row r="21" spans="2:25" s="125" customFormat="1" ht="18" customHeight="1" x14ac:dyDescent="0.2">
      <c r="B21" s="32" t="s">
        <v>38</v>
      </c>
      <c r="C21" s="28"/>
      <c r="D21" s="156">
        <v>25269</v>
      </c>
      <c r="F21" s="157">
        <v>2098</v>
      </c>
      <c r="G21" s="181">
        <v>6.8877841448142387</v>
      </c>
      <c r="H21" s="157">
        <v>3450</v>
      </c>
      <c r="I21" s="181">
        <v>7.9655421046639594</v>
      </c>
      <c r="J21" s="157">
        <v>8826</v>
      </c>
      <c r="K21" s="181">
        <v>32.791924405145913</v>
      </c>
      <c r="L21" s="157">
        <v>3118</v>
      </c>
      <c r="M21" s="181">
        <v>12.428370839816326</v>
      </c>
      <c r="N21" s="157">
        <v>2636</v>
      </c>
      <c r="O21" s="181">
        <v>10.219726006603166</v>
      </c>
      <c r="P21" s="157">
        <v>4550</v>
      </c>
      <c r="Q21" s="181">
        <v>11.248149975333005</v>
      </c>
      <c r="R21" s="157">
        <v>6280</v>
      </c>
      <c r="S21" s="181">
        <v>18.30670562786991</v>
      </c>
      <c r="T21" s="157">
        <v>43</v>
      </c>
      <c r="U21" s="181">
        <v>0.15179689575348185</v>
      </c>
      <c r="V21" s="157">
        <f t="shared" si="0"/>
        <v>31001</v>
      </c>
      <c r="W21" s="181">
        <f t="shared" si="0"/>
        <v>100</v>
      </c>
      <c r="X21" s="154"/>
      <c r="Y21" s="158">
        <f t="shared" si="1"/>
        <v>1.2268392100993313</v>
      </c>
    </row>
    <row r="22" spans="2:25" s="125" customFormat="1" ht="21" customHeight="1" x14ac:dyDescent="0.2">
      <c r="B22" s="32" t="s">
        <v>45</v>
      </c>
      <c r="C22" s="28"/>
      <c r="D22" s="156">
        <v>64258</v>
      </c>
      <c r="F22" s="157">
        <v>2021</v>
      </c>
      <c r="G22" s="181">
        <v>2.5204128338771832</v>
      </c>
      <c r="H22" s="157">
        <v>26319</v>
      </c>
      <c r="I22" s="181">
        <v>25.114060861990048</v>
      </c>
      <c r="J22" s="157">
        <v>19008</v>
      </c>
      <c r="K22" s="181">
        <v>22.629084412420454</v>
      </c>
      <c r="L22" s="157">
        <v>7532</v>
      </c>
      <c r="M22" s="181">
        <v>9.9753421825859707</v>
      </c>
      <c r="N22" s="157">
        <v>7899</v>
      </c>
      <c r="O22" s="181">
        <v>9.2193659840240976</v>
      </c>
      <c r="P22" s="157">
        <v>8797</v>
      </c>
      <c r="Q22" s="181">
        <v>9.4349373218952568</v>
      </c>
      <c r="R22" s="157">
        <v>17619</v>
      </c>
      <c r="S22" s="181">
        <v>21.083172147001935</v>
      </c>
      <c r="T22" s="157">
        <v>16</v>
      </c>
      <c r="U22" s="181">
        <v>2.3624256205058543E-2</v>
      </c>
      <c r="V22" s="157">
        <f t="shared" si="0"/>
        <v>89211</v>
      </c>
      <c r="W22" s="181">
        <f t="shared" si="0"/>
        <v>100</v>
      </c>
      <c r="X22" s="154"/>
      <c r="Y22" s="158">
        <f t="shared" si="1"/>
        <v>1.3883251890815151</v>
      </c>
    </row>
    <row r="23" spans="2:25" s="125" customFormat="1" ht="18" customHeight="1" x14ac:dyDescent="0.2">
      <c r="B23" s="32" t="s">
        <v>46</v>
      </c>
      <c r="C23" s="28"/>
      <c r="D23" s="156">
        <v>15778</v>
      </c>
      <c r="F23" s="157">
        <v>2071</v>
      </c>
      <c r="G23" s="181">
        <v>10.863942058975686</v>
      </c>
      <c r="H23" s="157">
        <v>2934</v>
      </c>
      <c r="I23" s="181">
        <v>12.81945162959131</v>
      </c>
      <c r="J23" s="157">
        <v>1010</v>
      </c>
      <c r="K23" s="181">
        <v>1.5468184169684429</v>
      </c>
      <c r="L23" s="157">
        <v>1959</v>
      </c>
      <c r="M23" s="181">
        <v>10.57941024314537</v>
      </c>
      <c r="N23" s="157">
        <v>2373</v>
      </c>
      <c r="O23" s="181">
        <v>11.810657009829281</v>
      </c>
      <c r="P23" s="157">
        <v>418</v>
      </c>
      <c r="Q23" s="181">
        <v>2.7728918779099843</v>
      </c>
      <c r="R23" s="157">
        <v>9319</v>
      </c>
      <c r="S23" s="181">
        <v>49.606828763579927</v>
      </c>
      <c r="T23" s="157">
        <v>0</v>
      </c>
      <c r="U23" s="181">
        <v>0</v>
      </c>
      <c r="V23" s="157">
        <f>F23+H23+J23+L23+N23+P23+R23+T23</f>
        <v>20084</v>
      </c>
      <c r="W23" s="181">
        <f t="shared" si="0"/>
        <v>100</v>
      </c>
      <c r="X23" s="154"/>
      <c r="Y23" s="158">
        <f t="shared" si="1"/>
        <v>1.2729116491317023</v>
      </c>
    </row>
    <row r="24" spans="2:25" s="125" customFormat="1" ht="22.5" customHeight="1" x14ac:dyDescent="0.2">
      <c r="B24" s="32" t="s">
        <v>47</v>
      </c>
      <c r="C24" s="28"/>
      <c r="D24" s="156">
        <v>5860</v>
      </c>
      <c r="F24" s="126">
        <v>447</v>
      </c>
      <c r="G24" s="183">
        <v>3.1306171360095867</v>
      </c>
      <c r="H24" s="126">
        <v>948</v>
      </c>
      <c r="I24" s="181">
        <v>11.593768723786699</v>
      </c>
      <c r="J24" s="126">
        <v>275</v>
      </c>
      <c r="K24" s="181">
        <v>5.0179748352306772</v>
      </c>
      <c r="L24" s="126">
        <v>225</v>
      </c>
      <c r="M24" s="181">
        <v>1.6776512881965249</v>
      </c>
      <c r="N24" s="126">
        <v>1335</v>
      </c>
      <c r="O24" s="181">
        <v>14.679448771719592</v>
      </c>
      <c r="P24" s="126">
        <v>1240</v>
      </c>
      <c r="Q24" s="181">
        <v>12.732174955062911</v>
      </c>
      <c r="R24" s="126">
        <v>3050</v>
      </c>
      <c r="S24" s="181">
        <v>51.078490113840623</v>
      </c>
      <c r="T24" s="126">
        <v>14</v>
      </c>
      <c r="U24" s="181">
        <v>8.9874176153385263E-2</v>
      </c>
      <c r="V24" s="126">
        <f t="shared" si="0"/>
        <v>7534</v>
      </c>
      <c r="W24" s="181">
        <f t="shared" si="0"/>
        <v>100</v>
      </c>
      <c r="X24" s="154"/>
      <c r="Y24" s="158">
        <f t="shared" si="1"/>
        <v>1.285665529010239</v>
      </c>
    </row>
    <row r="25" spans="2:25" s="125" customFormat="1" ht="18" customHeight="1" x14ac:dyDescent="0.2">
      <c r="B25" s="32" t="s">
        <v>48</v>
      </c>
      <c r="C25" s="28"/>
      <c r="D25" s="156">
        <v>22771</v>
      </c>
      <c r="F25" s="126">
        <v>387</v>
      </c>
      <c r="G25" s="183">
        <v>0.32482446354747685</v>
      </c>
      <c r="H25" s="126">
        <v>7563</v>
      </c>
      <c r="I25" s="181">
        <v>17.120545967583176</v>
      </c>
      <c r="J25" s="126">
        <v>1776</v>
      </c>
      <c r="K25" s="181">
        <v>6.9394317212415517</v>
      </c>
      <c r="L25" s="126">
        <v>3155</v>
      </c>
      <c r="M25" s="181">
        <v>10.256578515650633</v>
      </c>
      <c r="N25" s="126">
        <v>4744</v>
      </c>
      <c r="O25" s="181">
        <v>14.54163659032745</v>
      </c>
      <c r="P25" s="126">
        <v>649</v>
      </c>
      <c r="Q25" s="181">
        <v>1.9030120086619857</v>
      </c>
      <c r="R25" s="126">
        <v>12263</v>
      </c>
      <c r="S25" s="181">
        <v>42.788240698208547</v>
      </c>
      <c r="T25" s="126">
        <v>2305</v>
      </c>
      <c r="U25" s="181">
        <v>6.1257300347791848</v>
      </c>
      <c r="V25" s="126">
        <f t="shared" si="0"/>
        <v>32842</v>
      </c>
      <c r="W25" s="181">
        <f t="shared" si="0"/>
        <v>100</v>
      </c>
      <c r="X25" s="154"/>
      <c r="Y25" s="158">
        <f t="shared" si="1"/>
        <v>1.4422730666198234</v>
      </c>
    </row>
    <row r="26" spans="2:25" s="125" customFormat="1" ht="18" customHeight="1" x14ac:dyDescent="0.2">
      <c r="B26" s="32" t="s">
        <v>49</v>
      </c>
      <c r="C26" s="28"/>
      <c r="D26" s="156">
        <v>3809</v>
      </c>
      <c r="F26" s="126">
        <v>511</v>
      </c>
      <c r="G26" s="183">
        <v>7.345642247369466</v>
      </c>
      <c r="H26" s="126">
        <v>1152</v>
      </c>
      <c r="I26" s="181">
        <v>16.100853682747669</v>
      </c>
      <c r="J26" s="126">
        <v>1392</v>
      </c>
      <c r="K26" s="181">
        <v>24.200913242009133</v>
      </c>
      <c r="L26" s="126">
        <v>608</v>
      </c>
      <c r="M26" s="181">
        <v>8.9537423069287279</v>
      </c>
      <c r="N26" s="126">
        <v>1162</v>
      </c>
      <c r="O26" s="181">
        <v>17.272185824895772</v>
      </c>
      <c r="P26" s="126">
        <v>447</v>
      </c>
      <c r="Q26" s="181">
        <v>6.9088743299583086</v>
      </c>
      <c r="R26" s="126">
        <v>711</v>
      </c>
      <c r="S26" s="181">
        <v>19.217788366090929</v>
      </c>
      <c r="T26" s="126">
        <v>0</v>
      </c>
      <c r="U26" s="181">
        <v>0</v>
      </c>
      <c r="V26" s="126">
        <f t="shared" si="0"/>
        <v>5983</v>
      </c>
      <c r="W26" s="181">
        <f t="shared" si="0"/>
        <v>100</v>
      </c>
      <c r="X26" s="154"/>
      <c r="Y26" s="158">
        <f t="shared" si="1"/>
        <v>1.5707534786033079</v>
      </c>
    </row>
    <row r="27" spans="2:25" s="125" customFormat="1" ht="18" customHeight="1" x14ac:dyDescent="0.2">
      <c r="B27" s="32" t="s">
        <v>4</v>
      </c>
      <c r="C27" s="28"/>
      <c r="D27" s="156">
        <v>1224</v>
      </c>
      <c r="F27" s="126">
        <v>205</v>
      </c>
      <c r="G27" s="183">
        <v>8.9026915113871627</v>
      </c>
      <c r="H27" s="126">
        <v>270</v>
      </c>
      <c r="I27" s="181">
        <v>14.699792960662526</v>
      </c>
      <c r="J27" s="126">
        <v>382</v>
      </c>
      <c r="K27" s="181">
        <v>20.496894409937887</v>
      </c>
      <c r="L27" s="126">
        <v>27</v>
      </c>
      <c r="M27" s="181">
        <v>2.8985507246376812</v>
      </c>
      <c r="N27" s="126">
        <v>106</v>
      </c>
      <c r="O27" s="181">
        <v>10.420979986197377</v>
      </c>
      <c r="P27" s="126">
        <v>1</v>
      </c>
      <c r="Q27" s="181">
        <v>0.34506556245686681</v>
      </c>
      <c r="R27" s="126">
        <v>648</v>
      </c>
      <c r="S27" s="181">
        <v>42.236024844720497</v>
      </c>
      <c r="T27" s="126">
        <v>0</v>
      </c>
      <c r="U27" s="181">
        <v>0</v>
      </c>
      <c r="V27" s="157">
        <f t="shared" si="0"/>
        <v>1639</v>
      </c>
      <c r="W27" s="181">
        <f t="shared" si="0"/>
        <v>100</v>
      </c>
      <c r="X27" s="154"/>
      <c r="Y27" s="158">
        <f t="shared" si="1"/>
        <v>1.3390522875816993</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529900</v>
      </c>
      <c r="E30" s="23"/>
      <c r="F30" s="65">
        <f>SUM(F10:F27)</f>
        <v>23167</v>
      </c>
      <c r="G30" s="67">
        <f>F30*100/$V30</f>
        <v>3.2093391811731329</v>
      </c>
      <c r="H30" s="65">
        <f>SUM(H10:H27)</f>
        <v>153877</v>
      </c>
      <c r="I30" s="67">
        <f>H30*100/$V30</f>
        <v>21.316678257062986</v>
      </c>
      <c r="J30" s="65">
        <f>SUM(J10:J27)</f>
        <v>132476</v>
      </c>
      <c r="K30" s="67">
        <f>J30*100/$V30</f>
        <v>18.351984174260455</v>
      </c>
      <c r="L30" s="65">
        <f>SUM(L10:L27)</f>
        <v>45274</v>
      </c>
      <c r="M30" s="67">
        <f>L30*100/$V30</f>
        <v>6.2718358910705927</v>
      </c>
      <c r="N30" s="65">
        <f>SUM(N10:N27)</f>
        <v>79193</v>
      </c>
      <c r="O30" s="67">
        <f>N30*100/$V30</f>
        <v>10.970656441258855</v>
      </c>
      <c r="P30" s="65">
        <f>SUM(P10:P27)</f>
        <v>72250</v>
      </c>
      <c r="Q30" s="67">
        <f>P30*100/$V30</f>
        <v>10.008838254403196</v>
      </c>
      <c r="R30" s="65">
        <f>SUM(R10:R27)</f>
        <v>212296</v>
      </c>
      <c r="S30" s="67">
        <f>R30*100/$V30</f>
        <v>29.409499322585201</v>
      </c>
      <c r="T30" s="65">
        <f>SUM(T10:T28)</f>
        <v>3329</v>
      </c>
      <c r="U30" s="67">
        <f>T30*100/$V30</f>
        <v>0.46116847818558115</v>
      </c>
      <c r="V30" s="65">
        <f>SUM(V10:V27)</f>
        <v>721862</v>
      </c>
      <c r="W30" s="67">
        <f>G30+I30+K30+M30+O30+Q30+S30+U30</f>
        <v>100.00000000000001</v>
      </c>
      <c r="X30" s="174"/>
      <c r="Y30" s="175">
        <f>(V30/D30)</f>
        <v>1.3622608039252688</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5" customFormat="1" x14ac:dyDescent="0.2">
      <c r="T37" s="135"/>
      <c r="U37" s="135"/>
    </row>
    <row r="38" spans="1:25" s="985" customFormat="1" x14ac:dyDescent="0.2">
      <c r="T38" s="135"/>
      <c r="U38" s="135"/>
    </row>
    <row r="39" spans="1:25" s="985" customFormat="1" x14ac:dyDescent="0.2">
      <c r="T39" s="135"/>
      <c r="U39" s="135"/>
    </row>
    <row r="40" spans="1:25" s="985" customFormat="1" x14ac:dyDescent="0.2">
      <c r="T40" s="135"/>
      <c r="U40" s="135"/>
    </row>
    <row r="41" spans="1:25" s="985" customFormat="1" x14ac:dyDescent="0.2">
      <c r="T41" s="135"/>
      <c r="U41" s="135"/>
    </row>
    <row r="42" spans="1:25" s="985" customFormat="1" x14ac:dyDescent="0.2">
      <c r="T42" s="135"/>
      <c r="U42" s="135"/>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32" t="s">
        <v>429</v>
      </c>
      <c r="C3" s="1032"/>
      <c r="D3" s="1032"/>
      <c r="E3" s="1032"/>
      <c r="F3" s="1032"/>
      <c r="G3" s="1032"/>
      <c r="H3" s="1032"/>
      <c r="I3" s="1032"/>
      <c r="J3" s="1032"/>
      <c r="K3" s="1032"/>
      <c r="L3" s="1032"/>
      <c r="M3" s="1032"/>
      <c r="N3" s="1032"/>
      <c r="O3" s="1032"/>
      <c r="P3" s="1032"/>
      <c r="Q3" s="1032"/>
      <c r="R3" s="1032"/>
      <c r="S3" s="1032"/>
      <c r="T3" s="1032"/>
      <c r="U3" s="1032"/>
      <c r="V3" s="1032"/>
      <c r="W3" s="1032"/>
      <c r="X3" s="1032"/>
      <c r="Y3" s="13"/>
    </row>
    <row r="4" spans="2:25" s="7" customFormat="1" ht="14.25" customHeight="1" x14ac:dyDescent="0.2">
      <c r="B4" s="1035" t="str">
        <f>porsaad!B6</f>
        <v>Situación a 31 de agosto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05" t="s">
        <v>55</v>
      </c>
      <c r="G6" s="1105"/>
      <c r="H6" s="1105"/>
      <c r="I6" s="1105"/>
      <c r="J6" s="1105"/>
      <c r="K6" s="1105"/>
      <c r="L6" s="1105"/>
      <c r="M6" s="1105"/>
      <c r="N6" s="1105"/>
      <c r="O6" s="1105"/>
      <c r="P6" s="1105"/>
      <c r="Q6" s="1105"/>
      <c r="R6" s="1105"/>
      <c r="S6" s="1105"/>
      <c r="T6" s="1105"/>
      <c r="U6" s="1105"/>
      <c r="V6" s="1105"/>
      <c r="W6" s="1105"/>
      <c r="X6" s="541"/>
      <c r="Y6" s="541"/>
    </row>
    <row r="7" spans="2:25" s="518" customFormat="1" ht="64.5" customHeight="1" x14ac:dyDescent="0.2">
      <c r="B7" s="1106" t="s">
        <v>15</v>
      </c>
      <c r="C7" s="542"/>
      <c r="D7" s="543" t="s">
        <v>56</v>
      </c>
      <c r="E7" s="542"/>
      <c r="F7" s="1107" t="s">
        <v>176</v>
      </c>
      <c r="G7" s="1107"/>
      <c r="H7" s="1107" t="s">
        <v>62</v>
      </c>
      <c r="I7" s="1107"/>
      <c r="J7" s="1107" t="s">
        <v>63</v>
      </c>
      <c r="K7" s="1107"/>
      <c r="L7" s="1107" t="s">
        <v>160</v>
      </c>
      <c r="M7" s="1107"/>
      <c r="N7" s="1107" t="s">
        <v>3</v>
      </c>
      <c r="O7" s="1107"/>
      <c r="P7" s="543"/>
      <c r="Q7" s="543" t="s">
        <v>65</v>
      </c>
    </row>
    <row r="8" spans="2:25" s="542" customFormat="1" ht="20.25" customHeight="1" x14ac:dyDescent="0.2">
      <c r="B8" s="1106"/>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'41bbenpreGII'!D10</f>
        <v>127598</v>
      </c>
      <c r="F10" s="551">
        <f>'41bbenpreGII'!F10+'41bbenpreGII'!H10+'41bbenpreGII'!J10+'41bbenpreGII'!L10+'41bbenpreGII'!N10</f>
        <v>148385</v>
      </c>
      <c r="G10" s="552">
        <f t="shared" ref="G10:G27" si="0">F10*100/$N10</f>
        <v>79.265491452991455</v>
      </c>
      <c r="H10" s="551">
        <f>'41bbenpreGII'!P10</f>
        <v>1857</v>
      </c>
      <c r="I10" s="552">
        <f t="shared" ref="I10:I27" si="1">H10*100/$N10</f>
        <v>0.99198717948717952</v>
      </c>
      <c r="J10" s="551">
        <f>'41bbenpreGII'!R10</f>
        <v>36955</v>
      </c>
      <c r="K10" s="552">
        <f t="shared" ref="K10:K27" si="2">J10*100/$N10</f>
        <v>19.740918803418804</v>
      </c>
      <c r="L10" s="551">
        <f>'41bbenpreGII'!T10</f>
        <v>3</v>
      </c>
      <c r="M10" s="552">
        <f t="shared" ref="M10:M27" si="3">L10*100/$N10</f>
        <v>1.6025641025641025E-3</v>
      </c>
      <c r="N10" s="551">
        <f>F10+H10+J10+L10</f>
        <v>187200</v>
      </c>
      <c r="O10" s="552">
        <f>G10+I10+K10+M10</f>
        <v>100.00000000000001</v>
      </c>
      <c r="P10" s="553"/>
      <c r="Q10" s="553">
        <f t="shared" ref="Q10:Q27" si="4">N10/D10</f>
        <v>1.4671076349159078</v>
      </c>
    </row>
    <row r="11" spans="2:25" s="549" customFormat="1" ht="18" customHeight="1" x14ac:dyDescent="0.2">
      <c r="B11" s="531" t="s">
        <v>10</v>
      </c>
      <c r="C11" s="546"/>
      <c r="D11" s="550">
        <f>'41bbenpreGII'!D11</f>
        <v>14404</v>
      </c>
      <c r="F11" s="551">
        <f>'41bbenpreGII'!F11+'41bbenpreGII'!H11+'41bbenpreGII'!J11+'41bbenpreGII'!L11+'41bbenpreGII'!N11</f>
        <v>7280</v>
      </c>
      <c r="G11" s="552">
        <f t="shared" si="0"/>
        <v>39.936365132481214</v>
      </c>
      <c r="H11" s="551">
        <f>'41bbenpreGII'!P11</f>
        <v>3583</v>
      </c>
      <c r="I11" s="552">
        <f t="shared" si="1"/>
        <v>19.655493993087937</v>
      </c>
      <c r="J11" s="551">
        <f>'41bbenpreGII'!R11</f>
        <v>7366</v>
      </c>
      <c r="K11" s="552">
        <f t="shared" si="2"/>
        <v>40.408140874430849</v>
      </c>
      <c r="L11" s="551">
        <f>'41bbenpreGII'!T11</f>
        <v>0</v>
      </c>
      <c r="M11" s="552">
        <f t="shared" si="3"/>
        <v>0</v>
      </c>
      <c r="N11" s="551">
        <f t="shared" ref="N11:O27" si="5">F11+H11+J11+L11</f>
        <v>18229</v>
      </c>
      <c r="O11" s="552">
        <f t="shared" si="5"/>
        <v>100</v>
      </c>
      <c r="P11" s="553"/>
      <c r="Q11" s="553">
        <f t="shared" si="4"/>
        <v>1.2655512357678422</v>
      </c>
    </row>
    <row r="12" spans="2:25" s="549" customFormat="1" ht="22.5" customHeight="1" x14ac:dyDescent="0.2">
      <c r="B12" s="531" t="s">
        <v>40</v>
      </c>
      <c r="C12" s="546"/>
      <c r="D12" s="550">
        <f>'41bbenpreGII'!D12</f>
        <v>10208</v>
      </c>
      <c r="F12" s="551">
        <f>'41bbenpreGII'!F12+'41bbenpreGII'!H12+'41bbenpreGII'!J12+'41bbenpreGII'!L12+'41bbenpreGII'!N12</f>
        <v>8231</v>
      </c>
      <c r="G12" s="552">
        <f t="shared" si="0"/>
        <v>60.018958728306842</v>
      </c>
      <c r="H12" s="551">
        <f>'41bbenpreGII'!P12</f>
        <v>1451</v>
      </c>
      <c r="I12" s="552">
        <f t="shared" si="1"/>
        <v>10.580428758932477</v>
      </c>
      <c r="J12" s="551">
        <f>'41bbenpreGII'!R12</f>
        <v>4029</v>
      </c>
      <c r="K12" s="552">
        <f t="shared" si="2"/>
        <v>29.378737057022022</v>
      </c>
      <c r="L12" s="551">
        <f>'41bbenpreGII'!T12</f>
        <v>3</v>
      </c>
      <c r="M12" s="552">
        <f t="shared" si="3"/>
        <v>2.1875455738661221E-2</v>
      </c>
      <c r="N12" s="551">
        <f t="shared" si="5"/>
        <v>13714</v>
      </c>
      <c r="O12" s="552">
        <f t="shared" si="5"/>
        <v>100</v>
      </c>
      <c r="P12" s="553"/>
      <c r="Q12" s="553">
        <f t="shared" si="4"/>
        <v>1.3434561128526645</v>
      </c>
    </row>
    <row r="13" spans="2:25" s="549" customFormat="1" ht="18" customHeight="1" x14ac:dyDescent="0.2">
      <c r="B13" s="531" t="s">
        <v>41</v>
      </c>
      <c r="C13" s="546"/>
      <c r="D13" s="550">
        <f>'41bbenpreGII'!D13</f>
        <v>9699</v>
      </c>
      <c r="F13" s="551">
        <f>'41bbenpreGII'!F13+'41bbenpreGII'!H13+'41bbenpreGII'!J13+'41bbenpreGII'!L13+'41bbenpreGII'!N13</f>
        <v>7691</v>
      </c>
      <c r="G13" s="552">
        <f t="shared" si="0"/>
        <v>49.593758060355945</v>
      </c>
      <c r="H13" s="551">
        <f>'41bbenpreGII'!P13</f>
        <v>376</v>
      </c>
      <c r="I13" s="552">
        <f t="shared" si="1"/>
        <v>2.4245550683518182</v>
      </c>
      <c r="J13" s="551">
        <f>'41bbenpreGII'!R13</f>
        <v>7441</v>
      </c>
      <c r="K13" s="552">
        <f t="shared" si="2"/>
        <v>47.981686871292233</v>
      </c>
      <c r="L13" s="551">
        <f>'41bbenpreGII'!T13</f>
        <v>0</v>
      </c>
      <c r="M13" s="552">
        <f t="shared" si="3"/>
        <v>0</v>
      </c>
      <c r="N13" s="551">
        <f t="shared" si="5"/>
        <v>15508</v>
      </c>
      <c r="O13" s="552">
        <f t="shared" si="5"/>
        <v>100</v>
      </c>
      <c r="P13" s="553"/>
      <c r="Q13" s="553">
        <f t="shared" si="4"/>
        <v>1.5989277245076812</v>
      </c>
    </row>
    <row r="14" spans="2:25" s="549" customFormat="1" ht="18" customHeight="1" x14ac:dyDescent="0.2">
      <c r="B14" s="531" t="s">
        <v>9</v>
      </c>
      <c r="C14" s="546"/>
      <c r="D14" s="550">
        <f>'41bbenpreGII'!D14</f>
        <v>13756</v>
      </c>
      <c r="F14" s="551">
        <f>'41bbenpreGII'!F14+'41bbenpreGII'!H14+'41bbenpreGII'!J14+'41bbenpreGII'!L14+'41bbenpreGII'!N14</f>
        <v>5240</v>
      </c>
      <c r="G14" s="552">
        <f t="shared" si="0"/>
        <v>33.948817622287009</v>
      </c>
      <c r="H14" s="551">
        <f>'41bbenpreGII'!P14</f>
        <v>4255</v>
      </c>
      <c r="I14" s="552">
        <f t="shared" si="1"/>
        <v>27.567217363135729</v>
      </c>
      <c r="J14" s="551">
        <f>'41bbenpreGII'!R14</f>
        <v>5940</v>
      </c>
      <c r="K14" s="552">
        <f t="shared" si="2"/>
        <v>38.483965014577258</v>
      </c>
      <c r="L14" s="551">
        <f>'41bbenpreGII'!T14</f>
        <v>0</v>
      </c>
      <c r="M14" s="552">
        <f t="shared" si="3"/>
        <v>0</v>
      </c>
      <c r="N14" s="551">
        <f t="shared" si="5"/>
        <v>15435</v>
      </c>
      <c r="O14" s="552">
        <f t="shared" si="5"/>
        <v>100</v>
      </c>
      <c r="P14" s="553"/>
      <c r="Q14" s="553">
        <f t="shared" si="4"/>
        <v>1.1220558301831929</v>
      </c>
    </row>
    <row r="15" spans="2:25" s="549" customFormat="1" ht="18" customHeight="1" x14ac:dyDescent="0.2">
      <c r="B15" s="531" t="s">
        <v>8</v>
      </c>
      <c r="C15" s="546"/>
      <c r="D15" s="550">
        <f>'41bbenpreGII'!D15</f>
        <v>7618</v>
      </c>
      <c r="F15" s="551">
        <f>'41bbenpreGII'!F15+'41bbenpreGII'!H15+'41bbenpreGII'!J15+'41bbenpreGII'!L15+'41bbenpreGII'!N15</f>
        <v>8758</v>
      </c>
      <c r="G15" s="552">
        <f t="shared" si="0"/>
        <v>70.634728607145732</v>
      </c>
      <c r="H15" s="551">
        <f>'41bbenpreGII'!P15</f>
        <v>84</v>
      </c>
      <c r="I15" s="552">
        <f t="shared" si="1"/>
        <v>0.6774739898378902</v>
      </c>
      <c r="J15" s="551">
        <f>'41bbenpreGII'!R15</f>
        <v>3557</v>
      </c>
      <c r="K15" s="552">
        <f t="shared" si="2"/>
        <v>28.687797403016372</v>
      </c>
      <c r="L15" s="551">
        <f>'41bbenpreGII'!T15</f>
        <v>0</v>
      </c>
      <c r="M15" s="552">
        <f t="shared" si="3"/>
        <v>0</v>
      </c>
      <c r="N15" s="551">
        <f t="shared" si="5"/>
        <v>12399</v>
      </c>
      <c r="O15" s="552">
        <f t="shared" si="5"/>
        <v>100</v>
      </c>
      <c r="P15" s="553"/>
      <c r="Q15" s="553">
        <f t="shared" si="4"/>
        <v>1.6275925439747965</v>
      </c>
    </row>
    <row r="16" spans="2:25" s="549" customFormat="1" ht="18" customHeight="1" x14ac:dyDescent="0.2">
      <c r="B16" s="531" t="s">
        <v>7</v>
      </c>
      <c r="C16" s="546"/>
      <c r="D16" s="550">
        <f>'41bbenpreGII'!D16</f>
        <v>39380</v>
      </c>
      <c r="F16" s="551">
        <f>'41bbenpreGII'!F16+'41bbenpreGII'!H16+'41bbenpreGII'!J16+'41bbenpreGII'!L16+'41bbenpreGII'!N16</f>
        <v>25543</v>
      </c>
      <c r="G16" s="552">
        <f t="shared" si="0"/>
        <v>46.795764326542574</v>
      </c>
      <c r="H16" s="551">
        <f>'41bbenpreGII'!P16</f>
        <v>16471</v>
      </c>
      <c r="I16" s="552">
        <f t="shared" si="1"/>
        <v>30.17550930675656</v>
      </c>
      <c r="J16" s="551">
        <f>'41bbenpreGII'!R16</f>
        <v>11847</v>
      </c>
      <c r="K16" s="552">
        <f t="shared" si="2"/>
        <v>21.704162391909716</v>
      </c>
      <c r="L16" s="551">
        <f>'41bbenpreGII'!T16</f>
        <v>723</v>
      </c>
      <c r="M16" s="552">
        <f t="shared" si="3"/>
        <v>1.3245639747911475</v>
      </c>
      <c r="N16" s="551">
        <f t="shared" si="5"/>
        <v>54584</v>
      </c>
      <c r="O16" s="552">
        <f t="shared" si="5"/>
        <v>100</v>
      </c>
      <c r="P16" s="553"/>
      <c r="Q16" s="553">
        <f t="shared" si="4"/>
        <v>1.3860843067546977</v>
      </c>
    </row>
    <row r="17" spans="2:25" s="549" customFormat="1" ht="18" customHeight="1" x14ac:dyDescent="0.2">
      <c r="B17" s="531" t="s">
        <v>43</v>
      </c>
      <c r="C17" s="546"/>
      <c r="D17" s="550">
        <f>'41bbenpreGII'!D17</f>
        <v>22937</v>
      </c>
      <c r="F17" s="551">
        <f>'41bbenpreGII'!F17+'41bbenpreGII'!H17+'41bbenpreGII'!J17+'41bbenpreGII'!L17+'41bbenpreGII'!N17</f>
        <v>20211</v>
      </c>
      <c r="G17" s="552">
        <f t="shared" si="0"/>
        <v>66.263401199960654</v>
      </c>
      <c r="H17" s="551">
        <f>'41bbenpreGII'!P17</f>
        <v>3580</v>
      </c>
      <c r="I17" s="552">
        <f t="shared" si="1"/>
        <v>11.737320087865971</v>
      </c>
      <c r="J17" s="551">
        <f>'41bbenpreGII'!R17</f>
        <v>6705</v>
      </c>
      <c r="K17" s="552">
        <f t="shared" si="2"/>
        <v>21.982885807022722</v>
      </c>
      <c r="L17" s="551">
        <f>'41bbenpreGII'!T17</f>
        <v>5</v>
      </c>
      <c r="M17" s="552">
        <f t="shared" si="3"/>
        <v>1.6392905150650797E-2</v>
      </c>
      <c r="N17" s="551">
        <f t="shared" si="5"/>
        <v>30501</v>
      </c>
      <c r="O17" s="552">
        <f t="shared" si="5"/>
        <v>100</v>
      </c>
      <c r="P17" s="553"/>
      <c r="Q17" s="553">
        <f t="shared" si="4"/>
        <v>1.3297728560840563</v>
      </c>
    </row>
    <row r="18" spans="2:25" s="549" customFormat="1" ht="18" customHeight="1" x14ac:dyDescent="0.2">
      <c r="B18" s="531" t="s">
        <v>44</v>
      </c>
      <c r="C18" s="546"/>
      <c r="D18" s="550">
        <f>'41bbenpreGII'!D18</f>
        <v>81349</v>
      </c>
      <c r="F18" s="551">
        <f>'41bbenpreGII'!F18+'41bbenpreGII'!H18+'41bbenpreGII'!J18+'41bbenpreGII'!L18+'41bbenpreGII'!N18</f>
        <v>49117</v>
      </c>
      <c r="G18" s="552">
        <f t="shared" si="0"/>
        <v>48.645623904366687</v>
      </c>
      <c r="H18" s="551">
        <f>'41bbenpreGII'!P18</f>
        <v>10679</v>
      </c>
      <c r="I18" s="552">
        <f t="shared" si="1"/>
        <v>10.576513583377077</v>
      </c>
      <c r="J18" s="551">
        <f>'41bbenpreGII'!R18</f>
        <v>41153</v>
      </c>
      <c r="K18" s="552">
        <f t="shared" si="2"/>
        <v>40.758054452356667</v>
      </c>
      <c r="L18" s="551">
        <f>'41bbenpreGII'!T18</f>
        <v>20</v>
      </c>
      <c r="M18" s="552">
        <f t="shared" si="3"/>
        <v>1.9808059899573138E-2</v>
      </c>
      <c r="N18" s="551">
        <f t="shared" si="5"/>
        <v>100969</v>
      </c>
      <c r="O18" s="552">
        <f t="shared" si="5"/>
        <v>100.00000000000001</v>
      </c>
      <c r="P18" s="553"/>
      <c r="Q18" s="553">
        <f t="shared" si="4"/>
        <v>1.2411830508057875</v>
      </c>
    </row>
    <row r="19" spans="2:25" s="549" customFormat="1" ht="18" customHeight="1" x14ac:dyDescent="0.2">
      <c r="B19" s="531" t="s">
        <v>6</v>
      </c>
      <c r="C19" s="546"/>
      <c r="D19" s="550">
        <f>'41bbenpreGII'!D19</f>
        <v>52511</v>
      </c>
      <c r="F19" s="551">
        <f>'41bbenpreGII'!F19+'41bbenpreGII'!H19+'41bbenpreGII'!J19+'41bbenpreGII'!L19+'41bbenpreGII'!N19</f>
        <v>28919</v>
      </c>
      <c r="G19" s="552">
        <f t="shared" si="0"/>
        <v>40.227294857349527</v>
      </c>
      <c r="H19" s="551">
        <f>'41bbenpreGII'!P19</f>
        <v>7867</v>
      </c>
      <c r="I19" s="552">
        <f>H19*100/$N19</f>
        <v>10.943259747666541</v>
      </c>
      <c r="J19" s="551">
        <f>'41bbenpreGII'!R19</f>
        <v>34906</v>
      </c>
      <c r="K19" s="552">
        <f>J19*100/$N19</f>
        <v>48.555411815437687</v>
      </c>
      <c r="L19" s="551">
        <f>'41bbenpreGII'!T19</f>
        <v>197</v>
      </c>
      <c r="M19" s="552">
        <f t="shared" si="3"/>
        <v>0.27403357954624491</v>
      </c>
      <c r="N19" s="551">
        <f t="shared" si="5"/>
        <v>71889</v>
      </c>
      <c r="O19" s="552">
        <f t="shared" si="5"/>
        <v>99.999999999999986</v>
      </c>
      <c r="P19" s="553"/>
      <c r="Q19" s="553">
        <f t="shared" si="4"/>
        <v>1.3690274418693227</v>
      </c>
    </row>
    <row r="20" spans="2:25" s="549" customFormat="1" ht="18" customHeight="1" x14ac:dyDescent="0.2">
      <c r="B20" s="531" t="s">
        <v>5</v>
      </c>
      <c r="C20" s="546"/>
      <c r="D20" s="550">
        <f>'41bbenpreGII'!D20</f>
        <v>11471</v>
      </c>
      <c r="F20" s="551">
        <f>'41bbenpreGII'!F20+'41bbenpreGII'!H20+'41bbenpreGII'!J20+'41bbenpreGII'!L20+'41bbenpreGII'!N20</f>
        <v>4688</v>
      </c>
      <c r="G20" s="552">
        <f t="shared" si="0"/>
        <v>35.67732115677321</v>
      </c>
      <c r="H20" s="551">
        <f>'41bbenpreGII'!P20</f>
        <v>5945</v>
      </c>
      <c r="I20" s="552">
        <f>H20*100/$N20</f>
        <v>45.243531202435314</v>
      </c>
      <c r="J20" s="551">
        <f>'41bbenpreGII'!R20</f>
        <v>2507</v>
      </c>
      <c r="K20" s="552">
        <f>J20*100/$N20</f>
        <v>19.079147640791476</v>
      </c>
      <c r="L20" s="551">
        <f>'41bbenpreGII'!T20</f>
        <v>0</v>
      </c>
      <c r="M20" s="552">
        <f t="shared" si="3"/>
        <v>0</v>
      </c>
      <c r="N20" s="551">
        <f t="shared" si="5"/>
        <v>13140</v>
      </c>
      <c r="O20" s="552">
        <f t="shared" si="5"/>
        <v>100</v>
      </c>
      <c r="P20" s="553"/>
      <c r="Q20" s="553">
        <f t="shared" si="4"/>
        <v>1.145497341121088</v>
      </c>
    </row>
    <row r="21" spans="2:25" s="549" customFormat="1" ht="18" customHeight="1" x14ac:dyDescent="0.2">
      <c r="B21" s="531" t="s">
        <v>38</v>
      </c>
      <c r="C21" s="546"/>
      <c r="D21" s="550">
        <f>'41bbenpreGII'!D21</f>
        <v>25269</v>
      </c>
      <c r="F21" s="551">
        <f>'41bbenpreGII'!F21+'41bbenpreGII'!H21+'41bbenpreGII'!J21+'41bbenpreGII'!L21+'41bbenpreGII'!N21</f>
        <v>20128</v>
      </c>
      <c r="G21" s="552">
        <f t="shared" si="0"/>
        <v>64.926937840714814</v>
      </c>
      <c r="H21" s="551">
        <f>'41bbenpreGII'!P21</f>
        <v>4550</v>
      </c>
      <c r="I21" s="552">
        <f>H21*100/$N21</f>
        <v>14.676945904970808</v>
      </c>
      <c r="J21" s="551">
        <f>'41bbenpreGII'!R21</f>
        <v>6280</v>
      </c>
      <c r="K21" s="552">
        <f>J21*100/$N21</f>
        <v>20.257411051256412</v>
      </c>
      <c r="L21" s="551">
        <f>'41bbenpreGII'!T21</f>
        <v>43</v>
      </c>
      <c r="M21" s="552">
        <f t="shared" si="3"/>
        <v>0.13870520305796588</v>
      </c>
      <c r="N21" s="551">
        <f t="shared" si="5"/>
        <v>31001</v>
      </c>
      <c r="O21" s="552">
        <f t="shared" si="5"/>
        <v>100</v>
      </c>
      <c r="P21" s="553"/>
      <c r="Q21" s="553">
        <f t="shared" si="4"/>
        <v>1.2268392100993313</v>
      </c>
    </row>
    <row r="22" spans="2:25" s="549" customFormat="1" ht="21" customHeight="1" x14ac:dyDescent="0.2">
      <c r="B22" s="531" t="s">
        <v>45</v>
      </c>
      <c r="C22" s="546"/>
      <c r="D22" s="550">
        <f>'41bbenpreGII'!D22</f>
        <v>64258</v>
      </c>
      <c r="F22" s="551">
        <f>'41bbenpreGII'!F22+'41bbenpreGII'!H22+'41bbenpreGII'!J22+'41bbenpreGII'!L22+'41bbenpreGII'!N22</f>
        <v>62779</v>
      </c>
      <c r="G22" s="552">
        <f t="shared" si="0"/>
        <v>70.371366759704514</v>
      </c>
      <c r="H22" s="551">
        <f>'41bbenpreGII'!P22</f>
        <v>8797</v>
      </c>
      <c r="I22" s="552">
        <f>H22*100/$N22</f>
        <v>9.8608915940859312</v>
      </c>
      <c r="J22" s="551">
        <f>'41bbenpreGII'!R22</f>
        <v>17619</v>
      </c>
      <c r="K22" s="552">
        <f>J22*100/$N22</f>
        <v>19.749806638194841</v>
      </c>
      <c r="L22" s="551">
        <f>'41bbenpreGII'!T22</f>
        <v>16</v>
      </c>
      <c r="M22" s="552">
        <f t="shared" si="3"/>
        <v>1.7935008014706707E-2</v>
      </c>
      <c r="N22" s="551">
        <f t="shared" si="5"/>
        <v>89211</v>
      </c>
      <c r="O22" s="552">
        <f t="shared" si="5"/>
        <v>99.999999999999986</v>
      </c>
      <c r="P22" s="553"/>
      <c r="Q22" s="553">
        <f t="shared" si="4"/>
        <v>1.3883251890815151</v>
      </c>
    </row>
    <row r="23" spans="2:25" s="549" customFormat="1" ht="18" customHeight="1" x14ac:dyDescent="0.2">
      <c r="B23" s="531" t="s">
        <v>46</v>
      </c>
      <c r="C23" s="546"/>
      <c r="D23" s="550">
        <f>'41bbenpreGII'!D23</f>
        <v>15778</v>
      </c>
      <c r="F23" s="551">
        <f>'41bbenpreGII'!F23+'41bbenpreGII'!H23+'41bbenpreGII'!J23+'41bbenpreGII'!L23+'41bbenpreGII'!N23</f>
        <v>10347</v>
      </c>
      <c r="G23" s="552">
        <f t="shared" si="0"/>
        <v>51.518621788488346</v>
      </c>
      <c r="H23" s="551">
        <f>'41bbenpreGII'!P23</f>
        <v>418</v>
      </c>
      <c r="I23" s="552">
        <f>H23*100/$N23</f>
        <v>2.0812587134037046</v>
      </c>
      <c r="J23" s="551">
        <f>'41bbenpreGII'!R23</f>
        <v>9319</v>
      </c>
      <c r="K23" s="552">
        <f>J23*100/$N23</f>
        <v>46.400119498107948</v>
      </c>
      <c r="L23" s="551">
        <f>'41bbenpreGII'!T23</f>
        <v>0</v>
      </c>
      <c r="M23" s="552">
        <f t="shared" si="3"/>
        <v>0</v>
      </c>
      <c r="N23" s="551">
        <f t="shared" si="5"/>
        <v>20084</v>
      </c>
      <c r="O23" s="552">
        <f t="shared" si="5"/>
        <v>100</v>
      </c>
      <c r="P23" s="553"/>
      <c r="Q23" s="553">
        <f t="shared" si="4"/>
        <v>1.2729116491317023</v>
      </c>
    </row>
    <row r="24" spans="2:25" s="549" customFormat="1" ht="22.5" customHeight="1" x14ac:dyDescent="0.2">
      <c r="B24" s="531" t="s">
        <v>47</v>
      </c>
      <c r="C24" s="546"/>
      <c r="D24" s="550">
        <f>'41bbenpreGII'!D24</f>
        <v>5860</v>
      </c>
      <c r="F24" s="551">
        <f>'41bbenpreGII'!F24+'41bbenpreGII'!H24+'41bbenpreGII'!J24+'41bbenpreGII'!L24+'41bbenpreGII'!N24</f>
        <v>3230</v>
      </c>
      <c r="G24" s="554">
        <f t="shared" si="0"/>
        <v>42.872312184762407</v>
      </c>
      <c r="H24" s="551">
        <f>'41bbenpreGII'!P24</f>
        <v>1240</v>
      </c>
      <c r="I24" s="552">
        <f t="shared" si="1"/>
        <v>16.45872046721529</v>
      </c>
      <c r="J24" s="551">
        <f>'41bbenpreGII'!R24</f>
        <v>3050</v>
      </c>
      <c r="K24" s="552">
        <f t="shared" si="2"/>
        <v>40.483143084682773</v>
      </c>
      <c r="L24" s="551">
        <f>'41bbenpreGII'!T24</f>
        <v>14</v>
      </c>
      <c r="M24" s="552">
        <f t="shared" si="3"/>
        <v>0.18582426333952748</v>
      </c>
      <c r="N24" s="550">
        <f t="shared" si="5"/>
        <v>7534</v>
      </c>
      <c r="O24" s="552">
        <f t="shared" si="5"/>
        <v>100</v>
      </c>
      <c r="P24" s="553"/>
      <c r="Q24" s="553">
        <f t="shared" si="4"/>
        <v>1.285665529010239</v>
      </c>
    </row>
    <row r="25" spans="2:25" s="549" customFormat="1" ht="18" customHeight="1" x14ac:dyDescent="0.2">
      <c r="B25" s="531" t="s">
        <v>48</v>
      </c>
      <c r="C25" s="546"/>
      <c r="D25" s="550">
        <f>'41bbenpreGII'!D25</f>
        <v>22771</v>
      </c>
      <c r="F25" s="551">
        <f>'41bbenpreGII'!F25+'41bbenpreGII'!H25+'41bbenpreGII'!J25+'41bbenpreGII'!L25+'41bbenpreGII'!N25</f>
        <v>17625</v>
      </c>
      <c r="G25" s="554">
        <f t="shared" si="0"/>
        <v>53.666037391145487</v>
      </c>
      <c r="H25" s="551">
        <f>'41bbenpreGII'!P25</f>
        <v>649</v>
      </c>
      <c r="I25" s="552">
        <f t="shared" si="1"/>
        <v>1.9761281286157968</v>
      </c>
      <c r="J25" s="551">
        <f>'41bbenpreGII'!R25</f>
        <v>12263</v>
      </c>
      <c r="K25" s="552">
        <f t="shared" si="2"/>
        <v>37.339382498020825</v>
      </c>
      <c r="L25" s="551">
        <f>'41bbenpreGII'!T25</f>
        <v>2305</v>
      </c>
      <c r="M25" s="552">
        <f t="shared" si="3"/>
        <v>7.0184519822178917</v>
      </c>
      <c r="N25" s="550">
        <f t="shared" si="5"/>
        <v>32842</v>
      </c>
      <c r="O25" s="552">
        <f t="shared" si="5"/>
        <v>100</v>
      </c>
      <c r="P25" s="553"/>
      <c r="Q25" s="553">
        <f t="shared" si="4"/>
        <v>1.4422730666198234</v>
      </c>
    </row>
    <row r="26" spans="2:25" s="549" customFormat="1" ht="18" customHeight="1" x14ac:dyDescent="0.2">
      <c r="B26" s="531" t="s">
        <v>49</v>
      </c>
      <c r="C26" s="546"/>
      <c r="D26" s="550">
        <f>'41bbenpreGII'!D26</f>
        <v>3809</v>
      </c>
      <c r="F26" s="551">
        <f>'41bbenpreGII'!F26+'41bbenpreGII'!H26+'41bbenpreGII'!J26+'41bbenpreGII'!L26+'41bbenpreGII'!N26</f>
        <v>4825</v>
      </c>
      <c r="G26" s="554">
        <f t="shared" si="0"/>
        <v>80.645161290322577</v>
      </c>
      <c r="H26" s="551">
        <f>'41bbenpreGII'!P26</f>
        <v>447</v>
      </c>
      <c r="I26" s="552">
        <f t="shared" si="1"/>
        <v>7.4711683102122679</v>
      </c>
      <c r="J26" s="551">
        <f>'41bbenpreGII'!R26</f>
        <v>711</v>
      </c>
      <c r="K26" s="552">
        <f t="shared" si="2"/>
        <v>11.883670399465151</v>
      </c>
      <c r="L26" s="551">
        <f>'41bbenpreGII'!T26</f>
        <v>0</v>
      </c>
      <c r="M26" s="552">
        <f t="shared" si="3"/>
        <v>0</v>
      </c>
      <c r="N26" s="550">
        <f t="shared" si="5"/>
        <v>5983</v>
      </c>
      <c r="O26" s="552">
        <f t="shared" si="5"/>
        <v>99.999999999999986</v>
      </c>
      <c r="P26" s="553"/>
      <c r="Q26" s="553">
        <f t="shared" si="4"/>
        <v>1.5707534786033079</v>
      </c>
    </row>
    <row r="27" spans="2:25" s="549" customFormat="1" ht="18" customHeight="1" x14ac:dyDescent="0.2">
      <c r="B27" s="531" t="s">
        <v>4</v>
      </c>
      <c r="C27" s="546"/>
      <c r="D27" s="550">
        <f>'41bbenpreGII'!D27</f>
        <v>1224</v>
      </c>
      <c r="F27" s="551">
        <f>'41bbenpreGII'!F27+'41bbenpreGII'!H27+'41bbenpreGII'!J27+'41bbenpreGII'!L27+'41bbenpreGII'!N27</f>
        <v>990</v>
      </c>
      <c r="G27" s="554">
        <f t="shared" si="0"/>
        <v>60.402684563758392</v>
      </c>
      <c r="H27" s="551">
        <f>'41bbenpreGII'!P27</f>
        <v>1</v>
      </c>
      <c r="I27" s="552">
        <f t="shared" si="1"/>
        <v>6.1012812690665039E-2</v>
      </c>
      <c r="J27" s="551">
        <f>'41bbenpreGII'!R27</f>
        <v>648</v>
      </c>
      <c r="K27" s="552">
        <f t="shared" si="2"/>
        <v>39.536302623550945</v>
      </c>
      <c r="L27" s="551">
        <f>'41bbenpreGII'!T27</f>
        <v>0</v>
      </c>
      <c r="M27" s="552">
        <f t="shared" si="3"/>
        <v>0</v>
      </c>
      <c r="N27" s="551">
        <f t="shared" si="5"/>
        <v>1639</v>
      </c>
      <c r="O27" s="552">
        <f t="shared" si="5"/>
        <v>100</v>
      </c>
      <c r="P27" s="553"/>
      <c r="Q27" s="553">
        <f t="shared" si="4"/>
        <v>1.3390522875816993</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529900</v>
      </c>
      <c r="E30" s="561"/>
      <c r="F30" s="532">
        <f>SUM(F10:F27)</f>
        <v>433987</v>
      </c>
      <c r="G30" s="562">
        <f>F30*100/$N30</f>
        <v>60.120493944826016</v>
      </c>
      <c r="H30" s="532">
        <f>SUM(H10:H27)</f>
        <v>72250</v>
      </c>
      <c r="I30" s="562">
        <f>H30*100/$N30</f>
        <v>10.008838254403196</v>
      </c>
      <c r="J30" s="532">
        <f>SUM(J10:J27)</f>
        <v>212296</v>
      </c>
      <c r="K30" s="562">
        <f>J30*100/$N30</f>
        <v>29.409499322585201</v>
      </c>
      <c r="L30" s="532">
        <f>SUM(L10:L28)</f>
        <v>3329</v>
      </c>
      <c r="M30" s="562">
        <f>L30*100/$N30</f>
        <v>0.46116847818558115</v>
      </c>
      <c r="N30" s="532">
        <f>F30+H30+J30+L30</f>
        <v>721862</v>
      </c>
      <c r="O30" s="562">
        <f>G30+I30+K30+M30</f>
        <v>100</v>
      </c>
      <c r="P30" s="563"/>
      <c r="Q30" s="563">
        <f>(N30/D30)</f>
        <v>1.3622608039252688</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51</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31" t="s">
        <v>428</v>
      </c>
      <c r="C3" s="1031"/>
      <c r="D3" s="1031"/>
      <c r="E3" s="1031"/>
      <c r="F3" s="1031"/>
      <c r="G3" s="1031"/>
      <c r="H3" s="1031"/>
      <c r="I3" s="1031"/>
      <c r="J3" s="1031"/>
      <c r="K3" s="1031"/>
      <c r="L3" s="1031"/>
      <c r="M3" s="1031"/>
      <c r="N3" s="1031"/>
      <c r="O3" s="1031"/>
      <c r="P3" s="1031"/>
      <c r="Q3" s="1031"/>
      <c r="R3" s="1031"/>
      <c r="S3" s="1031"/>
      <c r="T3" s="1031"/>
      <c r="U3" s="1031"/>
      <c r="V3" s="1031"/>
      <c r="W3" s="1031"/>
      <c r="X3" s="1031"/>
      <c r="Y3" s="13"/>
    </row>
    <row r="4" spans="2:25" s="7" customFormat="1" ht="14.25" customHeight="1" x14ac:dyDescent="0.2">
      <c r="B4" s="1035" t="str">
        <f>porsaad!B6</f>
        <v>Situación a 31 de agosto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0" t="s">
        <v>55</v>
      </c>
      <c r="G6" s="1121"/>
      <c r="H6" s="1121"/>
      <c r="I6" s="1121"/>
      <c r="J6" s="1121"/>
      <c r="K6" s="1121"/>
      <c r="L6" s="1121"/>
      <c r="M6" s="1121"/>
      <c r="N6" s="1121"/>
      <c r="O6" s="1121"/>
      <c r="P6" s="1121"/>
      <c r="Q6" s="1121"/>
      <c r="R6" s="1121"/>
      <c r="S6" s="1121"/>
      <c r="T6" s="1121"/>
      <c r="U6" s="1121"/>
      <c r="V6" s="1121"/>
      <c r="W6" s="1122"/>
      <c r="X6" s="133"/>
      <c r="Y6" s="133"/>
    </row>
    <row r="7" spans="2:25" s="7" customFormat="1" ht="64.5" customHeight="1" x14ac:dyDescent="0.2">
      <c r="B7" s="1103" t="s">
        <v>15</v>
      </c>
      <c r="C7" s="194"/>
      <c r="D7" s="195" t="s">
        <v>261</v>
      </c>
      <c r="E7" s="194"/>
      <c r="F7" s="1123" t="s">
        <v>57</v>
      </c>
      <c r="G7" s="1124"/>
      <c r="H7" s="1123" t="s">
        <v>58</v>
      </c>
      <c r="I7" s="1124"/>
      <c r="J7" s="1123" t="s">
        <v>59</v>
      </c>
      <c r="K7" s="1124"/>
      <c r="L7" s="1123" t="s">
        <v>60</v>
      </c>
      <c r="M7" s="1124"/>
      <c r="N7" s="1123" t="s">
        <v>61</v>
      </c>
      <c r="O7" s="1124"/>
      <c r="P7" s="1123" t="s">
        <v>62</v>
      </c>
      <c r="Q7" s="1124"/>
      <c r="R7" s="1123" t="s">
        <v>63</v>
      </c>
      <c r="S7" s="1124"/>
      <c r="T7" s="1123" t="s">
        <v>64</v>
      </c>
      <c r="U7" s="1124"/>
      <c r="V7" s="1125" t="s">
        <v>3</v>
      </c>
      <c r="W7" s="1126"/>
      <c r="X7" s="51"/>
      <c r="Y7" s="195" t="s">
        <v>260</v>
      </c>
    </row>
    <row r="8" spans="2:25" s="124" customFormat="1" ht="20.25" customHeight="1" x14ac:dyDescent="0.2">
      <c r="B8" s="1104"/>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70541</v>
      </c>
      <c r="E10" s="125"/>
      <c r="F10" s="153">
        <v>642</v>
      </c>
      <c r="G10" s="75">
        <v>4.012173471975653</v>
      </c>
      <c r="H10" s="153">
        <v>42482</v>
      </c>
      <c r="I10" s="75">
        <v>61.699213796601569</v>
      </c>
      <c r="J10" s="153">
        <v>47677</v>
      </c>
      <c r="K10" s="75">
        <v>18.062389043875221</v>
      </c>
      <c r="L10" s="153">
        <v>360</v>
      </c>
      <c r="M10" s="75">
        <v>0.90540197818919599</v>
      </c>
      <c r="N10" s="153">
        <v>101</v>
      </c>
      <c r="O10" s="75">
        <v>0.39817397920365205</v>
      </c>
      <c r="P10" s="153">
        <v>66</v>
      </c>
      <c r="Q10" s="75">
        <v>2.5361399949277198E-3</v>
      </c>
      <c r="R10" s="153">
        <v>15111</v>
      </c>
      <c r="S10" s="75">
        <v>14.920111590159777</v>
      </c>
      <c r="T10" s="153">
        <v>0</v>
      </c>
      <c r="U10" s="75">
        <v>0</v>
      </c>
      <c r="V10" s="153">
        <f>F10+H10+J10+L10+N10+P10+R10+T10</f>
        <v>106439</v>
      </c>
      <c r="W10" s="75">
        <f t="shared" ref="V10:W27" si="0">G10+I10+K10+M10+O10+Q10+S10+U10</f>
        <v>99.999999999999986</v>
      </c>
      <c r="X10" s="154"/>
      <c r="Y10" s="155">
        <f t="shared" ref="Y10:Y27" si="1">V10/D10</f>
        <v>1.5088955359294594</v>
      </c>
    </row>
    <row r="11" spans="2:25" s="125" customFormat="1" ht="18" customHeight="1" x14ac:dyDescent="0.2">
      <c r="B11" s="32" t="s">
        <v>10</v>
      </c>
      <c r="C11" s="28"/>
      <c r="D11" s="156">
        <v>13165</v>
      </c>
      <c r="F11" s="157">
        <v>947</v>
      </c>
      <c r="G11" s="181">
        <v>9.5502617241747672</v>
      </c>
      <c r="H11" s="157">
        <v>3700</v>
      </c>
      <c r="I11" s="181">
        <v>13.652387565431043</v>
      </c>
      <c r="J11" s="157">
        <v>3059</v>
      </c>
      <c r="K11" s="181">
        <v>21.664352099134707</v>
      </c>
      <c r="L11" s="157">
        <v>596</v>
      </c>
      <c r="M11" s="181">
        <v>5.0849268240572592</v>
      </c>
      <c r="N11" s="157">
        <v>112</v>
      </c>
      <c r="O11" s="181">
        <v>1.6023929067407328</v>
      </c>
      <c r="P11" s="157">
        <v>993</v>
      </c>
      <c r="Q11" s="181">
        <v>2.4676850763807288</v>
      </c>
      <c r="R11" s="157">
        <v>7867</v>
      </c>
      <c r="S11" s="181">
        <v>45.977993804080761</v>
      </c>
      <c r="T11" s="157">
        <v>0</v>
      </c>
      <c r="U11" s="181">
        <v>0</v>
      </c>
      <c r="V11" s="157">
        <f t="shared" si="0"/>
        <v>17274</v>
      </c>
      <c r="W11" s="181">
        <f t="shared" si="0"/>
        <v>100</v>
      </c>
      <c r="X11" s="154"/>
      <c r="Y11" s="158">
        <f t="shared" si="1"/>
        <v>1.3121154576528675</v>
      </c>
    </row>
    <row r="12" spans="2:25" s="125" customFormat="1" ht="22.5" customHeight="1" x14ac:dyDescent="0.2">
      <c r="B12" s="32" t="s">
        <v>40</v>
      </c>
      <c r="C12" s="28"/>
      <c r="D12" s="156">
        <v>12346</v>
      </c>
      <c r="F12" s="126">
        <v>2650</v>
      </c>
      <c r="G12" s="181">
        <v>22.562277580071175</v>
      </c>
      <c r="H12" s="126">
        <v>1657</v>
      </c>
      <c r="I12" s="181">
        <v>8.1748856126080334</v>
      </c>
      <c r="J12" s="126">
        <v>4289</v>
      </c>
      <c r="K12" s="181">
        <v>24.789018810371125</v>
      </c>
      <c r="L12" s="126">
        <v>820</v>
      </c>
      <c r="M12" s="181">
        <v>8.8764616166751402</v>
      </c>
      <c r="N12" s="126">
        <v>92</v>
      </c>
      <c r="O12" s="181">
        <v>1.4234875444839858</v>
      </c>
      <c r="P12" s="126">
        <v>1128</v>
      </c>
      <c r="Q12" s="181">
        <v>5.2567361464158617</v>
      </c>
      <c r="R12" s="126">
        <v>4167</v>
      </c>
      <c r="S12" s="181">
        <v>28.917132689374682</v>
      </c>
      <c r="T12" s="126">
        <v>7</v>
      </c>
      <c r="U12" s="181">
        <v>0</v>
      </c>
      <c r="V12" s="157">
        <f t="shared" si="0"/>
        <v>14810</v>
      </c>
      <c r="W12" s="181">
        <f t="shared" si="0"/>
        <v>100.00000000000001</v>
      </c>
      <c r="X12" s="154"/>
      <c r="Y12" s="158">
        <f t="shared" si="1"/>
        <v>1.1995788109509153</v>
      </c>
    </row>
    <row r="13" spans="2:25" s="125" customFormat="1" ht="18" customHeight="1" x14ac:dyDescent="0.2">
      <c r="B13" s="32" t="s">
        <v>41</v>
      </c>
      <c r="C13" s="28"/>
      <c r="D13" s="156">
        <v>11215</v>
      </c>
      <c r="F13" s="157">
        <v>3342</v>
      </c>
      <c r="G13" s="181">
        <v>21.067835441777071</v>
      </c>
      <c r="H13" s="157">
        <v>6414</v>
      </c>
      <c r="I13" s="181">
        <v>23.637812531128599</v>
      </c>
      <c r="J13" s="157">
        <v>860</v>
      </c>
      <c r="K13" s="181">
        <v>3.117840422352824</v>
      </c>
      <c r="L13" s="157">
        <v>179</v>
      </c>
      <c r="M13" s="181">
        <v>1.8926187867317461</v>
      </c>
      <c r="N13" s="157">
        <v>6</v>
      </c>
      <c r="O13" s="181">
        <v>0.28887339376431914</v>
      </c>
      <c r="P13" s="157">
        <v>44</v>
      </c>
      <c r="Q13" s="181">
        <v>0.29883454527343362</v>
      </c>
      <c r="R13" s="157">
        <v>9566</v>
      </c>
      <c r="S13" s="181">
        <v>49.696184878972012</v>
      </c>
      <c r="T13" s="157">
        <v>0</v>
      </c>
      <c r="U13" s="181">
        <v>0</v>
      </c>
      <c r="V13" s="157">
        <f t="shared" si="0"/>
        <v>20411</v>
      </c>
      <c r="W13" s="181">
        <f t="shared" si="0"/>
        <v>100</v>
      </c>
      <c r="X13" s="154"/>
      <c r="Y13" s="158">
        <f t="shared" si="1"/>
        <v>1.8199732501114578</v>
      </c>
    </row>
    <row r="14" spans="2:25" s="125" customFormat="1" ht="18" customHeight="1" x14ac:dyDescent="0.2">
      <c r="B14" s="32" t="s">
        <v>9</v>
      </c>
      <c r="C14" s="28"/>
      <c r="D14" s="156">
        <v>12295</v>
      </c>
      <c r="F14" s="157">
        <v>482</v>
      </c>
      <c r="G14" s="181">
        <v>1.1223131063344112</v>
      </c>
      <c r="H14" s="157">
        <v>941</v>
      </c>
      <c r="I14" s="181">
        <v>5.0218755944455014</v>
      </c>
      <c r="J14" s="157">
        <v>235</v>
      </c>
      <c r="K14" s="181">
        <v>0</v>
      </c>
      <c r="L14" s="157">
        <v>2250</v>
      </c>
      <c r="M14" s="181">
        <v>29.922008750237779</v>
      </c>
      <c r="N14" s="157">
        <v>82</v>
      </c>
      <c r="O14" s="181">
        <v>2.4538710291040515</v>
      </c>
      <c r="P14" s="157">
        <v>5381</v>
      </c>
      <c r="Q14" s="181">
        <v>21.742438653224273</v>
      </c>
      <c r="R14" s="157">
        <v>4505</v>
      </c>
      <c r="S14" s="181">
        <v>39.737492866653987</v>
      </c>
      <c r="T14" s="157">
        <v>0</v>
      </c>
      <c r="U14" s="181">
        <v>0</v>
      </c>
      <c r="V14" s="157">
        <f t="shared" si="0"/>
        <v>13876</v>
      </c>
      <c r="W14" s="181">
        <f t="shared" si="0"/>
        <v>100</v>
      </c>
      <c r="X14" s="154"/>
      <c r="Y14" s="158">
        <f t="shared" si="1"/>
        <v>1.1285888572590483</v>
      </c>
    </row>
    <row r="15" spans="2:25" s="125" customFormat="1" ht="18" customHeight="1" x14ac:dyDescent="0.2">
      <c r="B15" s="32" t="s">
        <v>8</v>
      </c>
      <c r="C15" s="28"/>
      <c r="D15" s="156">
        <v>4415</v>
      </c>
      <c r="F15" s="126">
        <v>613</v>
      </c>
      <c r="G15" s="181">
        <v>0</v>
      </c>
      <c r="H15" s="126">
        <v>1431</v>
      </c>
      <c r="I15" s="181">
        <v>19.530493707647629</v>
      </c>
      <c r="J15" s="126">
        <v>430</v>
      </c>
      <c r="K15" s="181">
        <v>7.5750242013552755</v>
      </c>
      <c r="L15" s="126">
        <v>484</v>
      </c>
      <c r="M15" s="181">
        <v>11.302032913843176</v>
      </c>
      <c r="N15" s="126">
        <v>49</v>
      </c>
      <c r="O15" s="181">
        <v>2.1539206195546949</v>
      </c>
      <c r="P15" s="126">
        <v>0</v>
      </c>
      <c r="Q15" s="181">
        <v>0</v>
      </c>
      <c r="R15" s="126">
        <v>3083</v>
      </c>
      <c r="S15" s="181">
        <v>59.438528557599227</v>
      </c>
      <c r="T15" s="126">
        <v>0</v>
      </c>
      <c r="U15" s="181">
        <v>0</v>
      </c>
      <c r="V15" s="157">
        <f t="shared" si="0"/>
        <v>6090</v>
      </c>
      <c r="W15" s="181">
        <f t="shared" si="0"/>
        <v>100</v>
      </c>
      <c r="X15" s="154"/>
      <c r="Y15" s="158">
        <f t="shared" si="1"/>
        <v>1.3793884484711212</v>
      </c>
    </row>
    <row r="16" spans="2:25" s="128" customFormat="1" ht="18" customHeight="1" x14ac:dyDescent="0.2">
      <c r="B16" s="127" t="s">
        <v>7</v>
      </c>
      <c r="C16" s="129"/>
      <c r="D16" s="159">
        <v>45738</v>
      </c>
      <c r="E16" s="160"/>
      <c r="F16" s="161">
        <v>3402</v>
      </c>
      <c r="G16" s="182">
        <v>7.7071171283070425</v>
      </c>
      <c r="H16" s="161">
        <v>15002</v>
      </c>
      <c r="I16" s="182">
        <v>15.824121227176748</v>
      </c>
      <c r="J16" s="161">
        <v>11559</v>
      </c>
      <c r="K16" s="182">
        <v>26.553637229329691</v>
      </c>
      <c r="L16" s="161">
        <v>3372</v>
      </c>
      <c r="M16" s="182">
        <v>6.8666418250320875</v>
      </c>
      <c r="N16" s="161">
        <v>23</v>
      </c>
      <c r="O16" s="182">
        <v>1.1427151906595454</v>
      </c>
      <c r="P16" s="161">
        <v>17994</v>
      </c>
      <c r="Q16" s="182">
        <v>25.539270483997846</v>
      </c>
      <c r="R16" s="161">
        <v>11180</v>
      </c>
      <c r="S16" s="182">
        <v>15.629528422970232</v>
      </c>
      <c r="T16" s="161">
        <v>881</v>
      </c>
      <c r="U16" s="182">
        <v>0.73696849252680829</v>
      </c>
      <c r="V16" s="161">
        <f t="shared" si="0"/>
        <v>63413</v>
      </c>
      <c r="W16" s="182">
        <f t="shared" si="0"/>
        <v>100</v>
      </c>
      <c r="X16" s="162"/>
      <c r="Y16" s="158">
        <f t="shared" si="1"/>
        <v>1.3864401591674318</v>
      </c>
    </row>
    <row r="17" spans="2:25" s="128" customFormat="1" ht="18" customHeight="1" x14ac:dyDescent="0.2">
      <c r="B17" s="127" t="s">
        <v>43</v>
      </c>
      <c r="C17" s="129"/>
      <c r="D17" s="159">
        <v>25347</v>
      </c>
      <c r="E17" s="160"/>
      <c r="F17" s="161">
        <v>3694</v>
      </c>
      <c r="G17" s="182">
        <v>13.305587605076644</v>
      </c>
      <c r="H17" s="161">
        <v>14313</v>
      </c>
      <c r="I17" s="182">
        <v>29.339047305093128</v>
      </c>
      <c r="J17" s="161">
        <v>8387</v>
      </c>
      <c r="K17" s="182">
        <v>36.084555793637712</v>
      </c>
      <c r="L17" s="161">
        <v>961</v>
      </c>
      <c r="M17" s="182">
        <v>3.7127080929619254</v>
      </c>
      <c r="N17" s="161">
        <v>1462</v>
      </c>
      <c r="O17" s="182">
        <v>5.6576561727377612</v>
      </c>
      <c r="P17" s="161">
        <v>2747</v>
      </c>
      <c r="Q17" s="182">
        <v>8.2330641173561894</v>
      </c>
      <c r="R17" s="161">
        <v>2211</v>
      </c>
      <c r="S17" s="182">
        <v>3.6302950387341353</v>
      </c>
      <c r="T17" s="161">
        <v>4</v>
      </c>
      <c r="U17" s="182">
        <v>3.708587440250536E-2</v>
      </c>
      <c r="V17" s="161">
        <f t="shared" si="0"/>
        <v>33779</v>
      </c>
      <c r="W17" s="182">
        <f t="shared" si="0"/>
        <v>100</v>
      </c>
      <c r="X17" s="162"/>
      <c r="Y17" s="158">
        <f t="shared" si="1"/>
        <v>1.3326626425217976</v>
      </c>
    </row>
    <row r="18" spans="2:25" s="128" customFormat="1" ht="18" customHeight="1" x14ac:dyDescent="0.2">
      <c r="B18" s="127" t="s">
        <v>44</v>
      </c>
      <c r="C18" s="129"/>
      <c r="D18" s="159">
        <v>73885</v>
      </c>
      <c r="E18" s="160"/>
      <c r="F18" s="161">
        <v>9</v>
      </c>
      <c r="G18" s="182">
        <v>0.11792867955081494</v>
      </c>
      <c r="H18" s="161">
        <v>13155</v>
      </c>
      <c r="I18" s="182">
        <v>17.203506178054706</v>
      </c>
      <c r="J18" s="161">
        <v>15695</v>
      </c>
      <c r="K18" s="182">
        <v>23.951842855634176</v>
      </c>
      <c r="L18" s="161">
        <v>3260</v>
      </c>
      <c r="M18" s="182">
        <v>4.6309008343014044</v>
      </c>
      <c r="N18" s="161">
        <v>3310</v>
      </c>
      <c r="O18" s="182">
        <v>4.7998732706727214</v>
      </c>
      <c r="P18" s="161">
        <v>7449</v>
      </c>
      <c r="Q18" s="182">
        <v>6.3575879184707995</v>
      </c>
      <c r="R18" s="161">
        <v>44208</v>
      </c>
      <c r="S18" s="182">
        <v>42.934840004224313</v>
      </c>
      <c r="T18" s="161">
        <v>8</v>
      </c>
      <c r="U18" s="182">
        <v>3.5202590910691028E-3</v>
      </c>
      <c r="V18" s="161">
        <f t="shared" si="0"/>
        <v>87094</v>
      </c>
      <c r="W18" s="182">
        <f t="shared" si="0"/>
        <v>100.00000000000001</v>
      </c>
      <c r="X18" s="162"/>
      <c r="Y18" s="158">
        <f t="shared" si="1"/>
        <v>1.178777830412127</v>
      </c>
    </row>
    <row r="19" spans="2:25" s="128" customFormat="1" ht="18" customHeight="1" x14ac:dyDescent="0.2">
      <c r="B19" s="127" t="s">
        <v>6</v>
      </c>
      <c r="C19" s="129"/>
      <c r="D19" s="159">
        <v>44161</v>
      </c>
      <c r="E19" s="160"/>
      <c r="F19" s="161">
        <v>1087</v>
      </c>
      <c r="G19" s="182">
        <v>2.6363906960921888</v>
      </c>
      <c r="H19" s="161">
        <v>17277</v>
      </c>
      <c r="I19" s="182">
        <v>2.1814006888633752</v>
      </c>
      <c r="J19" s="161">
        <v>2423</v>
      </c>
      <c r="K19" s="182">
        <v>0.29340477101671131</v>
      </c>
      <c r="L19" s="161">
        <v>2086</v>
      </c>
      <c r="M19" s="182">
        <v>6.7525619764425731</v>
      </c>
      <c r="N19" s="161">
        <v>973</v>
      </c>
      <c r="O19" s="182">
        <v>4.8262958710719905</v>
      </c>
      <c r="P19" s="161">
        <v>6080</v>
      </c>
      <c r="Q19" s="182">
        <v>19.628353956712164</v>
      </c>
      <c r="R19" s="161">
        <v>32221</v>
      </c>
      <c r="S19" s="182">
        <v>63.673087553684567</v>
      </c>
      <c r="T19" s="161">
        <v>76</v>
      </c>
      <c r="U19" s="182">
        <v>8.5044861164264157E-3</v>
      </c>
      <c r="V19" s="161">
        <f t="shared" si="0"/>
        <v>62223</v>
      </c>
      <c r="W19" s="182">
        <f t="shared" si="0"/>
        <v>99.999999999999986</v>
      </c>
      <c r="X19" s="162"/>
      <c r="Y19" s="158">
        <f t="shared" si="1"/>
        <v>1.4090034193066281</v>
      </c>
    </row>
    <row r="20" spans="2:25" s="125" customFormat="1" ht="18" customHeight="1" x14ac:dyDescent="0.2">
      <c r="B20" s="127" t="s">
        <v>5</v>
      </c>
      <c r="C20" s="28"/>
      <c r="D20" s="156">
        <v>10945</v>
      </c>
      <c r="F20" s="157">
        <v>800</v>
      </c>
      <c r="G20" s="181">
        <v>8.8888888888888893</v>
      </c>
      <c r="H20" s="157">
        <v>2584</v>
      </c>
      <c r="I20" s="181">
        <v>7.0230607966457024</v>
      </c>
      <c r="J20" s="157">
        <v>473</v>
      </c>
      <c r="K20" s="181">
        <v>5.2725366876310273</v>
      </c>
      <c r="L20" s="157">
        <v>657</v>
      </c>
      <c r="M20" s="181">
        <v>6.6876310272536692</v>
      </c>
      <c r="N20" s="157">
        <v>43</v>
      </c>
      <c r="O20" s="181">
        <v>1.519916142557652</v>
      </c>
      <c r="P20" s="157">
        <v>6534</v>
      </c>
      <c r="Q20" s="181">
        <v>53.574423480083858</v>
      </c>
      <c r="R20" s="157">
        <v>1862</v>
      </c>
      <c r="S20" s="181">
        <v>17.033542976939202</v>
      </c>
      <c r="T20" s="157">
        <v>0</v>
      </c>
      <c r="U20" s="181">
        <v>0</v>
      </c>
      <c r="V20" s="157">
        <f t="shared" si="0"/>
        <v>12953</v>
      </c>
      <c r="W20" s="181">
        <f t="shared" si="0"/>
        <v>100</v>
      </c>
      <c r="X20" s="154"/>
      <c r="Y20" s="158">
        <f t="shared" si="1"/>
        <v>1.1834627683873915</v>
      </c>
    </row>
    <row r="21" spans="2:25" s="125" customFormat="1" ht="18" customHeight="1" x14ac:dyDescent="0.2">
      <c r="B21" s="32" t="s">
        <v>38</v>
      </c>
      <c r="C21" s="28"/>
      <c r="D21" s="156">
        <v>21183</v>
      </c>
      <c r="F21" s="157">
        <v>2145</v>
      </c>
      <c r="G21" s="181">
        <v>9.48509485094851</v>
      </c>
      <c r="H21" s="157">
        <v>3952</v>
      </c>
      <c r="I21" s="181">
        <v>13.467175488081411</v>
      </c>
      <c r="J21" s="157">
        <v>7448</v>
      </c>
      <c r="K21" s="181">
        <v>37.735744704385816</v>
      </c>
      <c r="L21" s="157">
        <v>3515</v>
      </c>
      <c r="M21" s="181">
        <v>10.646535036778939</v>
      </c>
      <c r="N21" s="157">
        <v>172</v>
      </c>
      <c r="O21" s="181">
        <v>5.0992754825507438</v>
      </c>
      <c r="P21" s="157">
        <v>3977</v>
      </c>
      <c r="Q21" s="181">
        <v>7.2838891654222664</v>
      </c>
      <c r="R21" s="157">
        <v>5825</v>
      </c>
      <c r="S21" s="181">
        <v>16.276754604280736</v>
      </c>
      <c r="T21" s="157">
        <v>3</v>
      </c>
      <c r="U21" s="181">
        <v>5.5306675515734748E-3</v>
      </c>
      <c r="V21" s="157">
        <f t="shared" si="0"/>
        <v>27037</v>
      </c>
      <c r="W21" s="181">
        <f t="shared" si="0"/>
        <v>99.999999999999986</v>
      </c>
      <c r="X21" s="154"/>
      <c r="Y21" s="158">
        <f t="shared" si="1"/>
        <v>1.2763536798376056</v>
      </c>
    </row>
    <row r="22" spans="2:25" s="125" customFormat="1" ht="21" customHeight="1" x14ac:dyDescent="0.2">
      <c r="B22" s="32" t="s">
        <v>45</v>
      </c>
      <c r="C22" s="28"/>
      <c r="D22" s="156">
        <v>49538</v>
      </c>
      <c r="F22" s="157">
        <v>722</v>
      </c>
      <c r="G22" s="181">
        <v>0.68948988809615985</v>
      </c>
      <c r="H22" s="157">
        <v>29035</v>
      </c>
      <c r="I22" s="181">
        <v>38.969083568386701</v>
      </c>
      <c r="J22" s="157">
        <v>17782</v>
      </c>
      <c r="K22" s="181">
        <v>31.722065519974926</v>
      </c>
      <c r="L22" s="157">
        <v>3313</v>
      </c>
      <c r="M22" s="181">
        <v>6.2533414449790756</v>
      </c>
      <c r="N22" s="157">
        <v>1403</v>
      </c>
      <c r="O22" s="181">
        <v>2.9736555868960051</v>
      </c>
      <c r="P22" s="157">
        <v>4621</v>
      </c>
      <c r="Q22" s="181">
        <v>4.5664878417491659</v>
      </c>
      <c r="R22" s="157">
        <v>11398</v>
      </c>
      <c r="S22" s="181">
        <v>14.824032594067438</v>
      </c>
      <c r="T22" s="157">
        <v>0</v>
      </c>
      <c r="U22" s="181">
        <v>1.8435558505244917E-3</v>
      </c>
      <c r="V22" s="157">
        <f t="shared" si="0"/>
        <v>68274</v>
      </c>
      <c r="W22" s="181">
        <f t="shared" si="0"/>
        <v>99.999999999999986</v>
      </c>
      <c r="X22" s="154"/>
      <c r="Y22" s="158">
        <f t="shared" si="1"/>
        <v>1.3782147038637005</v>
      </c>
    </row>
    <row r="23" spans="2:25" s="125" customFormat="1" ht="18" customHeight="1" x14ac:dyDescent="0.2">
      <c r="B23" s="32" t="s">
        <v>46</v>
      </c>
      <c r="C23" s="28"/>
      <c r="D23" s="156">
        <v>10589</v>
      </c>
      <c r="F23" s="157">
        <v>578</v>
      </c>
      <c r="G23" s="181">
        <v>5.7716568544995797</v>
      </c>
      <c r="H23" s="157">
        <v>3640</v>
      </c>
      <c r="I23" s="181">
        <v>26.377207737594617</v>
      </c>
      <c r="J23" s="157">
        <v>1736</v>
      </c>
      <c r="K23" s="181">
        <v>6.8544995794785537</v>
      </c>
      <c r="L23" s="157">
        <v>621</v>
      </c>
      <c r="M23" s="181">
        <v>5.6244743481917574</v>
      </c>
      <c r="N23" s="157">
        <v>27</v>
      </c>
      <c r="O23" s="181">
        <v>0.48359966358284273</v>
      </c>
      <c r="P23" s="157">
        <v>127</v>
      </c>
      <c r="Q23" s="181">
        <v>7.0962994112699747</v>
      </c>
      <c r="R23" s="157">
        <v>6640</v>
      </c>
      <c r="S23" s="181">
        <v>47.792262405382672</v>
      </c>
      <c r="T23" s="157">
        <v>1</v>
      </c>
      <c r="U23" s="181">
        <v>0</v>
      </c>
      <c r="V23" s="157">
        <f>F23+H23+J23+L23+N23+P23+R23+T23</f>
        <v>13370</v>
      </c>
      <c r="W23" s="181">
        <f t="shared" si="0"/>
        <v>100</v>
      </c>
      <c r="X23" s="154"/>
      <c r="Y23" s="158">
        <f t="shared" si="1"/>
        <v>1.2626310322032297</v>
      </c>
    </row>
    <row r="24" spans="2:25" s="125" customFormat="1" ht="22.5" customHeight="1" x14ac:dyDescent="0.2">
      <c r="B24" s="32" t="s">
        <v>47</v>
      </c>
      <c r="C24" s="28"/>
      <c r="D24" s="156">
        <v>6406</v>
      </c>
      <c r="F24" s="126">
        <v>1234</v>
      </c>
      <c r="G24" s="183">
        <v>7.9028995279838163</v>
      </c>
      <c r="H24" s="126">
        <v>1771</v>
      </c>
      <c r="I24" s="181">
        <v>17.80175320296696</v>
      </c>
      <c r="J24" s="126">
        <v>594</v>
      </c>
      <c r="K24" s="181">
        <v>7.026298044504383</v>
      </c>
      <c r="L24" s="126">
        <v>214</v>
      </c>
      <c r="M24" s="181">
        <v>1.2946729602157789</v>
      </c>
      <c r="N24" s="126">
        <v>97</v>
      </c>
      <c r="O24" s="181">
        <v>2.4679703304113283</v>
      </c>
      <c r="P24" s="126">
        <v>734</v>
      </c>
      <c r="Q24" s="181">
        <v>3.236682400539447</v>
      </c>
      <c r="R24" s="126">
        <v>5041</v>
      </c>
      <c r="S24" s="181">
        <v>60.229265003371545</v>
      </c>
      <c r="T24" s="126">
        <v>10</v>
      </c>
      <c r="U24" s="181">
        <v>4.0458530006743092E-2</v>
      </c>
      <c r="V24" s="126">
        <f t="shared" si="0"/>
        <v>9695</v>
      </c>
      <c r="W24" s="181">
        <f t="shared" si="0"/>
        <v>99.999999999999986</v>
      </c>
      <c r="X24" s="154"/>
      <c r="Y24" s="158">
        <f t="shared" si="1"/>
        <v>1.513424914142991</v>
      </c>
    </row>
    <row r="25" spans="2:25" s="125" customFormat="1" ht="18" customHeight="1" x14ac:dyDescent="0.2">
      <c r="B25" s="32" t="s">
        <v>48</v>
      </c>
      <c r="C25" s="28"/>
      <c r="D25" s="156">
        <v>27091</v>
      </c>
      <c r="F25" s="126">
        <v>310</v>
      </c>
      <c r="G25" s="183">
        <v>0.14814347853495555</v>
      </c>
      <c r="H25" s="126">
        <v>11745</v>
      </c>
      <c r="I25" s="181">
        <v>26.640610225052008</v>
      </c>
      <c r="J25" s="126">
        <v>2519</v>
      </c>
      <c r="K25" s="181">
        <v>10.29754775263191</v>
      </c>
      <c r="L25" s="126">
        <v>2506</v>
      </c>
      <c r="M25" s="181">
        <v>7.0888230473428733</v>
      </c>
      <c r="N25" s="126">
        <v>2282</v>
      </c>
      <c r="O25" s="181">
        <v>6.2819138876631158</v>
      </c>
      <c r="P25" s="126">
        <v>41</v>
      </c>
      <c r="Q25" s="181">
        <v>0.15444745634495366</v>
      </c>
      <c r="R25" s="126">
        <v>15010</v>
      </c>
      <c r="S25" s="181">
        <v>42.274475193847316</v>
      </c>
      <c r="T25" s="126">
        <v>2403</v>
      </c>
      <c r="U25" s="181">
        <v>7.1140389585828654</v>
      </c>
      <c r="V25" s="126">
        <f t="shared" si="0"/>
        <v>36816</v>
      </c>
      <c r="W25" s="181">
        <f t="shared" si="0"/>
        <v>100</v>
      </c>
      <c r="X25" s="154"/>
      <c r="Y25" s="158">
        <f t="shared" si="1"/>
        <v>1.3589753054519951</v>
      </c>
    </row>
    <row r="26" spans="2:25" s="125" customFormat="1" ht="18" customHeight="1" x14ac:dyDescent="0.2">
      <c r="B26" s="32" t="s">
        <v>49</v>
      </c>
      <c r="C26" s="28"/>
      <c r="D26" s="156">
        <v>2762</v>
      </c>
      <c r="F26" s="126">
        <v>170</v>
      </c>
      <c r="G26" s="183">
        <v>4.0505508749189891</v>
      </c>
      <c r="H26" s="126">
        <v>1713</v>
      </c>
      <c r="I26" s="181">
        <v>34.348671419313028</v>
      </c>
      <c r="J26" s="126">
        <v>1696</v>
      </c>
      <c r="K26" s="181">
        <v>46.953985742060922</v>
      </c>
      <c r="L26" s="126">
        <v>245</v>
      </c>
      <c r="M26" s="181">
        <v>6.675307841866494</v>
      </c>
      <c r="N26" s="126">
        <v>99</v>
      </c>
      <c r="O26" s="181">
        <v>3.6292935839274141</v>
      </c>
      <c r="P26" s="126">
        <v>44</v>
      </c>
      <c r="Q26" s="181">
        <v>4.2125729099157487</v>
      </c>
      <c r="R26" s="126">
        <v>5</v>
      </c>
      <c r="S26" s="181">
        <v>0.12961762799740764</v>
      </c>
      <c r="T26" s="126">
        <v>0</v>
      </c>
      <c r="U26" s="181">
        <v>0</v>
      </c>
      <c r="V26" s="126">
        <f t="shared" si="0"/>
        <v>3972</v>
      </c>
      <c r="W26" s="181">
        <f t="shared" si="0"/>
        <v>100.00000000000001</v>
      </c>
      <c r="X26" s="154"/>
      <c r="Y26" s="158">
        <f t="shared" si="1"/>
        <v>1.4380883417813179</v>
      </c>
    </row>
    <row r="27" spans="2:25" s="125" customFormat="1" ht="18" customHeight="1" x14ac:dyDescent="0.2">
      <c r="B27" s="32" t="s">
        <v>4</v>
      </c>
      <c r="C27" s="28"/>
      <c r="D27" s="156">
        <v>941</v>
      </c>
      <c r="F27" s="126">
        <v>198</v>
      </c>
      <c r="G27" s="183">
        <v>16.482582837723026</v>
      </c>
      <c r="H27" s="126">
        <v>279</v>
      </c>
      <c r="I27" s="181">
        <v>25.06372132540357</v>
      </c>
      <c r="J27" s="126">
        <v>427</v>
      </c>
      <c r="K27" s="181">
        <v>33.389974511469838</v>
      </c>
      <c r="L27" s="126">
        <v>17</v>
      </c>
      <c r="M27" s="181">
        <v>2.2090059473237043</v>
      </c>
      <c r="N27" s="126">
        <v>0</v>
      </c>
      <c r="O27" s="181">
        <v>0.16992353440951571</v>
      </c>
      <c r="P27" s="126">
        <v>1</v>
      </c>
      <c r="Q27" s="181">
        <v>8.4961767204757857E-2</v>
      </c>
      <c r="R27" s="126">
        <v>380</v>
      </c>
      <c r="S27" s="181">
        <v>22.59983007646559</v>
      </c>
      <c r="T27" s="126">
        <v>0</v>
      </c>
      <c r="U27" s="181">
        <v>0</v>
      </c>
      <c r="V27" s="157">
        <f t="shared" si="0"/>
        <v>1302</v>
      </c>
      <c r="W27" s="181">
        <f t="shared" si="0"/>
        <v>100</v>
      </c>
      <c r="X27" s="154"/>
      <c r="Y27" s="158">
        <f t="shared" si="1"/>
        <v>1.3836344314558979</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442563</v>
      </c>
      <c r="E30" s="23"/>
      <c r="F30" s="65">
        <f>SUM(F10:F27)</f>
        <v>23025</v>
      </c>
      <c r="G30" s="67">
        <f>F30*100/$V30</f>
        <v>3.8450105873472848</v>
      </c>
      <c r="H30" s="65">
        <f>SUM(H10:H27)</f>
        <v>171091</v>
      </c>
      <c r="I30" s="67">
        <f>H30*100/$V30</f>
        <v>28.570975305095953</v>
      </c>
      <c r="J30" s="65">
        <f>SUM(J10:J27)</f>
        <v>127289</v>
      </c>
      <c r="K30" s="67">
        <f>J30*100/$V30</f>
        <v>21.256354078299612</v>
      </c>
      <c r="L30" s="65">
        <f>SUM(L10:L27)</f>
        <v>25456</v>
      </c>
      <c r="M30" s="67">
        <f>L30*100/$V30</f>
        <v>4.2509702285130286</v>
      </c>
      <c r="N30" s="65">
        <f>SUM(N10:N27)</f>
        <v>10333</v>
      </c>
      <c r="O30" s="67">
        <f>N30*100/$V30</f>
        <v>1.7255372160286426</v>
      </c>
      <c r="P30" s="65">
        <f>SUM(P10:P27)</f>
        <v>57961</v>
      </c>
      <c r="Q30" s="67">
        <f>P30*100/$V30</f>
        <v>9.6790731228332678</v>
      </c>
      <c r="R30" s="65">
        <f>SUM(R10:R27)</f>
        <v>180280</v>
      </c>
      <c r="S30" s="67">
        <f>R30*100/$V30</f>
        <v>30.105472689987778</v>
      </c>
      <c r="T30" s="65">
        <f>SUM(T10:T28)</f>
        <v>3393</v>
      </c>
      <c r="U30" s="67">
        <f>T30*100/$V30</f>
        <v>0.56660677189443376</v>
      </c>
      <c r="V30" s="65">
        <f>SUM(V10:V27)</f>
        <v>598828</v>
      </c>
      <c r="W30" s="67">
        <f>G30+I30+K30+M30+O30+Q30+S30+U30</f>
        <v>100</v>
      </c>
      <c r="X30" s="174"/>
      <c r="Y30" s="175">
        <f>(V30/D30)</f>
        <v>1.3530909723587377</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7" customFormat="1" x14ac:dyDescent="0.2">
      <c r="T37" s="536"/>
      <c r="U37" s="536"/>
    </row>
    <row r="38" spans="1:25" s="985" customFormat="1" x14ac:dyDescent="0.2">
      <c r="T38" s="135"/>
      <c r="U38" s="135"/>
    </row>
    <row r="39" spans="1:25" s="987" customFormat="1" x14ac:dyDescent="0.2">
      <c r="T39" s="536"/>
      <c r="U39" s="536"/>
    </row>
    <row r="40" spans="1:25" s="987" customFormat="1" x14ac:dyDescent="0.2">
      <c r="T40" s="536"/>
      <c r="U40" s="536"/>
    </row>
    <row r="41" spans="1:25" s="985" customFormat="1" x14ac:dyDescent="0.2">
      <c r="T41" s="135"/>
      <c r="U41" s="135"/>
    </row>
    <row r="42" spans="1:25" s="985" customFormat="1" x14ac:dyDescent="0.2">
      <c r="T42" s="135"/>
      <c r="U42" s="135"/>
    </row>
    <row r="43" spans="1:25" s="985" customFormat="1" x14ac:dyDescent="0.2">
      <c r="T43" s="135"/>
      <c r="U43" s="135"/>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topLeftCell="A7"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32" t="s">
        <v>427</v>
      </c>
      <c r="C3" s="1032"/>
      <c r="D3" s="1032"/>
      <c r="E3" s="1032"/>
      <c r="F3" s="1032"/>
      <c r="G3" s="1032"/>
      <c r="H3" s="1032"/>
      <c r="I3" s="1032"/>
      <c r="J3" s="1032"/>
      <c r="K3" s="1032"/>
      <c r="L3" s="1032"/>
      <c r="M3" s="1032"/>
      <c r="N3" s="1032"/>
      <c r="O3" s="1032"/>
      <c r="P3" s="1032"/>
      <c r="Q3" s="1032"/>
      <c r="R3" s="1032"/>
      <c r="S3" s="1032"/>
      <c r="T3" s="1032"/>
      <c r="U3" s="1032"/>
      <c r="V3" s="1032"/>
      <c r="W3" s="1032"/>
      <c r="X3" s="1032"/>
      <c r="Y3" s="13"/>
    </row>
    <row r="4" spans="2:25" s="7" customFormat="1" ht="14.25" customHeight="1" x14ac:dyDescent="0.2">
      <c r="B4" s="1035" t="str">
        <f>porsaad!B6</f>
        <v>Situación a 31 de agosto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05" t="s">
        <v>55</v>
      </c>
      <c r="G6" s="1105"/>
      <c r="H6" s="1105"/>
      <c r="I6" s="1105"/>
      <c r="J6" s="1105"/>
      <c r="K6" s="1105"/>
      <c r="L6" s="1105"/>
      <c r="M6" s="1105"/>
      <c r="N6" s="1105"/>
      <c r="O6" s="1105"/>
      <c r="P6" s="1105"/>
      <c r="Q6" s="1105"/>
      <c r="R6" s="1105"/>
      <c r="S6" s="1105"/>
      <c r="T6" s="1105"/>
      <c r="U6" s="1105"/>
      <c r="V6" s="1105"/>
      <c r="W6" s="1105"/>
      <c r="X6" s="541"/>
      <c r="Y6" s="541"/>
    </row>
    <row r="7" spans="2:25" s="518" customFormat="1" ht="64.5" customHeight="1" x14ac:dyDescent="0.2">
      <c r="B7" s="1106" t="s">
        <v>15</v>
      </c>
      <c r="C7" s="542"/>
      <c r="D7" s="543" t="s">
        <v>56</v>
      </c>
      <c r="E7" s="542"/>
      <c r="F7" s="1107" t="s">
        <v>176</v>
      </c>
      <c r="G7" s="1107"/>
      <c r="H7" s="1107" t="s">
        <v>62</v>
      </c>
      <c r="I7" s="1107"/>
      <c r="J7" s="1107" t="s">
        <v>63</v>
      </c>
      <c r="K7" s="1107"/>
      <c r="L7" s="1107" t="s">
        <v>160</v>
      </c>
      <c r="M7" s="1107"/>
      <c r="N7" s="1107" t="s">
        <v>3</v>
      </c>
      <c r="O7" s="1107"/>
      <c r="P7" s="543"/>
      <c r="Q7" s="543" t="s">
        <v>65</v>
      </c>
    </row>
    <row r="8" spans="2:25" s="542" customFormat="1" ht="20.25" customHeight="1" x14ac:dyDescent="0.2">
      <c r="B8" s="1106"/>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'41cbenpreGI'!D10</f>
        <v>70541</v>
      </c>
      <c r="F10" s="551">
        <f>'41cbenpreGI'!F10+'41cbenpreGI'!H10+'41cbenpreGI'!J10+'41cbenpreGI'!L10+'41cbenpreGI'!N10</f>
        <v>91262</v>
      </c>
      <c r="G10" s="552">
        <f t="shared" ref="G10:G27" si="0">F10*100/$N10</f>
        <v>85.741128721615198</v>
      </c>
      <c r="H10" s="551">
        <f>'41cbenpreGI'!P10</f>
        <v>66</v>
      </c>
      <c r="I10" s="552">
        <f t="shared" ref="I10:I27" si="1">H10*100/$N10</f>
        <v>6.2007346931106079E-2</v>
      </c>
      <c r="J10" s="551">
        <f>'41cbenpreGI'!R10</f>
        <v>15111</v>
      </c>
      <c r="K10" s="552">
        <f t="shared" ref="K10:K27" si="2">J10*100/$N10</f>
        <v>14.196863931453697</v>
      </c>
      <c r="L10" s="551">
        <f>'41cbenpreGI'!T10</f>
        <v>0</v>
      </c>
      <c r="M10" s="552">
        <f t="shared" ref="M10:M27" si="3">L10*100/$N10</f>
        <v>0</v>
      </c>
      <c r="N10" s="551">
        <f>F10+H10+J10+L10</f>
        <v>106439</v>
      </c>
      <c r="O10" s="552">
        <f>G10+I10+K10+M10</f>
        <v>100</v>
      </c>
      <c r="P10" s="553"/>
      <c r="Q10" s="553">
        <f t="shared" ref="Q10:Q27" si="4">N10/D10</f>
        <v>1.5088955359294594</v>
      </c>
    </row>
    <row r="11" spans="2:25" s="549" customFormat="1" ht="18" customHeight="1" x14ac:dyDescent="0.2">
      <c r="B11" s="531" t="s">
        <v>10</v>
      </c>
      <c r="C11" s="546"/>
      <c r="D11" s="550">
        <f>'41cbenpreGI'!D11</f>
        <v>13165</v>
      </c>
      <c r="F11" s="551">
        <f>'41cbenpreGI'!F11+'41cbenpreGI'!H11+'41cbenpreGI'!J11+'41cbenpreGI'!L11+'41cbenpreGI'!N11</f>
        <v>8414</v>
      </c>
      <c r="G11" s="552">
        <f t="shared" si="0"/>
        <v>48.709042491605885</v>
      </c>
      <c r="H11" s="551">
        <f>'41cbenpreGI'!P11</f>
        <v>993</v>
      </c>
      <c r="I11" s="552">
        <f t="shared" si="1"/>
        <v>5.7485237929836748</v>
      </c>
      <c r="J11" s="551">
        <f>'41cbenpreGI'!R11</f>
        <v>7867</v>
      </c>
      <c r="K11" s="552">
        <f t="shared" si="2"/>
        <v>45.542433715410446</v>
      </c>
      <c r="L11" s="551">
        <f>'41cbenpreGI'!T11</f>
        <v>0</v>
      </c>
      <c r="M11" s="552">
        <f t="shared" si="3"/>
        <v>0</v>
      </c>
      <c r="N11" s="551">
        <f t="shared" ref="N11:O27" si="5">F11+H11+J11+L11</f>
        <v>17274</v>
      </c>
      <c r="O11" s="552">
        <f t="shared" si="5"/>
        <v>100</v>
      </c>
      <c r="P11" s="553"/>
      <c r="Q11" s="553">
        <f t="shared" si="4"/>
        <v>1.3121154576528675</v>
      </c>
    </row>
    <row r="12" spans="2:25" s="549" customFormat="1" ht="22.5" customHeight="1" x14ac:dyDescent="0.2">
      <c r="B12" s="531" t="s">
        <v>40</v>
      </c>
      <c r="C12" s="546"/>
      <c r="D12" s="550">
        <f>'41cbenpreGI'!D12</f>
        <v>12346</v>
      </c>
      <c r="F12" s="551">
        <f>'41cbenpreGI'!F12+'41cbenpreGI'!H12+'41cbenpreGI'!J12+'41cbenpreGI'!L12+'41cbenpreGI'!N12</f>
        <v>9508</v>
      </c>
      <c r="G12" s="552">
        <f t="shared" si="0"/>
        <v>64.19986495611073</v>
      </c>
      <c r="H12" s="551">
        <f>'41cbenpreGI'!P12</f>
        <v>1128</v>
      </c>
      <c r="I12" s="552">
        <f t="shared" si="1"/>
        <v>7.6164753544902091</v>
      </c>
      <c r="J12" s="551">
        <f>'41cbenpreGI'!R12</f>
        <v>4167</v>
      </c>
      <c r="K12" s="552">
        <f t="shared" si="2"/>
        <v>28.136394328156651</v>
      </c>
      <c r="L12" s="551">
        <f>'41cbenpreGI'!T12</f>
        <v>7</v>
      </c>
      <c r="M12" s="552">
        <f t="shared" si="3"/>
        <v>4.7265361242403783E-2</v>
      </c>
      <c r="N12" s="551">
        <f t="shared" si="5"/>
        <v>14810</v>
      </c>
      <c r="O12" s="552">
        <f t="shared" si="5"/>
        <v>100</v>
      </c>
      <c r="P12" s="553"/>
      <c r="Q12" s="553">
        <f t="shared" si="4"/>
        <v>1.1995788109509153</v>
      </c>
    </row>
    <row r="13" spans="2:25" s="549" customFormat="1" ht="18" customHeight="1" x14ac:dyDescent="0.2">
      <c r="B13" s="531" t="s">
        <v>41</v>
      </c>
      <c r="C13" s="546"/>
      <c r="D13" s="550">
        <f>'41cbenpreGI'!D13</f>
        <v>11215</v>
      </c>
      <c r="F13" s="551">
        <f>'41cbenpreGI'!F13+'41cbenpreGI'!H13+'41cbenpreGI'!J13+'41cbenpreGI'!L13+'41cbenpreGI'!N13</f>
        <v>10801</v>
      </c>
      <c r="G13" s="552">
        <f t="shared" si="0"/>
        <v>52.917544461319878</v>
      </c>
      <c r="H13" s="551">
        <f>'41cbenpreGI'!P13</f>
        <v>44</v>
      </c>
      <c r="I13" s="552">
        <f t="shared" si="1"/>
        <v>0.21557003576502867</v>
      </c>
      <c r="J13" s="551">
        <f>'41cbenpreGI'!R13</f>
        <v>9566</v>
      </c>
      <c r="K13" s="552">
        <f t="shared" si="2"/>
        <v>46.866885502915096</v>
      </c>
      <c r="L13" s="551">
        <f>'41cbenpreGI'!T13</f>
        <v>0</v>
      </c>
      <c r="M13" s="552">
        <f t="shared" si="3"/>
        <v>0</v>
      </c>
      <c r="N13" s="551">
        <f t="shared" si="5"/>
        <v>20411</v>
      </c>
      <c r="O13" s="552">
        <f t="shared" si="5"/>
        <v>100</v>
      </c>
      <c r="P13" s="553"/>
      <c r="Q13" s="553">
        <f t="shared" si="4"/>
        <v>1.8199732501114578</v>
      </c>
    </row>
    <row r="14" spans="2:25" s="549" customFormat="1" ht="18" customHeight="1" x14ac:dyDescent="0.2">
      <c r="B14" s="531" t="s">
        <v>9</v>
      </c>
      <c r="C14" s="546"/>
      <c r="D14" s="550">
        <f>'41cbenpreGI'!D14</f>
        <v>12295</v>
      </c>
      <c r="F14" s="551">
        <f>'41cbenpreGI'!F14+'41cbenpreGI'!H14+'41cbenpreGI'!J14+'41cbenpreGI'!L14+'41cbenpreGI'!N14</f>
        <v>3990</v>
      </c>
      <c r="G14" s="552">
        <f t="shared" si="0"/>
        <v>28.754684347074086</v>
      </c>
      <c r="H14" s="551">
        <f>'41cbenpreGI'!P14</f>
        <v>5381</v>
      </c>
      <c r="I14" s="552">
        <f t="shared" si="1"/>
        <v>38.779187085615455</v>
      </c>
      <c r="J14" s="551">
        <f>'41cbenpreGI'!R14</f>
        <v>4505</v>
      </c>
      <c r="K14" s="552">
        <f t="shared" si="2"/>
        <v>32.466128567310463</v>
      </c>
      <c r="L14" s="551">
        <f>'41cbenpreGI'!T14</f>
        <v>0</v>
      </c>
      <c r="M14" s="552">
        <f t="shared" si="3"/>
        <v>0</v>
      </c>
      <c r="N14" s="551">
        <f t="shared" si="5"/>
        <v>13876</v>
      </c>
      <c r="O14" s="552">
        <f t="shared" si="5"/>
        <v>100</v>
      </c>
      <c r="P14" s="553"/>
      <c r="Q14" s="553">
        <f t="shared" si="4"/>
        <v>1.1285888572590483</v>
      </c>
    </row>
    <row r="15" spans="2:25" s="549" customFormat="1" ht="18" customHeight="1" x14ac:dyDescent="0.2">
      <c r="B15" s="531" t="s">
        <v>8</v>
      </c>
      <c r="C15" s="546"/>
      <c r="D15" s="550">
        <f>'41cbenpreGI'!D15</f>
        <v>4415</v>
      </c>
      <c r="F15" s="551">
        <f>'41cbenpreGI'!F15+'41cbenpreGI'!H15+'41cbenpreGI'!J15+'41cbenpreGI'!L15+'41cbenpreGI'!N15</f>
        <v>3007</v>
      </c>
      <c r="G15" s="552">
        <f t="shared" si="0"/>
        <v>49.376026272577995</v>
      </c>
      <c r="H15" s="551">
        <f>'41cbenpreGI'!P15</f>
        <v>0</v>
      </c>
      <c r="I15" s="552">
        <f t="shared" si="1"/>
        <v>0</v>
      </c>
      <c r="J15" s="551">
        <f>'41cbenpreGI'!R15</f>
        <v>3083</v>
      </c>
      <c r="K15" s="552">
        <f t="shared" si="2"/>
        <v>50.623973727422005</v>
      </c>
      <c r="L15" s="551">
        <f>'41cbenpreGI'!T15</f>
        <v>0</v>
      </c>
      <c r="M15" s="552">
        <f t="shared" si="3"/>
        <v>0</v>
      </c>
      <c r="N15" s="551">
        <f t="shared" si="5"/>
        <v>6090</v>
      </c>
      <c r="O15" s="552">
        <f t="shared" si="5"/>
        <v>100</v>
      </c>
      <c r="P15" s="553"/>
      <c r="Q15" s="553">
        <f t="shared" si="4"/>
        <v>1.3793884484711212</v>
      </c>
    </row>
    <row r="16" spans="2:25" s="549" customFormat="1" ht="18" customHeight="1" x14ac:dyDescent="0.2">
      <c r="B16" s="531" t="s">
        <v>7</v>
      </c>
      <c r="C16" s="546"/>
      <c r="D16" s="550">
        <f>'41cbenpreGI'!D16</f>
        <v>45738</v>
      </c>
      <c r="F16" s="551">
        <f>'41cbenpreGI'!F16+'41cbenpreGI'!H16+'41cbenpreGI'!J16+'41cbenpreGI'!L16+'41cbenpreGI'!N16</f>
        <v>33358</v>
      </c>
      <c r="G16" s="552">
        <f t="shared" si="0"/>
        <v>52.60435557377825</v>
      </c>
      <c r="H16" s="551">
        <f>'41cbenpreGI'!P16</f>
        <v>17994</v>
      </c>
      <c r="I16" s="552">
        <f t="shared" si="1"/>
        <v>28.375885070884518</v>
      </c>
      <c r="J16" s="551">
        <f>'41cbenpreGI'!R16</f>
        <v>11180</v>
      </c>
      <c r="K16" s="552">
        <f t="shared" si="2"/>
        <v>17.63045432324602</v>
      </c>
      <c r="L16" s="551">
        <f>'41cbenpreGI'!T16</f>
        <v>881</v>
      </c>
      <c r="M16" s="552">
        <f t="shared" si="3"/>
        <v>1.3893050320912115</v>
      </c>
      <c r="N16" s="551">
        <f t="shared" si="5"/>
        <v>63413</v>
      </c>
      <c r="O16" s="552">
        <f t="shared" si="5"/>
        <v>100</v>
      </c>
      <c r="P16" s="553"/>
      <c r="Q16" s="553">
        <f t="shared" si="4"/>
        <v>1.3864401591674318</v>
      </c>
    </row>
    <row r="17" spans="2:25" s="549" customFormat="1" ht="18" customHeight="1" x14ac:dyDescent="0.2">
      <c r="B17" s="531" t="s">
        <v>43</v>
      </c>
      <c r="C17" s="546"/>
      <c r="D17" s="550">
        <f>'41cbenpreGI'!D17</f>
        <v>25347</v>
      </c>
      <c r="F17" s="551">
        <f>'41cbenpreGI'!F17+'41cbenpreGI'!H17+'41cbenpreGI'!J17+'41cbenpreGI'!L17+'41cbenpreGI'!N17</f>
        <v>28817</v>
      </c>
      <c r="G17" s="552">
        <f t="shared" si="0"/>
        <v>85.31039995263329</v>
      </c>
      <c r="H17" s="551">
        <f>'41cbenpreGI'!P17</f>
        <v>2747</v>
      </c>
      <c r="I17" s="552">
        <f t="shared" si="1"/>
        <v>8.1322715296485981</v>
      </c>
      <c r="J17" s="551">
        <f>'41cbenpreGI'!R17</f>
        <v>2211</v>
      </c>
      <c r="K17" s="552">
        <f t="shared" si="2"/>
        <v>6.5454868409366762</v>
      </c>
      <c r="L17" s="551">
        <f>'41cbenpreGI'!T17</f>
        <v>4</v>
      </c>
      <c r="M17" s="552">
        <f t="shared" si="3"/>
        <v>1.1841676781432251E-2</v>
      </c>
      <c r="N17" s="551">
        <f t="shared" si="5"/>
        <v>33779</v>
      </c>
      <c r="O17" s="552">
        <f t="shared" si="5"/>
        <v>100</v>
      </c>
      <c r="P17" s="553"/>
      <c r="Q17" s="553">
        <f t="shared" si="4"/>
        <v>1.3326626425217976</v>
      </c>
    </row>
    <row r="18" spans="2:25" s="549" customFormat="1" ht="18" customHeight="1" x14ac:dyDescent="0.2">
      <c r="B18" s="531" t="s">
        <v>44</v>
      </c>
      <c r="C18" s="546"/>
      <c r="D18" s="550">
        <f>'41cbenpreGI'!D18</f>
        <v>73885</v>
      </c>
      <c r="F18" s="551">
        <f>'41cbenpreGI'!F18+'41cbenpreGI'!H18+'41cbenpreGI'!J18+'41cbenpreGI'!L18+'41cbenpreGI'!N18</f>
        <v>35429</v>
      </c>
      <c r="G18" s="552">
        <f t="shared" si="0"/>
        <v>40.679036443383012</v>
      </c>
      <c r="H18" s="551">
        <f>'41cbenpreGI'!P18</f>
        <v>7449</v>
      </c>
      <c r="I18" s="552">
        <f t="shared" si="1"/>
        <v>8.5528279789652562</v>
      </c>
      <c r="J18" s="551">
        <f>'41cbenpreGI'!R18</f>
        <v>44208</v>
      </c>
      <c r="K18" s="552">
        <f t="shared" si="2"/>
        <v>50.758950099892068</v>
      </c>
      <c r="L18" s="551">
        <f>'41cbenpreGI'!T18</f>
        <v>8</v>
      </c>
      <c r="M18" s="552">
        <f t="shared" si="3"/>
        <v>9.1854777596619749E-3</v>
      </c>
      <c r="N18" s="551">
        <f t="shared" si="5"/>
        <v>87094</v>
      </c>
      <c r="O18" s="552">
        <f t="shared" si="5"/>
        <v>99.999999999999986</v>
      </c>
      <c r="P18" s="553"/>
      <c r="Q18" s="553">
        <f t="shared" si="4"/>
        <v>1.178777830412127</v>
      </c>
    </row>
    <row r="19" spans="2:25" s="549" customFormat="1" ht="18" customHeight="1" x14ac:dyDescent="0.2">
      <c r="B19" s="531" t="s">
        <v>6</v>
      </c>
      <c r="C19" s="546"/>
      <c r="D19" s="550">
        <f>'41cbenpreGI'!D19</f>
        <v>44161</v>
      </c>
      <c r="F19" s="551">
        <f>'41cbenpreGI'!F19+'41cbenpreGI'!H19+'41cbenpreGI'!J19+'41cbenpreGI'!L19+'41cbenpreGI'!N19</f>
        <v>23846</v>
      </c>
      <c r="G19" s="552">
        <f t="shared" si="0"/>
        <v>38.323449528309467</v>
      </c>
      <c r="H19" s="551">
        <f>'41cbenpreGI'!P19</f>
        <v>6080</v>
      </c>
      <c r="I19" s="552">
        <f>H19*100/$N19</f>
        <v>9.7713064300981944</v>
      </c>
      <c r="J19" s="551">
        <f>'41cbenpreGI'!R19</f>
        <v>32221</v>
      </c>
      <c r="K19" s="552">
        <f>J19*100/$N19</f>
        <v>51.78310271121611</v>
      </c>
      <c r="L19" s="551">
        <f>'41cbenpreGI'!T19</f>
        <v>76</v>
      </c>
      <c r="M19" s="552">
        <f t="shared" si="3"/>
        <v>0.12214133037622744</v>
      </c>
      <c r="N19" s="551">
        <f t="shared" si="5"/>
        <v>62223</v>
      </c>
      <c r="O19" s="552">
        <f t="shared" si="5"/>
        <v>100</v>
      </c>
      <c r="P19" s="553"/>
      <c r="Q19" s="553">
        <f t="shared" si="4"/>
        <v>1.4090034193066281</v>
      </c>
    </row>
    <row r="20" spans="2:25" s="549" customFormat="1" ht="18" customHeight="1" x14ac:dyDescent="0.2">
      <c r="B20" s="531" t="s">
        <v>5</v>
      </c>
      <c r="C20" s="546"/>
      <c r="D20" s="550">
        <f>'41cbenpreGI'!D20</f>
        <v>10945</v>
      </c>
      <c r="F20" s="551">
        <f>'41cbenpreGI'!F20+'41cbenpreGI'!H20+'41cbenpreGI'!J20+'41cbenpreGI'!L20+'41cbenpreGI'!N20</f>
        <v>4557</v>
      </c>
      <c r="G20" s="552">
        <f t="shared" si="0"/>
        <v>35.181039141511619</v>
      </c>
      <c r="H20" s="551">
        <f>'41cbenpreGI'!P20</f>
        <v>6534</v>
      </c>
      <c r="I20" s="552">
        <f>H20*100/$N20</f>
        <v>50.443912607118044</v>
      </c>
      <c r="J20" s="551">
        <f>'41cbenpreGI'!R20</f>
        <v>1862</v>
      </c>
      <c r="K20" s="552">
        <f>J20*100/$N20</f>
        <v>14.375048251370339</v>
      </c>
      <c r="L20" s="551">
        <f>'41cbenpreGI'!T20</f>
        <v>0</v>
      </c>
      <c r="M20" s="552">
        <f t="shared" si="3"/>
        <v>0</v>
      </c>
      <c r="N20" s="551">
        <f t="shared" si="5"/>
        <v>12953</v>
      </c>
      <c r="O20" s="552">
        <f t="shared" si="5"/>
        <v>100</v>
      </c>
      <c r="P20" s="553"/>
      <c r="Q20" s="553">
        <f t="shared" si="4"/>
        <v>1.1834627683873915</v>
      </c>
    </row>
    <row r="21" spans="2:25" s="549" customFormat="1" ht="18" customHeight="1" x14ac:dyDescent="0.2">
      <c r="B21" s="531" t="s">
        <v>38</v>
      </c>
      <c r="C21" s="546"/>
      <c r="D21" s="550">
        <f>'41cbenpreGI'!D21</f>
        <v>21183</v>
      </c>
      <c r="F21" s="551">
        <f>'41cbenpreGI'!F21+'41cbenpreGI'!H21+'41cbenpreGI'!J21+'41cbenpreGI'!L21+'41cbenpreGI'!N21</f>
        <v>17232</v>
      </c>
      <c r="G21" s="552">
        <f t="shared" si="0"/>
        <v>63.734881828605246</v>
      </c>
      <c r="H21" s="551">
        <f>'41cbenpreGI'!P21</f>
        <v>3977</v>
      </c>
      <c r="I21" s="552">
        <f>H21*100/$N21</f>
        <v>14.709472204756445</v>
      </c>
      <c r="J21" s="551">
        <f>'41cbenpreGI'!R21</f>
        <v>5825</v>
      </c>
      <c r="K21" s="552">
        <f>J21*100/$N21</f>
        <v>21.544550061027479</v>
      </c>
      <c r="L21" s="551">
        <f>'41cbenpreGI'!T21</f>
        <v>3</v>
      </c>
      <c r="M21" s="552">
        <f t="shared" si="3"/>
        <v>1.1095905610829604E-2</v>
      </c>
      <c r="N21" s="551">
        <f t="shared" si="5"/>
        <v>27037</v>
      </c>
      <c r="O21" s="552">
        <f t="shared" si="5"/>
        <v>100</v>
      </c>
      <c r="P21" s="553"/>
      <c r="Q21" s="553">
        <f t="shared" si="4"/>
        <v>1.2763536798376056</v>
      </c>
    </row>
    <row r="22" spans="2:25" s="549" customFormat="1" ht="21" customHeight="1" x14ac:dyDescent="0.2">
      <c r="B22" s="531" t="s">
        <v>45</v>
      </c>
      <c r="C22" s="546"/>
      <c r="D22" s="550">
        <f>'41cbenpreGI'!D22</f>
        <v>49538</v>
      </c>
      <c r="F22" s="551">
        <f>'41cbenpreGI'!F22+'41cbenpreGI'!H22+'41cbenpreGI'!J22+'41cbenpreGI'!L22+'41cbenpreGI'!N22</f>
        <v>52255</v>
      </c>
      <c r="G22" s="552">
        <f t="shared" si="0"/>
        <v>76.53718838796614</v>
      </c>
      <c r="H22" s="551">
        <f>'41cbenpreGI'!P22</f>
        <v>4621</v>
      </c>
      <c r="I22" s="552">
        <f>H22*100/$N22</f>
        <v>6.7683159035650471</v>
      </c>
      <c r="J22" s="551">
        <f>'41cbenpreGI'!R22</f>
        <v>11398</v>
      </c>
      <c r="K22" s="552">
        <f>J22*100/$N22</f>
        <v>16.694495708468818</v>
      </c>
      <c r="L22" s="551">
        <f>'41cbenpreGI'!T22</f>
        <v>0</v>
      </c>
      <c r="M22" s="552">
        <f t="shared" si="3"/>
        <v>0</v>
      </c>
      <c r="N22" s="551">
        <f t="shared" si="5"/>
        <v>68274</v>
      </c>
      <c r="O22" s="552">
        <f t="shared" si="5"/>
        <v>100.00000000000001</v>
      </c>
      <c r="P22" s="553"/>
      <c r="Q22" s="553">
        <f t="shared" si="4"/>
        <v>1.3782147038637005</v>
      </c>
    </row>
    <row r="23" spans="2:25" s="549" customFormat="1" ht="18" customHeight="1" x14ac:dyDescent="0.2">
      <c r="B23" s="531" t="s">
        <v>46</v>
      </c>
      <c r="C23" s="546"/>
      <c r="D23" s="550">
        <f>'41cbenpreGI'!D23</f>
        <v>10589</v>
      </c>
      <c r="F23" s="551">
        <f>'41cbenpreGI'!F23+'41cbenpreGI'!H23+'41cbenpreGI'!J23+'41cbenpreGI'!L23+'41cbenpreGI'!N23</f>
        <v>6602</v>
      </c>
      <c r="G23" s="552">
        <f t="shared" si="0"/>
        <v>49.379207180254298</v>
      </c>
      <c r="H23" s="551">
        <f>'41cbenpreGI'!P23</f>
        <v>127</v>
      </c>
      <c r="I23" s="552">
        <f>H23*100/$N23</f>
        <v>0.94988780852655197</v>
      </c>
      <c r="J23" s="551">
        <f>'41cbenpreGI'!R23</f>
        <v>6640</v>
      </c>
      <c r="K23" s="552">
        <f>J23*100/$N23</f>
        <v>49.663425579655943</v>
      </c>
      <c r="L23" s="551">
        <f>'41cbenpreGI'!T23</f>
        <v>1</v>
      </c>
      <c r="M23" s="552">
        <f t="shared" si="3"/>
        <v>7.4794315632011965E-3</v>
      </c>
      <c r="N23" s="551">
        <f t="shared" si="5"/>
        <v>13370</v>
      </c>
      <c r="O23" s="552">
        <f t="shared" si="5"/>
        <v>99.999999999999986</v>
      </c>
      <c r="P23" s="553"/>
      <c r="Q23" s="553">
        <f t="shared" si="4"/>
        <v>1.2626310322032297</v>
      </c>
    </row>
    <row r="24" spans="2:25" s="549" customFormat="1" ht="22.5" customHeight="1" x14ac:dyDescent="0.2">
      <c r="B24" s="531" t="s">
        <v>47</v>
      </c>
      <c r="C24" s="546"/>
      <c r="D24" s="550">
        <f>'41cbenpreGI'!D24</f>
        <v>6406</v>
      </c>
      <c r="F24" s="551">
        <f>'41cbenpreGI'!F24+'41cbenpreGI'!H24+'41cbenpreGI'!J24+'41cbenpreGI'!L24+'41cbenpreGI'!N24</f>
        <v>3910</v>
      </c>
      <c r="G24" s="554">
        <f t="shared" si="0"/>
        <v>40.330067044868485</v>
      </c>
      <c r="H24" s="551">
        <f>'41cbenpreGI'!P24</f>
        <v>734</v>
      </c>
      <c r="I24" s="552">
        <f t="shared" si="1"/>
        <v>7.5709128416709648</v>
      </c>
      <c r="J24" s="551">
        <f>'41cbenpreGI'!R24</f>
        <v>5041</v>
      </c>
      <c r="K24" s="552">
        <f t="shared" si="2"/>
        <v>51.995874161939142</v>
      </c>
      <c r="L24" s="551">
        <f>'41cbenpreGI'!T24</f>
        <v>10</v>
      </c>
      <c r="M24" s="552">
        <f t="shared" si="3"/>
        <v>0.10314595152140278</v>
      </c>
      <c r="N24" s="550">
        <f t="shared" si="5"/>
        <v>9695</v>
      </c>
      <c r="O24" s="552">
        <f t="shared" si="5"/>
        <v>99.999999999999986</v>
      </c>
      <c r="P24" s="553"/>
      <c r="Q24" s="553">
        <f t="shared" si="4"/>
        <v>1.513424914142991</v>
      </c>
    </row>
    <row r="25" spans="2:25" s="549" customFormat="1" ht="18" customHeight="1" x14ac:dyDescent="0.2">
      <c r="B25" s="531" t="s">
        <v>48</v>
      </c>
      <c r="C25" s="546"/>
      <c r="D25" s="550">
        <f>'41cbenpreGI'!D25</f>
        <v>27091</v>
      </c>
      <c r="F25" s="551">
        <f>'41cbenpreGI'!F25+'41cbenpreGI'!H25+'41cbenpreGI'!J25+'41cbenpreGI'!L25+'41cbenpreGI'!N25</f>
        <v>19362</v>
      </c>
      <c r="G25" s="554">
        <f t="shared" si="0"/>
        <v>52.591264667535853</v>
      </c>
      <c r="H25" s="551">
        <f>'41cbenpreGI'!P25</f>
        <v>41</v>
      </c>
      <c r="I25" s="552">
        <f t="shared" si="1"/>
        <v>0.11136462407648848</v>
      </c>
      <c r="J25" s="551">
        <f>'41cbenpreGI'!R25</f>
        <v>15010</v>
      </c>
      <c r="K25" s="552">
        <f t="shared" si="2"/>
        <v>40.770317253368098</v>
      </c>
      <c r="L25" s="551">
        <f>'41cbenpreGI'!T25</f>
        <v>2403</v>
      </c>
      <c r="M25" s="552">
        <f t="shared" si="3"/>
        <v>6.5270534550195567</v>
      </c>
      <c r="N25" s="550">
        <f t="shared" si="5"/>
        <v>36816</v>
      </c>
      <c r="O25" s="552">
        <f t="shared" si="5"/>
        <v>99.999999999999986</v>
      </c>
      <c r="P25" s="553"/>
      <c r="Q25" s="553">
        <f t="shared" si="4"/>
        <v>1.3589753054519951</v>
      </c>
    </row>
    <row r="26" spans="2:25" s="549" customFormat="1" ht="18" customHeight="1" x14ac:dyDescent="0.2">
      <c r="B26" s="531" t="s">
        <v>49</v>
      </c>
      <c r="C26" s="546"/>
      <c r="D26" s="550">
        <f>'41cbenpreGI'!D26</f>
        <v>2762</v>
      </c>
      <c r="F26" s="551">
        <f>'41cbenpreGI'!F26+'41cbenpreGI'!H26+'41cbenpreGI'!J26+'41cbenpreGI'!L26+'41cbenpreGI'!N26</f>
        <v>3923</v>
      </c>
      <c r="G26" s="554">
        <f t="shared" si="0"/>
        <v>98.766364551863035</v>
      </c>
      <c r="H26" s="551">
        <f>'41cbenpreGI'!P26</f>
        <v>44</v>
      </c>
      <c r="I26" s="552">
        <f t="shared" si="1"/>
        <v>1.107754279959718</v>
      </c>
      <c r="J26" s="551">
        <f>'41cbenpreGI'!R26</f>
        <v>5</v>
      </c>
      <c r="K26" s="552">
        <f t="shared" si="2"/>
        <v>0.12588116817724068</v>
      </c>
      <c r="L26" s="551">
        <f>'41cbenpreGI'!T26</f>
        <v>0</v>
      </c>
      <c r="M26" s="552">
        <f t="shared" si="3"/>
        <v>0</v>
      </c>
      <c r="N26" s="550">
        <f t="shared" si="5"/>
        <v>3972</v>
      </c>
      <c r="O26" s="552">
        <f t="shared" si="5"/>
        <v>100</v>
      </c>
      <c r="P26" s="553"/>
      <c r="Q26" s="553">
        <f t="shared" si="4"/>
        <v>1.4380883417813179</v>
      </c>
    </row>
    <row r="27" spans="2:25" s="549" customFormat="1" ht="18" customHeight="1" x14ac:dyDescent="0.2">
      <c r="B27" s="531" t="s">
        <v>4</v>
      </c>
      <c r="C27" s="546"/>
      <c r="D27" s="550">
        <f>'41cbenpreGI'!D27</f>
        <v>941</v>
      </c>
      <c r="F27" s="551">
        <f>'41cbenpreGI'!F27+'41cbenpreGI'!H27+'41cbenpreGI'!J27+'41cbenpreGI'!L27+'41cbenpreGI'!N27</f>
        <v>921</v>
      </c>
      <c r="G27" s="554">
        <f t="shared" si="0"/>
        <v>70.737327188940085</v>
      </c>
      <c r="H27" s="551">
        <f>'41cbenpreGI'!P27</f>
        <v>1</v>
      </c>
      <c r="I27" s="552">
        <f t="shared" si="1"/>
        <v>7.6804915514592939E-2</v>
      </c>
      <c r="J27" s="551">
        <f>'41cbenpreGI'!R27</f>
        <v>380</v>
      </c>
      <c r="K27" s="552">
        <f t="shared" si="2"/>
        <v>29.185867895545314</v>
      </c>
      <c r="L27" s="551">
        <f>'41cbenpreGI'!T27</f>
        <v>0</v>
      </c>
      <c r="M27" s="552">
        <f t="shared" si="3"/>
        <v>0</v>
      </c>
      <c r="N27" s="551">
        <f t="shared" si="5"/>
        <v>1302</v>
      </c>
      <c r="O27" s="552">
        <f t="shared" si="5"/>
        <v>99.999999999999986</v>
      </c>
      <c r="P27" s="553"/>
      <c r="Q27" s="553">
        <f t="shared" si="4"/>
        <v>1.3836344314558979</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442563</v>
      </c>
      <c r="E30" s="561"/>
      <c r="F30" s="532">
        <f>SUM(F10:F27)</f>
        <v>357194</v>
      </c>
      <c r="G30" s="562">
        <f>F30*100/$N30</f>
        <v>59.648847415284521</v>
      </c>
      <c r="H30" s="532">
        <f>SUM(H10:H27)</f>
        <v>57961</v>
      </c>
      <c r="I30" s="562">
        <f>H30*100/$N30</f>
        <v>9.6790731228332678</v>
      </c>
      <c r="J30" s="532">
        <f>SUM(J10:J27)</f>
        <v>180280</v>
      </c>
      <c r="K30" s="562">
        <f>J30*100/$N30</f>
        <v>30.105472689987778</v>
      </c>
      <c r="L30" s="532">
        <f>SUM(L10:L28)</f>
        <v>3393</v>
      </c>
      <c r="M30" s="562">
        <f>L30*100/$N30</f>
        <v>0.56660677189443376</v>
      </c>
      <c r="N30" s="532">
        <f>F30+H30+J30+L30</f>
        <v>598828</v>
      </c>
      <c r="O30" s="562">
        <f>G30+I30+K30+M30</f>
        <v>100</v>
      </c>
      <c r="P30" s="563"/>
      <c r="Q30" s="563">
        <f>(N30/D30)</f>
        <v>1.3530909723587377</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7.28515625" style="261" customWidth="1"/>
    <col min="8" max="8" width="0.7109375" style="261" customWidth="1"/>
    <col min="9" max="9" width="10.5703125" style="261" customWidth="1"/>
    <col min="10" max="10" width="8.5703125" style="261" customWidth="1"/>
    <col min="11" max="11" width="9.85546875" style="261" customWidth="1"/>
    <col min="12" max="17" width="11.42578125" style="261"/>
    <col min="18" max="18" width="7.5703125" style="261" customWidth="1"/>
    <col min="19" max="19" width="2.28515625" style="261" customWidth="1"/>
    <col min="20" max="16384" width="11.42578125" style="261"/>
  </cols>
  <sheetData>
    <row r="1" spans="1:259" s="2" customFormat="1" ht="9" customHeight="1" x14ac:dyDescent="0.2">
      <c r="A1" s="201"/>
      <c r="B1" s="202"/>
      <c r="C1" s="202"/>
      <c r="D1" s="202"/>
      <c r="E1" s="203"/>
      <c r="F1" s="201"/>
      <c r="G1" s="201"/>
      <c r="H1" s="203"/>
      <c r="I1" s="201"/>
      <c r="J1" s="201"/>
      <c r="K1" s="264"/>
      <c r="L1" s="264"/>
      <c r="M1" s="264"/>
      <c r="N1" s="264"/>
      <c r="O1" s="201"/>
      <c r="P1" s="201"/>
      <c r="Q1" s="201"/>
      <c r="R1" s="264"/>
      <c r="S1" s="264"/>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row>
    <row r="2" spans="1:259" s="44" customFormat="1" ht="49.5" customHeight="1" x14ac:dyDescent="0.2">
      <c r="A2" s="205"/>
      <c r="B2" s="265"/>
      <c r="C2" s="265"/>
      <c r="D2" s="265"/>
      <c r="E2" s="265"/>
      <c r="F2" s="265"/>
      <c r="G2" s="265"/>
      <c r="H2" s="265"/>
      <c r="I2" s="205"/>
      <c r="J2" s="205"/>
      <c r="K2" s="264"/>
      <c r="L2" s="264"/>
      <c r="M2" s="264"/>
      <c r="N2" s="264"/>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row>
    <row r="3" spans="1:259" s="7" customFormat="1" ht="6.95" customHeight="1" x14ac:dyDescent="0.2">
      <c r="A3" s="208"/>
      <c r="B3" s="1034"/>
      <c r="C3" s="1034"/>
      <c r="D3" s="1034"/>
      <c r="E3" s="1034"/>
      <c r="F3" s="1034"/>
      <c r="G3" s="1034"/>
      <c r="H3" s="1034"/>
      <c r="I3" s="208"/>
      <c r="J3" s="208"/>
      <c r="K3" s="264"/>
      <c r="L3" s="264"/>
      <c r="M3" s="264"/>
      <c r="N3" s="264"/>
      <c r="O3" s="208"/>
      <c r="P3" s="208"/>
      <c r="Q3" s="208"/>
      <c r="R3" s="205"/>
      <c r="S3" s="205"/>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row>
    <row r="4" spans="1:259" s="7" customFormat="1" ht="41.25" customHeight="1" x14ac:dyDescent="0.2">
      <c r="A4" s="1110" t="s">
        <v>432</v>
      </c>
      <c r="B4" s="1110"/>
      <c r="C4" s="1110"/>
      <c r="D4" s="1110"/>
      <c r="E4" s="1110"/>
      <c r="F4" s="1110"/>
      <c r="G4" s="1110"/>
      <c r="H4" s="1110"/>
      <c r="I4" s="1110"/>
      <c r="J4" s="1110"/>
      <c r="K4" s="1110"/>
      <c r="L4" s="1110"/>
      <c r="M4" s="1110"/>
      <c r="N4" s="1110"/>
      <c r="O4" s="1110"/>
      <c r="P4" s="1110"/>
      <c r="Q4" s="1110"/>
      <c r="R4" s="266"/>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row>
    <row r="5" spans="1:259" s="7" customFormat="1" ht="12" customHeight="1" x14ac:dyDescent="0.2">
      <c r="A5" s="208"/>
      <c r="B5" s="1035" t="str">
        <f>porsaad!B6</f>
        <v>Situación a 31 de agosto de 2023</v>
      </c>
      <c r="C5" s="1035"/>
      <c r="D5" s="1035"/>
      <c r="E5" s="1035"/>
      <c r="F5" s="1035"/>
      <c r="G5" s="1035"/>
      <c r="H5" s="1035"/>
      <c r="I5" s="1035"/>
      <c r="J5" s="1035"/>
      <c r="K5" s="1035"/>
      <c r="L5" s="1035"/>
      <c r="M5" s="1035"/>
      <c r="N5" s="1035"/>
      <c r="O5" s="1035"/>
      <c r="P5" s="1035"/>
      <c r="Q5" s="1035"/>
      <c r="R5" s="91"/>
      <c r="S5" s="91"/>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row>
    <row r="6" spans="1:259" s="7" customFormat="1" ht="6.95" customHeight="1" x14ac:dyDescent="0.2">
      <c r="A6" s="208"/>
      <c r="B6" s="208"/>
      <c r="C6" s="208"/>
      <c r="D6" s="208"/>
      <c r="E6" s="208"/>
      <c r="F6" s="208"/>
      <c r="G6" s="208"/>
      <c r="H6" s="208"/>
      <c r="I6" s="208"/>
      <c r="J6" s="208"/>
      <c r="K6" s="208"/>
      <c r="L6" s="267"/>
      <c r="M6" s="267"/>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row>
    <row r="7" spans="1:259" s="7" customFormat="1" ht="4.5" customHeight="1" x14ac:dyDescent="0.2">
      <c r="A7" s="208"/>
      <c r="B7" s="208"/>
      <c r="C7" s="208"/>
      <c r="D7" s="208"/>
      <c r="E7" s="208"/>
      <c r="F7" s="208"/>
      <c r="G7" s="208"/>
      <c r="H7" s="208"/>
      <c r="I7" s="208"/>
      <c r="J7" s="208"/>
      <c r="K7" s="208"/>
      <c r="L7" s="268"/>
      <c r="M7" s="268"/>
      <c r="N7" s="213"/>
      <c r="O7" s="213"/>
      <c r="P7" s="213"/>
      <c r="Q7" s="213"/>
      <c r="R7" s="211"/>
      <c r="S7" s="211"/>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row>
    <row r="8" spans="1:259" s="7" customFormat="1" ht="52.5" customHeight="1" x14ac:dyDescent="0.2">
      <c r="A8" s="208"/>
      <c r="B8" s="210" t="s">
        <v>15</v>
      </c>
      <c r="C8" s="1045" t="s">
        <v>115</v>
      </c>
      <c r="D8" s="1044"/>
      <c r="E8" s="211"/>
      <c r="F8" s="1045" t="s">
        <v>116</v>
      </c>
      <c r="G8" s="1044"/>
      <c r="H8" s="211"/>
      <c r="I8" s="1045" t="s">
        <v>262</v>
      </c>
      <c r="J8" s="1043"/>
      <c r="K8" s="1044"/>
      <c r="L8" s="269"/>
      <c r="M8" s="269"/>
      <c r="N8" s="219"/>
      <c r="O8" s="219"/>
      <c r="P8" s="219"/>
      <c r="Q8" s="219"/>
      <c r="R8" s="216"/>
      <c r="S8" s="216"/>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row>
    <row r="9" spans="1:259" s="124" customFormat="1" ht="30.75" customHeight="1" x14ac:dyDescent="0.2">
      <c r="A9" s="270"/>
      <c r="B9" s="215"/>
      <c r="C9" s="217" t="s">
        <v>12</v>
      </c>
      <c r="D9" s="218" t="s">
        <v>13</v>
      </c>
      <c r="E9" s="216"/>
      <c r="F9" s="217" t="s">
        <v>12</v>
      </c>
      <c r="G9" s="271" t="s">
        <v>13</v>
      </c>
      <c r="H9" s="216"/>
      <c r="I9" s="217" t="s">
        <v>12</v>
      </c>
      <c r="J9" s="408" t="s">
        <v>119</v>
      </c>
      <c r="K9" s="218" t="s">
        <v>118</v>
      </c>
      <c r="L9" s="272"/>
      <c r="M9" s="272"/>
      <c r="N9" s="223"/>
      <c r="O9" s="223"/>
      <c r="P9" s="223"/>
      <c r="Q9" s="223"/>
      <c r="R9" s="223"/>
      <c r="S9" s="223"/>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row>
    <row r="10" spans="1:259" s="39" customFormat="1" ht="7.5" customHeight="1" x14ac:dyDescent="0.2">
      <c r="A10" s="216"/>
      <c r="B10" s="219"/>
      <c r="C10" s="221"/>
      <c r="D10" s="221"/>
      <c r="E10" s="219"/>
      <c r="F10" s="219"/>
      <c r="G10" s="219"/>
      <c r="H10" s="219"/>
      <c r="I10" s="219"/>
      <c r="J10" s="219"/>
      <c r="K10" s="219"/>
      <c r="L10" s="273"/>
      <c r="M10" s="274"/>
      <c r="N10" s="232"/>
      <c r="O10" s="232"/>
      <c r="P10" s="232"/>
      <c r="Q10" s="232"/>
      <c r="R10" s="275"/>
      <c r="S10" s="275"/>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row>
    <row r="11" spans="1:259" s="27" customFormat="1" ht="18" customHeight="1" x14ac:dyDescent="0.2">
      <c r="A11" s="222"/>
      <c r="B11" s="225" t="s">
        <v>11</v>
      </c>
      <c r="C11" s="404">
        <v>8500187</v>
      </c>
      <c r="D11" s="185">
        <v>17.904395579860061</v>
      </c>
      <c r="E11" s="276"/>
      <c r="F11" s="227">
        <v>1055830</v>
      </c>
      <c r="G11" s="228">
        <v>16.278233638280728</v>
      </c>
      <c r="H11" s="276"/>
      <c r="I11" s="277">
        <v>276119</v>
      </c>
      <c r="J11" s="412">
        <f>I11*100/C11</f>
        <v>3.2483873590075136</v>
      </c>
      <c r="K11" s="228">
        <f>I11*100/F11</f>
        <v>26.15184262618035</v>
      </c>
      <c r="L11" s="278"/>
      <c r="M11" s="278">
        <f>_xlfn.RANK.EQ(K11,K$11:K$31,0)</f>
        <v>2</v>
      </c>
      <c r="N11" s="278">
        <v>1</v>
      </c>
      <c r="O11" s="278">
        <f>MATCH(N11,M$11:M$31,0)</f>
        <v>7</v>
      </c>
      <c r="P11" s="279" t="str">
        <f t="shared" ref="P11:P29" si="0">INDEX(B$11:B$31,O11,1)</f>
        <v>Castilla y León</v>
      </c>
      <c r="Q11" s="280">
        <f>INDEX(K$11:K$31,O11,1)</f>
        <v>28.372125064732067</v>
      </c>
      <c r="R11" s="310"/>
      <c r="S11" s="275"/>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row>
    <row r="12" spans="1:259" s="125" customFormat="1" ht="18" customHeight="1" x14ac:dyDescent="0.2">
      <c r="A12" s="281"/>
      <c r="B12" s="233" t="s">
        <v>10</v>
      </c>
      <c r="C12" s="405">
        <v>1326315</v>
      </c>
      <c r="D12" s="186">
        <v>2.793687765163531</v>
      </c>
      <c r="E12" s="276"/>
      <c r="F12" s="234">
        <v>194402</v>
      </c>
      <c r="G12" s="235">
        <v>2.9971881607352038</v>
      </c>
      <c r="H12" s="276"/>
      <c r="I12" s="282">
        <v>39459</v>
      </c>
      <c r="J12" s="413">
        <f t="shared" ref="J12:J28" si="1">I12*100/C12</f>
        <v>2.9750851042173241</v>
      </c>
      <c r="K12" s="235">
        <f t="shared" ref="K12:K28" si="2">I12*100/F12</f>
        <v>20.297630682811906</v>
      </c>
      <c r="L12" s="278"/>
      <c r="M12" s="278">
        <f t="shared" ref="M12:M31" si="3">_xlfn.RANK.EQ(K12,K$11:K$31,0)</f>
        <v>9</v>
      </c>
      <c r="N12" s="278">
        <v>2</v>
      </c>
      <c r="O12" s="278">
        <f t="shared" ref="O12:O29" si="4">MATCH(N12,M$11:M$31,0)</f>
        <v>1</v>
      </c>
      <c r="P12" s="279" t="str">
        <f t="shared" si="0"/>
        <v>Andalucía</v>
      </c>
      <c r="Q12" s="280">
        <f t="shared" ref="Q12:Q29" si="5">INDEX(K$11:K$31,O12,1)</f>
        <v>26.15184262618035</v>
      </c>
      <c r="R12" s="310"/>
      <c r="S12" s="275"/>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row>
    <row r="13" spans="1:259" s="125" customFormat="1" ht="18" customHeight="1" x14ac:dyDescent="0.2">
      <c r="A13" s="281"/>
      <c r="B13" s="233" t="s">
        <v>40</v>
      </c>
      <c r="C13" s="405">
        <v>1004686</v>
      </c>
      <c r="D13" s="186">
        <v>2.1162235110294971</v>
      </c>
      <c r="E13" s="276"/>
      <c r="F13" s="234">
        <v>193502</v>
      </c>
      <c r="G13" s="235">
        <v>2.9833124323750959</v>
      </c>
      <c r="H13" s="276"/>
      <c r="I13" s="282">
        <v>30053</v>
      </c>
      <c r="J13" s="413">
        <f t="shared" si="1"/>
        <v>2.9912828485715934</v>
      </c>
      <c r="K13" s="235">
        <f t="shared" si="2"/>
        <v>15.531105621647322</v>
      </c>
      <c r="L13" s="278"/>
      <c r="M13" s="278">
        <f t="shared" si="3"/>
        <v>17</v>
      </c>
      <c r="N13" s="278">
        <v>3</v>
      </c>
      <c r="O13" s="278">
        <f>MATCH(N13,M$11:M$31,0)</f>
        <v>8</v>
      </c>
      <c r="P13" s="279" t="str">
        <f t="shared" si="0"/>
        <v>Castilla - La Mancha</v>
      </c>
      <c r="Q13" s="280">
        <f t="shared" si="5"/>
        <v>24.109886698742823</v>
      </c>
      <c r="R13" s="310"/>
      <c r="S13" s="275"/>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row>
    <row r="14" spans="1:259" s="125" customFormat="1" ht="18" customHeight="1" x14ac:dyDescent="0.2">
      <c r="A14" s="281"/>
      <c r="B14" s="233" t="s">
        <v>41</v>
      </c>
      <c r="C14" s="405">
        <v>1176659</v>
      </c>
      <c r="D14" s="186">
        <v>2.4784593796115968</v>
      </c>
      <c r="E14" s="276"/>
      <c r="F14" s="234">
        <v>122308</v>
      </c>
      <c r="G14" s="235">
        <v>1.8856806491867435</v>
      </c>
      <c r="H14" s="276"/>
      <c r="I14" s="282">
        <v>28446</v>
      </c>
      <c r="J14" s="413">
        <f t="shared" si="1"/>
        <v>2.4175228337181802</v>
      </c>
      <c r="K14" s="235">
        <f t="shared" si="2"/>
        <v>23.257677339176507</v>
      </c>
      <c r="L14" s="278"/>
      <c r="M14" s="278">
        <f t="shared" si="3"/>
        <v>4</v>
      </c>
      <c r="N14" s="278">
        <v>4</v>
      </c>
      <c r="O14" s="278">
        <f t="shared" si="4"/>
        <v>4</v>
      </c>
      <c r="P14" s="279" t="str">
        <f t="shared" si="0"/>
        <v>Balears, Illes</v>
      </c>
      <c r="Q14" s="280">
        <f t="shared" si="5"/>
        <v>23.257677339176507</v>
      </c>
      <c r="R14" s="310"/>
      <c r="S14" s="275"/>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row>
    <row r="15" spans="1:259" s="125" customFormat="1" ht="18" customHeight="1" x14ac:dyDescent="0.2">
      <c r="A15" s="281"/>
      <c r="B15" s="233" t="s">
        <v>9</v>
      </c>
      <c r="C15" s="405">
        <v>2177701</v>
      </c>
      <c r="D15" s="186">
        <v>4.5870073397981521</v>
      </c>
      <c r="E15" s="276"/>
      <c r="F15" s="234">
        <v>246866</v>
      </c>
      <c r="G15" s="235">
        <v>3.8060506192737567</v>
      </c>
      <c r="H15" s="276"/>
      <c r="I15" s="282">
        <v>39291</v>
      </c>
      <c r="J15" s="413">
        <f t="shared" si="1"/>
        <v>1.8042421801707398</v>
      </c>
      <c r="K15" s="235">
        <f t="shared" si="2"/>
        <v>15.915921998169047</v>
      </c>
      <c r="L15" s="278"/>
      <c r="M15" s="278">
        <f t="shared" si="3"/>
        <v>16</v>
      </c>
      <c r="N15" s="278">
        <v>5</v>
      </c>
      <c r="O15" s="278">
        <f t="shared" si="4"/>
        <v>11</v>
      </c>
      <c r="P15" s="279" t="str">
        <f t="shared" si="0"/>
        <v>Extremadura</v>
      </c>
      <c r="Q15" s="280">
        <f t="shared" si="5"/>
        <v>21.5033474586896</v>
      </c>
      <c r="R15" s="310"/>
      <c r="S15" s="275"/>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row>
    <row r="16" spans="1:259" s="125" customFormat="1" ht="18" customHeight="1" x14ac:dyDescent="0.2">
      <c r="A16" s="281"/>
      <c r="B16" s="233" t="s">
        <v>8</v>
      </c>
      <c r="C16" s="406">
        <v>585402</v>
      </c>
      <c r="D16" s="186">
        <v>1.2330633409878207</v>
      </c>
      <c r="E16" s="276"/>
      <c r="F16" s="238">
        <v>99678</v>
      </c>
      <c r="G16" s="235">
        <v>1.5367831683098099</v>
      </c>
      <c r="H16" s="276"/>
      <c r="I16" s="282">
        <v>17610</v>
      </c>
      <c r="J16" s="413">
        <f t="shared" si="1"/>
        <v>3.0081892443141638</v>
      </c>
      <c r="K16" s="235">
        <f t="shared" si="2"/>
        <v>17.666887377355085</v>
      </c>
      <c r="L16" s="278"/>
      <c r="M16" s="278">
        <f t="shared" si="3"/>
        <v>15</v>
      </c>
      <c r="N16" s="278">
        <v>6</v>
      </c>
      <c r="O16" s="278">
        <f t="shared" si="4"/>
        <v>13</v>
      </c>
      <c r="P16" s="279" t="str">
        <f t="shared" si="0"/>
        <v>Madrid, Comunidad de</v>
      </c>
      <c r="Q16" s="283">
        <f t="shared" si="5"/>
        <v>21.424207014386923</v>
      </c>
      <c r="R16" s="310"/>
      <c r="S16" s="275"/>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row>
    <row r="17" spans="1:259" s="128" customFormat="1" ht="18" customHeight="1" x14ac:dyDescent="0.2">
      <c r="A17" s="284"/>
      <c r="B17" s="285" t="s">
        <v>7</v>
      </c>
      <c r="C17" s="405">
        <v>2372640</v>
      </c>
      <c r="D17" s="186">
        <v>4.9976177145984177</v>
      </c>
      <c r="E17" s="276"/>
      <c r="F17" s="286">
        <v>420966</v>
      </c>
      <c r="G17" s="287">
        <v>6.4902331831568389</v>
      </c>
      <c r="H17" s="276"/>
      <c r="I17" s="288">
        <v>119437</v>
      </c>
      <c r="J17" s="414">
        <f t="shared" si="1"/>
        <v>5.0339284510081601</v>
      </c>
      <c r="K17" s="287">
        <f t="shared" si="2"/>
        <v>28.372125064732067</v>
      </c>
      <c r="L17" s="278"/>
      <c r="M17" s="278">
        <f t="shared" si="3"/>
        <v>1</v>
      </c>
      <c r="N17" s="278">
        <v>7</v>
      </c>
      <c r="O17" s="278">
        <f t="shared" si="4"/>
        <v>21</v>
      </c>
      <c r="P17" s="279" t="str">
        <f t="shared" si="0"/>
        <v>TOTAL</v>
      </c>
      <c r="Q17" s="280">
        <f t="shared" si="5"/>
        <v>21.14818260335182</v>
      </c>
      <c r="R17" s="310"/>
      <c r="S17" s="289"/>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row>
    <row r="18" spans="1:259" s="128" customFormat="1" ht="18" customHeight="1" x14ac:dyDescent="0.2">
      <c r="A18" s="284"/>
      <c r="B18" s="285" t="s">
        <v>43</v>
      </c>
      <c r="C18" s="405">
        <v>2053328</v>
      </c>
      <c r="D18" s="186">
        <v>4.3250338806902606</v>
      </c>
      <c r="E18" s="276"/>
      <c r="F18" s="286">
        <v>289935</v>
      </c>
      <c r="G18" s="287">
        <v>4.4700658912087397</v>
      </c>
      <c r="H18" s="276"/>
      <c r="I18" s="288">
        <v>69903</v>
      </c>
      <c r="J18" s="414">
        <f t="shared" si="1"/>
        <v>3.4043757256512355</v>
      </c>
      <c r="K18" s="287">
        <f t="shared" si="2"/>
        <v>24.109886698742823</v>
      </c>
      <c r="L18" s="278"/>
      <c r="M18" s="278">
        <f t="shared" si="3"/>
        <v>3</v>
      </c>
      <c r="N18" s="278">
        <v>8</v>
      </c>
      <c r="O18" s="278">
        <f t="shared" si="4"/>
        <v>10</v>
      </c>
      <c r="P18" s="279" t="str">
        <f t="shared" si="0"/>
        <v>Comunitat Valenciana</v>
      </c>
      <c r="Q18" s="280">
        <f t="shared" si="5"/>
        <v>21.122348068697647</v>
      </c>
      <c r="R18" s="310"/>
      <c r="S18" s="289"/>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row>
    <row r="19" spans="1:259" s="128" customFormat="1" ht="18" customHeight="1" x14ac:dyDescent="0.2">
      <c r="A19" s="284"/>
      <c r="B19" s="285" t="s">
        <v>44</v>
      </c>
      <c r="C19" s="405">
        <v>7792611</v>
      </c>
      <c r="D19" s="186">
        <v>16.413990650319683</v>
      </c>
      <c r="E19" s="276"/>
      <c r="F19" s="286">
        <v>1069708</v>
      </c>
      <c r="G19" s="287">
        <v>16.492197369593594</v>
      </c>
      <c r="H19" s="276"/>
      <c r="I19" s="288">
        <v>199368</v>
      </c>
      <c r="J19" s="414">
        <f t="shared" si="1"/>
        <v>2.5584236143700743</v>
      </c>
      <c r="K19" s="287">
        <f t="shared" si="2"/>
        <v>18.637609515867883</v>
      </c>
      <c r="L19" s="278"/>
      <c r="M19" s="278">
        <f t="shared" si="3"/>
        <v>14</v>
      </c>
      <c r="N19" s="278">
        <v>9</v>
      </c>
      <c r="O19" s="278">
        <f>MATCH(N19,M$11:M$31,0)</f>
        <v>2</v>
      </c>
      <c r="P19" s="279" t="str">
        <f t="shared" si="0"/>
        <v>Aragón</v>
      </c>
      <c r="Q19" s="280">
        <f t="shared" si="5"/>
        <v>20.297630682811906</v>
      </c>
      <c r="R19" s="310"/>
      <c r="S19" s="289"/>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row>
    <row r="20" spans="1:259" s="128" customFormat="1" ht="18" customHeight="1" x14ac:dyDescent="0.2">
      <c r="A20" s="284"/>
      <c r="B20" s="285" t="s">
        <v>6</v>
      </c>
      <c r="C20" s="405">
        <v>5097967</v>
      </c>
      <c r="D20" s="186">
        <v>10.738118799159649</v>
      </c>
      <c r="E20" s="276"/>
      <c r="F20" s="286">
        <v>656267</v>
      </c>
      <c r="G20" s="287">
        <v>10.11798069300321</v>
      </c>
      <c r="H20" s="276"/>
      <c r="I20" s="288">
        <v>138619</v>
      </c>
      <c r="J20" s="414">
        <f t="shared" si="1"/>
        <v>2.7191035171471296</v>
      </c>
      <c r="K20" s="287">
        <f>I20*100/F20</f>
        <v>21.122348068697647</v>
      </c>
      <c r="L20" s="278"/>
      <c r="M20" s="278">
        <f t="shared" si="3"/>
        <v>8</v>
      </c>
      <c r="N20" s="278">
        <v>10</v>
      </c>
      <c r="O20" s="278">
        <f t="shared" si="4"/>
        <v>17</v>
      </c>
      <c r="P20" s="279" t="str">
        <f t="shared" si="0"/>
        <v>Rioja, La</v>
      </c>
      <c r="Q20" s="280">
        <f t="shared" si="5"/>
        <v>19.972967583257628</v>
      </c>
      <c r="R20" s="310"/>
      <c r="S20" s="289"/>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row>
    <row r="21" spans="1:259" s="125" customFormat="1" ht="18" customHeight="1" x14ac:dyDescent="0.2">
      <c r="A21" s="281"/>
      <c r="B21" s="233" t="s">
        <v>5</v>
      </c>
      <c r="C21" s="405">
        <v>1054776</v>
      </c>
      <c r="D21" s="186">
        <v>2.221730739822839</v>
      </c>
      <c r="E21" s="276"/>
      <c r="F21" s="234">
        <v>159524</v>
      </c>
      <c r="G21" s="235">
        <v>2.4594574343531583</v>
      </c>
      <c r="H21" s="276"/>
      <c r="I21" s="282">
        <v>34303</v>
      </c>
      <c r="J21" s="413">
        <f t="shared" si="1"/>
        <v>3.2521597002586331</v>
      </c>
      <c r="K21" s="235">
        <f t="shared" si="2"/>
        <v>21.5033474586896</v>
      </c>
      <c r="L21" s="278"/>
      <c r="M21" s="278">
        <f t="shared" si="3"/>
        <v>5</v>
      </c>
      <c r="N21" s="278">
        <v>11</v>
      </c>
      <c r="O21" s="278">
        <f t="shared" si="4"/>
        <v>16</v>
      </c>
      <c r="P21" s="279" t="str">
        <f t="shared" si="0"/>
        <v>País Vasco</v>
      </c>
      <c r="Q21" s="280">
        <f t="shared" si="5"/>
        <v>19.85764194215367</v>
      </c>
      <c r="R21" s="310"/>
      <c r="S21" s="275"/>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row>
    <row r="22" spans="1:259" s="125" customFormat="1" ht="18" customHeight="1" x14ac:dyDescent="0.2">
      <c r="A22" s="281"/>
      <c r="B22" s="233" t="s">
        <v>38</v>
      </c>
      <c r="C22" s="405">
        <v>2690464</v>
      </c>
      <c r="D22" s="186">
        <v>5.6670672950339354</v>
      </c>
      <c r="E22" s="276"/>
      <c r="F22" s="234">
        <v>485558</v>
      </c>
      <c r="G22" s="235">
        <v>7.4860787900858226</v>
      </c>
      <c r="H22" s="276"/>
      <c r="I22" s="282">
        <v>72822</v>
      </c>
      <c r="J22" s="413">
        <f t="shared" si="1"/>
        <v>2.7066706709325974</v>
      </c>
      <c r="K22" s="235">
        <f t="shared" si="2"/>
        <v>14.997590401146722</v>
      </c>
      <c r="L22" s="278"/>
      <c r="M22" s="278">
        <f t="shared" si="3"/>
        <v>18</v>
      </c>
      <c r="N22" s="278">
        <v>12</v>
      </c>
      <c r="O22" s="278">
        <f t="shared" si="4"/>
        <v>14</v>
      </c>
      <c r="P22" s="279" t="str">
        <f t="shared" si="0"/>
        <v>Murcia, Región de</v>
      </c>
      <c r="Q22" s="280">
        <f t="shared" si="5"/>
        <v>19.545930703047816</v>
      </c>
      <c r="R22" s="310"/>
      <c r="S22" s="275"/>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row>
    <row r="23" spans="1:259" s="125" customFormat="1" ht="18" customHeight="1" x14ac:dyDescent="0.2">
      <c r="A23" s="281"/>
      <c r="B23" s="233" t="s">
        <v>45</v>
      </c>
      <c r="C23" s="405">
        <v>6750336</v>
      </c>
      <c r="D23" s="186">
        <v>14.218591431102663</v>
      </c>
      <c r="E23" s="276"/>
      <c r="F23" s="234">
        <v>803577</v>
      </c>
      <c r="G23" s="235">
        <v>12.389129076033749</v>
      </c>
      <c r="H23" s="276"/>
      <c r="I23" s="282">
        <v>172160</v>
      </c>
      <c r="J23" s="413">
        <f t="shared" si="1"/>
        <v>2.5503915656939151</v>
      </c>
      <c r="K23" s="235">
        <f t="shared" si="2"/>
        <v>21.424207014386923</v>
      </c>
      <c r="L23" s="278"/>
      <c r="M23" s="278">
        <f t="shared" si="3"/>
        <v>6</v>
      </c>
      <c r="N23" s="278">
        <v>13</v>
      </c>
      <c r="O23" s="278">
        <f t="shared" si="4"/>
        <v>15</v>
      </c>
      <c r="P23" s="279" t="str">
        <f t="shared" si="0"/>
        <v>Navarra, Comunidad Foral de</v>
      </c>
      <c r="Q23" s="280">
        <f t="shared" si="5"/>
        <v>18.892508143322477</v>
      </c>
      <c r="R23" s="310"/>
      <c r="S23" s="275"/>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row>
    <row r="24" spans="1:259" s="125" customFormat="1" ht="18" customHeight="1" x14ac:dyDescent="0.2">
      <c r="A24" s="281"/>
      <c r="B24" s="233" t="s">
        <v>46</v>
      </c>
      <c r="C24" s="405">
        <v>1531878</v>
      </c>
      <c r="D24" s="186">
        <v>3.2266760357254345</v>
      </c>
      <c r="E24" s="276"/>
      <c r="F24" s="234">
        <v>201423</v>
      </c>
      <c r="G24" s="235">
        <v>3.1054342594200008</v>
      </c>
      <c r="H24" s="276"/>
      <c r="I24" s="282">
        <v>39370</v>
      </c>
      <c r="J24" s="413">
        <f t="shared" si="1"/>
        <v>2.5700480064339328</v>
      </c>
      <c r="K24" s="235">
        <f>I24*100/F24</f>
        <v>19.545930703047816</v>
      </c>
      <c r="L24" s="278"/>
      <c r="M24" s="278">
        <f t="shared" si="3"/>
        <v>12</v>
      </c>
      <c r="N24" s="278">
        <v>14</v>
      </c>
      <c r="O24" s="278">
        <f t="shared" si="4"/>
        <v>9</v>
      </c>
      <c r="P24" s="279" t="str">
        <f t="shared" si="0"/>
        <v>Cataluña</v>
      </c>
      <c r="Q24" s="280">
        <f t="shared" si="5"/>
        <v>18.637609515867883</v>
      </c>
      <c r="R24" s="310"/>
      <c r="S24" s="275"/>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row>
    <row r="25" spans="1:259" s="125" customFormat="1" ht="18" customHeight="1" x14ac:dyDescent="0.2">
      <c r="A25" s="281"/>
      <c r="B25" s="233" t="s">
        <v>47</v>
      </c>
      <c r="C25" s="406">
        <v>664117</v>
      </c>
      <c r="D25" s="186">
        <v>1.3988649284198011</v>
      </c>
      <c r="E25" s="276"/>
      <c r="F25" s="238">
        <v>82583</v>
      </c>
      <c r="G25" s="235">
        <v>1.2732214168475393</v>
      </c>
      <c r="H25" s="276"/>
      <c r="I25" s="282">
        <v>15602</v>
      </c>
      <c r="J25" s="413">
        <f t="shared" si="1"/>
        <v>2.3492848398700832</v>
      </c>
      <c r="K25" s="235">
        <f t="shared" si="2"/>
        <v>18.892508143322477</v>
      </c>
      <c r="L25" s="278"/>
      <c r="M25" s="278">
        <f t="shared" si="3"/>
        <v>13</v>
      </c>
      <c r="N25" s="278">
        <v>15</v>
      </c>
      <c r="O25" s="278">
        <f t="shared" si="4"/>
        <v>6</v>
      </c>
      <c r="P25" s="279" t="str">
        <f t="shared" si="0"/>
        <v>Cantabria</v>
      </c>
      <c r="Q25" s="283">
        <f t="shared" si="5"/>
        <v>17.666887377355085</v>
      </c>
      <c r="R25" s="310"/>
      <c r="S25" s="275"/>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row>
    <row r="26" spans="1:259" s="125" customFormat="1" ht="18" customHeight="1" x14ac:dyDescent="0.2">
      <c r="A26" s="281"/>
      <c r="B26" s="233" t="s">
        <v>48</v>
      </c>
      <c r="C26" s="406">
        <v>2208174</v>
      </c>
      <c r="D26" s="186">
        <v>4.6511942390399073</v>
      </c>
      <c r="E26" s="276"/>
      <c r="F26" s="238">
        <v>336616</v>
      </c>
      <c r="G26" s="235">
        <v>5.1897690862956214</v>
      </c>
      <c r="H26" s="276"/>
      <c r="I26" s="282">
        <v>66844</v>
      </c>
      <c r="J26" s="413">
        <f t="shared" si="1"/>
        <v>3.0271165225204175</v>
      </c>
      <c r="K26" s="235">
        <f t="shared" si="2"/>
        <v>19.85764194215367</v>
      </c>
      <c r="L26" s="278"/>
      <c r="M26" s="278">
        <f t="shared" si="3"/>
        <v>11</v>
      </c>
      <c r="N26" s="278">
        <v>16</v>
      </c>
      <c r="O26" s="278">
        <f t="shared" si="4"/>
        <v>5</v>
      </c>
      <c r="P26" s="279" t="str">
        <f t="shared" si="0"/>
        <v>Canarias</v>
      </c>
      <c r="Q26" s="280">
        <f t="shared" si="5"/>
        <v>15.915921998169047</v>
      </c>
      <c r="R26" s="310"/>
      <c r="S26" s="275"/>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row>
    <row r="27" spans="1:259" s="125" customFormat="1" ht="18" customHeight="1" x14ac:dyDescent="0.2">
      <c r="A27" s="281"/>
      <c r="B27" s="233" t="s">
        <v>49</v>
      </c>
      <c r="C27" s="406">
        <v>319892</v>
      </c>
      <c r="D27" s="187">
        <v>0.67380551872948147</v>
      </c>
      <c r="E27" s="276"/>
      <c r="F27" s="238">
        <v>45131</v>
      </c>
      <c r="G27" s="242">
        <v>0.69580610735558523</v>
      </c>
      <c r="H27" s="276"/>
      <c r="I27" s="282">
        <v>9014</v>
      </c>
      <c r="J27" s="413">
        <f t="shared" si="1"/>
        <v>2.8178260162804944</v>
      </c>
      <c r="K27" s="242">
        <f t="shared" si="2"/>
        <v>19.972967583257628</v>
      </c>
      <c r="L27" s="278"/>
      <c r="M27" s="278">
        <f t="shared" si="3"/>
        <v>10</v>
      </c>
      <c r="N27" s="278">
        <v>17</v>
      </c>
      <c r="O27" s="278">
        <f t="shared" si="4"/>
        <v>3</v>
      </c>
      <c r="P27" s="279" t="str">
        <f t="shared" si="0"/>
        <v>Asturias, Principado de</v>
      </c>
      <c r="Q27" s="280">
        <f t="shared" si="5"/>
        <v>15.531105621647322</v>
      </c>
      <c r="R27" s="310"/>
      <c r="S27" s="275"/>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row>
    <row r="28" spans="1:259" s="125" customFormat="1" ht="18" customHeight="1" x14ac:dyDescent="0.2">
      <c r="A28" s="281"/>
      <c r="B28" s="233" t="s">
        <v>4</v>
      </c>
      <c r="C28" s="238">
        <v>168287</v>
      </c>
      <c r="D28" s="242">
        <v>0.35447185090726951</v>
      </c>
      <c r="E28" s="276"/>
      <c r="F28" s="238">
        <v>22272</v>
      </c>
      <c r="G28" s="242">
        <v>0.34337802448480192</v>
      </c>
      <c r="H28" s="276"/>
      <c r="I28" s="282">
        <v>3282</v>
      </c>
      <c r="J28" s="413">
        <f t="shared" si="1"/>
        <v>1.9502397689661115</v>
      </c>
      <c r="K28" s="242">
        <f t="shared" si="2"/>
        <v>14.735991379310345</v>
      </c>
      <c r="L28" s="278"/>
      <c r="M28" s="278">
        <f t="shared" si="3"/>
        <v>19</v>
      </c>
      <c r="N28" s="278">
        <v>18</v>
      </c>
      <c r="O28" s="278">
        <f t="shared" si="4"/>
        <v>12</v>
      </c>
      <c r="P28" s="279" t="str">
        <f t="shared" si="0"/>
        <v>Galicia</v>
      </c>
      <c r="Q28" s="280">
        <f t="shared" si="5"/>
        <v>14.997590401146722</v>
      </c>
      <c r="R28" s="311"/>
      <c r="S28" s="223"/>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row>
    <row r="29" spans="1:259" s="125" customFormat="1" ht="6" customHeight="1" x14ac:dyDescent="0.2">
      <c r="A29" s="281"/>
      <c r="B29" s="290"/>
      <c r="C29" s="291"/>
      <c r="D29" s="292"/>
      <c r="E29" s="232"/>
      <c r="F29" s="291"/>
      <c r="G29" s="292"/>
      <c r="H29" s="232"/>
      <c r="I29" s="291"/>
      <c r="J29" s="411"/>
      <c r="K29" s="292"/>
      <c r="L29" s="278"/>
      <c r="M29" s="278"/>
      <c r="N29" s="278">
        <v>19</v>
      </c>
      <c r="O29" s="278">
        <f t="shared" si="4"/>
        <v>18</v>
      </c>
      <c r="P29" s="279" t="str">
        <f t="shared" si="0"/>
        <v>Ceuta y Melilla</v>
      </c>
      <c r="Q29" s="280">
        <f t="shared" si="5"/>
        <v>14.735991379310345</v>
      </c>
      <c r="R29" s="312"/>
      <c r="S29" s="212"/>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row>
    <row r="30" spans="1:259" s="125" customFormat="1" ht="5.25" customHeight="1" x14ac:dyDescent="0.2">
      <c r="A30" s="281"/>
      <c r="B30" s="293"/>
      <c r="C30" s="221"/>
      <c r="D30" s="249"/>
      <c r="E30" s="293"/>
      <c r="F30" s="293"/>
      <c r="G30" s="294"/>
      <c r="H30" s="293"/>
      <c r="I30" s="256"/>
      <c r="J30" s="256"/>
      <c r="K30" s="295"/>
      <c r="L30" s="296"/>
      <c r="M30" s="278"/>
      <c r="N30" s="297"/>
      <c r="O30" s="297"/>
      <c r="P30" s="297"/>
      <c r="Q30" s="297"/>
      <c r="R30" s="313"/>
      <c r="S30" s="256"/>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row>
    <row r="31" spans="1:259" s="27" customFormat="1" ht="15.75" customHeight="1" x14ac:dyDescent="0.2">
      <c r="A31" s="222"/>
      <c r="B31" s="298" t="s">
        <v>3</v>
      </c>
      <c r="C31" s="253">
        <f>SUM(C11:C28)</f>
        <v>47475420</v>
      </c>
      <c r="D31" s="254">
        <f>SUM(D11:D28)</f>
        <v>100</v>
      </c>
      <c r="E31" s="299"/>
      <c r="F31" s="253">
        <f>SUM(F11:F28)</f>
        <v>6486146</v>
      </c>
      <c r="G31" s="254">
        <f>SUM(G11:G28)</f>
        <v>99.999999999999986</v>
      </c>
      <c r="H31" s="211"/>
      <c r="I31" s="253">
        <f>SUM(I11:I30)</f>
        <v>1371702</v>
      </c>
      <c r="J31" s="409">
        <f>I31*100/C31</f>
        <v>2.8892888151384444</v>
      </c>
      <c r="K31" s="254">
        <f>I31*100/F31</f>
        <v>21.14818260335182</v>
      </c>
      <c r="L31" s="297"/>
      <c r="M31" s="278">
        <f t="shared" si="3"/>
        <v>7</v>
      </c>
      <c r="N31" s="297"/>
      <c r="O31" s="297"/>
      <c r="P31" s="297"/>
      <c r="Q31" s="297"/>
      <c r="R31" s="261"/>
      <c r="S31" s="261"/>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row>
    <row r="32" spans="1:259" s="27" customFormat="1" ht="9.75" customHeight="1" x14ac:dyDescent="0.2">
      <c r="A32" s="222"/>
      <c r="B32" s="300"/>
      <c r="C32" s="300"/>
      <c r="D32" s="300"/>
      <c r="E32" s="299"/>
      <c r="F32" s="301"/>
      <c r="G32" s="302"/>
      <c r="H32" s="211"/>
      <c r="I32" s="301"/>
      <c r="J32" s="301"/>
      <c r="K32" s="302"/>
      <c r="L32" s="297"/>
      <c r="M32" s="297"/>
      <c r="N32" s="297"/>
      <c r="O32" s="297"/>
      <c r="P32" s="297"/>
      <c r="Q32" s="297"/>
      <c r="R32" s="261"/>
      <c r="S32" s="261"/>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row>
    <row r="33" spans="1:259" s="20" customFormat="1" ht="18.75" customHeight="1" x14ac:dyDescent="0.2">
      <c r="A33" s="251"/>
      <c r="B33" s="1057" t="str">
        <f>'22solcasaadpot'!B32:M32</f>
        <v>(1) Cifras INE de población referidas al 01/01/2022. Real Decreto 1037/2022, de 20 de diciembre BOE 21.12.22.</v>
      </c>
      <c r="C33" s="1071"/>
      <c r="D33" s="1071"/>
      <c r="E33" s="1071"/>
      <c r="F33" s="1071"/>
      <c r="G33" s="1071"/>
      <c r="H33" s="1071"/>
      <c r="I33" s="1071"/>
      <c r="J33" s="1071"/>
      <c r="K33" s="1071"/>
      <c r="L33" s="1071"/>
      <c r="M33" s="1071"/>
      <c r="N33" s="1071"/>
      <c r="O33" s="1071"/>
      <c r="P33" s="251"/>
      <c r="Q33" s="261"/>
      <c r="R33" s="264"/>
      <c r="S33" s="264"/>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row>
    <row r="34" spans="1:259" ht="24" customHeight="1" x14ac:dyDescent="0.2">
      <c r="B34" s="1064" t="str">
        <f>'22solcasaadpot'!B33:Q33</f>
        <v>(2) Cifras de Población Potencialmente Dependiente calculadas según lo explicado en la metodología</v>
      </c>
      <c r="C34" s="1108"/>
      <c r="D34" s="1108"/>
      <c r="E34" s="1108"/>
      <c r="F34" s="1108"/>
      <c r="G34" s="1108"/>
      <c r="H34" s="1108"/>
      <c r="I34" s="1108"/>
      <c r="J34" s="1108"/>
      <c r="K34" s="1108"/>
      <c r="L34" s="1108"/>
      <c r="M34" s="1108"/>
      <c r="N34" s="1108"/>
      <c r="O34" s="1108"/>
      <c r="P34" s="1108"/>
    </row>
    <row r="35" spans="1:259" ht="15" customHeight="1" x14ac:dyDescent="0.15">
      <c r="B35" s="257" t="s">
        <v>50</v>
      </c>
      <c r="C35" s="257"/>
      <c r="D35" s="257"/>
      <c r="L35" s="304"/>
      <c r="M35" s="305"/>
      <c r="N35" s="305"/>
      <c r="O35" s="305"/>
      <c r="P35" s="306"/>
      <c r="Q35" s="307"/>
      <c r="R35" s="231"/>
    </row>
    <row r="36" spans="1:259" x14ac:dyDescent="0.15">
      <c r="L36" s="304"/>
      <c r="M36" s="305"/>
      <c r="N36" s="305"/>
      <c r="O36" s="305"/>
      <c r="P36" s="306"/>
      <c r="Q36" s="307"/>
      <c r="R36" s="231"/>
    </row>
    <row r="37" spans="1:259" x14ac:dyDescent="0.15">
      <c r="L37" s="304"/>
      <c r="M37" s="305"/>
      <c r="N37" s="305"/>
      <c r="O37" s="305"/>
      <c r="P37" s="306"/>
      <c r="Q37" s="308"/>
      <c r="R37" s="231"/>
    </row>
    <row r="38" spans="1:259" x14ac:dyDescent="0.15">
      <c r="L38" s="304"/>
      <c r="M38" s="305"/>
      <c r="N38" s="305"/>
      <c r="O38" s="305"/>
      <c r="P38" s="306"/>
      <c r="Q38" s="307"/>
      <c r="R38" s="231"/>
    </row>
    <row r="39" spans="1:259" x14ac:dyDescent="0.15">
      <c r="L39" s="304"/>
      <c r="M39" s="305"/>
      <c r="N39" s="305"/>
      <c r="O39" s="305"/>
      <c r="P39" s="306"/>
      <c r="Q39" s="307"/>
      <c r="R39" s="231"/>
    </row>
    <row r="40" spans="1:259" x14ac:dyDescent="0.15">
      <c r="L40" s="304"/>
      <c r="M40" s="305"/>
      <c r="N40" s="305"/>
      <c r="O40" s="305"/>
      <c r="P40" s="306"/>
      <c r="Q40" s="307"/>
      <c r="R40" s="231"/>
    </row>
    <row r="41" spans="1:259" x14ac:dyDescent="0.15">
      <c r="L41" s="304"/>
      <c r="M41" s="305"/>
      <c r="N41" s="305"/>
      <c r="O41" s="305"/>
      <c r="P41" s="306"/>
      <c r="Q41" s="307"/>
      <c r="R41" s="231"/>
    </row>
    <row r="42" spans="1:259" x14ac:dyDescent="0.15">
      <c r="L42" s="304"/>
      <c r="M42" s="305"/>
      <c r="N42" s="305"/>
      <c r="O42" s="305"/>
      <c r="P42" s="306"/>
      <c r="Q42" s="307"/>
      <c r="R42" s="231"/>
    </row>
    <row r="43" spans="1:259" x14ac:dyDescent="0.15">
      <c r="L43" s="304"/>
      <c r="M43" s="305"/>
      <c r="N43" s="305"/>
      <c r="O43" s="305"/>
      <c r="P43" s="306"/>
      <c r="Q43" s="307"/>
      <c r="R43" s="231"/>
    </row>
    <row r="44" spans="1:259" x14ac:dyDescent="0.15">
      <c r="L44" s="304"/>
      <c r="M44" s="305"/>
      <c r="N44" s="305"/>
      <c r="O44" s="305"/>
      <c r="P44" s="306"/>
      <c r="Q44" s="308"/>
      <c r="R44" s="231"/>
    </row>
    <row r="45" spans="1:259" x14ac:dyDescent="0.15">
      <c r="L45" s="304"/>
      <c r="M45" s="305"/>
      <c r="N45" s="305"/>
      <c r="O45" s="305"/>
      <c r="P45" s="306"/>
      <c r="Q45" s="307"/>
      <c r="R45" s="231"/>
    </row>
    <row r="46" spans="1:259" x14ac:dyDescent="0.15">
      <c r="L46" s="304"/>
      <c r="M46" s="305"/>
      <c r="N46" s="305"/>
      <c r="O46" s="305"/>
      <c r="P46" s="306"/>
      <c r="Q46" s="307"/>
      <c r="R46" s="231"/>
    </row>
    <row r="47" spans="1:259" x14ac:dyDescent="0.15">
      <c r="L47" s="304"/>
      <c r="M47" s="305"/>
      <c r="N47" s="305"/>
      <c r="O47" s="305"/>
      <c r="P47" s="306"/>
      <c r="Q47" s="307"/>
      <c r="R47" s="231"/>
    </row>
    <row r="48" spans="1:259" x14ac:dyDescent="0.15">
      <c r="L48" s="304"/>
      <c r="M48" s="305"/>
      <c r="N48" s="305"/>
      <c r="O48" s="305"/>
      <c r="P48" s="306"/>
      <c r="Q48" s="307"/>
      <c r="R48" s="231"/>
    </row>
    <row r="49" spans="12:18" x14ac:dyDescent="0.15">
      <c r="L49" s="304"/>
      <c r="M49" s="305"/>
      <c r="N49" s="305"/>
      <c r="O49" s="305"/>
      <c r="P49" s="306"/>
      <c r="Q49" s="307"/>
      <c r="R49" s="231"/>
    </row>
    <row r="50" spans="12:18" x14ac:dyDescent="0.15">
      <c r="L50" s="304"/>
      <c r="M50" s="305"/>
      <c r="N50" s="305"/>
      <c r="O50" s="305"/>
      <c r="P50" s="306"/>
      <c r="Q50" s="308"/>
      <c r="R50" s="231"/>
    </row>
    <row r="51" spans="12:18" x14ac:dyDescent="0.15">
      <c r="L51" s="304"/>
      <c r="M51" s="305"/>
      <c r="N51" s="305"/>
      <c r="O51" s="305"/>
      <c r="P51" s="306"/>
      <c r="Q51" s="307"/>
      <c r="R51" s="231"/>
    </row>
    <row r="52" spans="12:18" x14ac:dyDescent="0.15">
      <c r="L52" s="304"/>
      <c r="M52" s="305"/>
      <c r="N52" s="305"/>
      <c r="O52" s="305"/>
      <c r="P52" s="306"/>
      <c r="Q52" s="307"/>
      <c r="R52" s="231"/>
    </row>
    <row r="53" spans="12:18" x14ac:dyDescent="0.15">
      <c r="L53" s="304"/>
      <c r="M53" s="309"/>
      <c r="N53" s="309"/>
      <c r="O53" s="305"/>
      <c r="P53" s="306"/>
      <c r="Q53" s="307"/>
      <c r="R53" s="231"/>
    </row>
  </sheetData>
  <mergeCells count="8">
    <mergeCell ref="B34:P34"/>
    <mergeCell ref="B3:H3"/>
    <mergeCell ref="A4:Q4"/>
    <mergeCell ref="B5:Q5"/>
    <mergeCell ref="F8:G8"/>
    <mergeCell ref="I8:K8"/>
    <mergeCell ref="C8:D8"/>
    <mergeCell ref="B33:O33"/>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436</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262</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33.75" customHeight="1" x14ac:dyDescent="0.2">
      <c r="A8" s="209"/>
      <c r="B8" s="1037"/>
      <c r="C8" s="211"/>
      <c r="D8" s="1041"/>
      <c r="E8" s="1042"/>
      <c r="F8" s="1042"/>
      <c r="G8" s="1042"/>
      <c r="H8" s="1042"/>
      <c r="I8" s="501"/>
      <c r="J8" s="1045" t="s">
        <v>263</v>
      </c>
      <c r="K8" s="1043"/>
      <c r="L8" s="1043"/>
      <c r="M8" s="1043"/>
      <c r="N8" s="1043"/>
      <c r="O8" s="1044"/>
      <c r="P8" s="211"/>
      <c r="Q8" s="1045" t="s">
        <v>264</v>
      </c>
      <c r="R8" s="1043"/>
      <c r="S8" s="1043"/>
      <c r="T8" s="1043"/>
      <c r="U8" s="1043"/>
      <c r="V8" s="1044"/>
      <c r="W8" s="211"/>
      <c r="X8" s="1045" t="s">
        <v>265</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233</v>
      </c>
      <c r="L9" s="1048" t="s">
        <v>27</v>
      </c>
      <c r="M9" s="1049"/>
      <c r="N9" s="1049" t="s">
        <v>26</v>
      </c>
      <c r="O9" s="1050"/>
      <c r="P9" s="211"/>
      <c r="Q9" s="1051" t="s">
        <v>12</v>
      </c>
      <c r="R9" s="1053" t="s">
        <v>233</v>
      </c>
      <c r="S9" s="1048" t="s">
        <v>27</v>
      </c>
      <c r="T9" s="1049"/>
      <c r="U9" s="1049" t="s">
        <v>26</v>
      </c>
      <c r="V9" s="1050"/>
      <c r="W9" s="211"/>
      <c r="X9" s="1051" t="s">
        <v>12</v>
      </c>
      <c r="Y9" s="1053" t="s">
        <v>233</v>
      </c>
      <c r="Z9" s="1048" t="s">
        <v>27</v>
      </c>
      <c r="AA9" s="1049"/>
      <c r="AB9" s="1049" t="s">
        <v>26</v>
      </c>
      <c r="AC9" s="1050"/>
      <c r="AD9" s="430"/>
      <c r="AE9" s="430"/>
      <c r="AF9" s="431"/>
      <c r="AG9" s="431"/>
      <c r="AH9" s="431"/>
      <c r="AI9" s="431"/>
      <c r="AJ9" s="431"/>
      <c r="AK9" s="431"/>
      <c r="AL9" s="432"/>
    </row>
    <row r="10" spans="1:53" s="219" customFormat="1" ht="36.75" customHeight="1" x14ac:dyDescent="0.2">
      <c r="A10" s="214"/>
      <c r="B10" s="1038"/>
      <c r="C10" s="216"/>
      <c r="D10" s="1047"/>
      <c r="E10" s="408" t="s">
        <v>12</v>
      </c>
      <c r="F10" s="408" t="s">
        <v>233</v>
      </c>
      <c r="G10" s="408" t="s">
        <v>12</v>
      </c>
      <c r="H10" s="218" t="s">
        <v>233</v>
      </c>
      <c r="I10" s="216"/>
      <c r="J10" s="1052"/>
      <c r="K10" s="1054"/>
      <c r="L10" s="408" t="s">
        <v>12</v>
      </c>
      <c r="M10" s="408" t="s">
        <v>233</v>
      </c>
      <c r="N10" s="408" t="s">
        <v>12</v>
      </c>
      <c r="O10" s="218" t="s">
        <v>233</v>
      </c>
      <c r="P10" s="216"/>
      <c r="Q10" s="1052"/>
      <c r="R10" s="1054"/>
      <c r="S10" s="408" t="s">
        <v>12</v>
      </c>
      <c r="T10" s="408" t="s">
        <v>233</v>
      </c>
      <c r="U10" s="408" t="s">
        <v>12</v>
      </c>
      <c r="V10" s="218" t="s">
        <v>233</v>
      </c>
      <c r="W10" s="216"/>
      <c r="X10" s="1052"/>
      <c r="Y10" s="1054"/>
      <c r="Z10" s="408" t="s">
        <v>12</v>
      </c>
      <c r="AA10" s="408" t="s">
        <v>233</v>
      </c>
      <c r="AB10" s="408" t="s">
        <v>12</v>
      </c>
      <c r="AC10" s="218" t="s">
        <v>233</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276119</v>
      </c>
      <c r="E12" s="739">
        <f>L12+S12+Z12</f>
        <v>174834</v>
      </c>
      <c r="F12" s="748">
        <f>E12/$D12*100</f>
        <v>63.318351870027058</v>
      </c>
      <c r="G12" s="739">
        <f>N12+U12+AB12</f>
        <v>101285</v>
      </c>
      <c r="H12" s="230">
        <f>G12/$D12*100</f>
        <v>36.681648129972949</v>
      </c>
      <c r="I12" s="226"/>
      <c r="J12" s="227">
        <v>83078</v>
      </c>
      <c r="K12" s="751">
        <v>30.087752019962405</v>
      </c>
      <c r="L12" s="745">
        <v>34051</v>
      </c>
      <c r="M12" s="748">
        <v>40.986783504658277</v>
      </c>
      <c r="N12" s="745">
        <v>49027</v>
      </c>
      <c r="O12" s="228">
        <v>59.013216495341723</v>
      </c>
      <c r="P12" s="226"/>
      <c r="Q12" s="227">
        <v>57250</v>
      </c>
      <c r="R12" s="751">
        <v>20.733814043944822</v>
      </c>
      <c r="S12" s="745">
        <v>38175</v>
      </c>
      <c r="T12" s="748">
        <v>66.681222707423586</v>
      </c>
      <c r="U12" s="745">
        <v>19075</v>
      </c>
      <c r="V12" s="228">
        <v>33.318777292576421</v>
      </c>
      <c r="W12" s="226"/>
      <c r="X12" s="227">
        <v>135791</v>
      </c>
      <c r="Y12" s="751">
        <v>49.178433936092766</v>
      </c>
      <c r="Z12" s="745">
        <v>102608</v>
      </c>
      <c r="AA12" s="748">
        <v>75.563181654159706</v>
      </c>
      <c r="AB12" s="745">
        <v>33183</v>
      </c>
      <c r="AC12" s="228">
        <f t="shared" ref="AC12:AC29" si="0">AB12/$X12*100</f>
        <v>24.436818345840301</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39459</v>
      </c>
      <c r="E13" s="740">
        <f t="shared" ref="E13:E29" si="2">L13+S13+Z13</f>
        <v>25554</v>
      </c>
      <c r="F13" s="577">
        <f t="shared" ref="F13:H29" si="3">E13/$D13*100</f>
        <v>64.760891051471148</v>
      </c>
      <c r="G13" s="740">
        <f t="shared" ref="G13:G29" si="4">N13+U13+AB13</f>
        <v>13905</v>
      </c>
      <c r="H13" s="237">
        <f t="shared" si="3"/>
        <v>35.239108948528852</v>
      </c>
      <c r="I13" s="226"/>
      <c r="J13" s="234">
        <v>8175</v>
      </c>
      <c r="K13" s="752">
        <v>20.717706986999161</v>
      </c>
      <c r="L13" s="746">
        <v>3471</v>
      </c>
      <c r="M13" s="749">
        <v>42.458715596330279</v>
      </c>
      <c r="N13" s="746">
        <v>4704</v>
      </c>
      <c r="O13" s="235">
        <v>57.541284403669721</v>
      </c>
      <c r="P13" s="226"/>
      <c r="Q13" s="234">
        <v>7164</v>
      </c>
      <c r="R13" s="752">
        <v>18.155553866038165</v>
      </c>
      <c r="S13" s="746">
        <v>4368</v>
      </c>
      <c r="T13" s="749">
        <v>60.971524288107204</v>
      </c>
      <c r="U13" s="746">
        <v>2796</v>
      </c>
      <c r="V13" s="235">
        <v>39.028475711892796</v>
      </c>
      <c r="W13" s="226"/>
      <c r="X13" s="234">
        <v>24120</v>
      </c>
      <c r="Y13" s="752">
        <v>61.12673914696267</v>
      </c>
      <c r="Z13" s="746">
        <v>17715</v>
      </c>
      <c r="AA13" s="749">
        <v>73.445273631840791</v>
      </c>
      <c r="AB13" s="746">
        <v>6405</v>
      </c>
      <c r="AC13" s="235">
        <f t="shared" si="0"/>
        <v>26.554726368159205</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30053</v>
      </c>
      <c r="E14" s="740">
        <f t="shared" si="2"/>
        <v>19554</v>
      </c>
      <c r="F14" s="577">
        <f t="shared" si="3"/>
        <v>65.065051741922602</v>
      </c>
      <c r="G14" s="740">
        <f t="shared" si="4"/>
        <v>10499</v>
      </c>
      <c r="H14" s="237">
        <f t="shared" si="3"/>
        <v>34.934948258077398</v>
      </c>
      <c r="I14" s="226"/>
      <c r="J14" s="234">
        <v>7456</v>
      </c>
      <c r="K14" s="752">
        <v>24.80950321099391</v>
      </c>
      <c r="L14" s="746">
        <v>3067</v>
      </c>
      <c r="M14" s="749">
        <v>41.134656652360512</v>
      </c>
      <c r="N14" s="746">
        <v>4389</v>
      </c>
      <c r="O14" s="235">
        <v>58.865343347639488</v>
      </c>
      <c r="P14" s="226"/>
      <c r="Q14" s="234">
        <v>6105</v>
      </c>
      <c r="R14" s="752">
        <v>20.314111735933185</v>
      </c>
      <c r="S14" s="746">
        <v>3637</v>
      </c>
      <c r="T14" s="749">
        <v>59.574119574119578</v>
      </c>
      <c r="U14" s="746">
        <v>2468</v>
      </c>
      <c r="V14" s="235">
        <v>40.425880425880429</v>
      </c>
      <c r="W14" s="226"/>
      <c r="X14" s="234">
        <v>16492</v>
      </c>
      <c r="Y14" s="752">
        <v>54.876385053072909</v>
      </c>
      <c r="Z14" s="746">
        <v>12850</v>
      </c>
      <c r="AA14" s="749">
        <v>77.916565607567307</v>
      </c>
      <c r="AB14" s="746">
        <v>3642</v>
      </c>
      <c r="AC14" s="235">
        <f t="shared" si="0"/>
        <v>22.083434392432693</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28446</v>
      </c>
      <c r="E15" s="740">
        <f t="shared" si="2"/>
        <v>17863</v>
      </c>
      <c r="F15" s="577">
        <f t="shared" si="3"/>
        <v>62.796175209168247</v>
      </c>
      <c r="G15" s="740">
        <f t="shared" si="4"/>
        <v>10583</v>
      </c>
      <c r="H15" s="237">
        <f t="shared" si="3"/>
        <v>37.203824790831753</v>
      </c>
      <c r="I15" s="226"/>
      <c r="J15" s="234">
        <v>7577</v>
      </c>
      <c r="K15" s="752">
        <v>26.636433945018634</v>
      </c>
      <c r="L15" s="746">
        <v>3217</v>
      </c>
      <c r="M15" s="749">
        <v>42.457436980335224</v>
      </c>
      <c r="N15" s="746">
        <v>4360</v>
      </c>
      <c r="O15" s="235">
        <v>57.542563019664769</v>
      </c>
      <c r="P15" s="226"/>
      <c r="Q15" s="234">
        <v>6180</v>
      </c>
      <c r="R15" s="752">
        <v>21.725374393587852</v>
      </c>
      <c r="S15" s="746">
        <v>3720</v>
      </c>
      <c r="T15" s="749">
        <v>60.194174757281552</v>
      </c>
      <c r="U15" s="746">
        <v>2460</v>
      </c>
      <c r="V15" s="235">
        <v>39.805825242718448</v>
      </c>
      <c r="W15" s="226"/>
      <c r="X15" s="234">
        <v>14689</v>
      </c>
      <c r="Y15" s="752">
        <v>51.63819166139352</v>
      </c>
      <c r="Z15" s="746">
        <v>10926</v>
      </c>
      <c r="AA15" s="749">
        <v>74.382190754986723</v>
      </c>
      <c r="AB15" s="746">
        <v>3763</v>
      </c>
      <c r="AC15" s="235">
        <f t="shared" si="0"/>
        <v>25.617809245013273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39291</v>
      </c>
      <c r="E16" s="740">
        <f t="shared" si="2"/>
        <v>23252</v>
      </c>
      <c r="F16" s="577">
        <f t="shared" si="3"/>
        <v>59.178946832607984</v>
      </c>
      <c r="G16" s="740">
        <f t="shared" si="4"/>
        <v>16039</v>
      </c>
      <c r="H16" s="237">
        <f t="shared" si="3"/>
        <v>40.821053167392023</v>
      </c>
      <c r="I16" s="226"/>
      <c r="J16" s="234">
        <v>15641</v>
      </c>
      <c r="K16" s="752">
        <v>39.808098546740986</v>
      </c>
      <c r="L16" s="746">
        <v>6462</v>
      </c>
      <c r="M16" s="749">
        <v>41.314493958186816</v>
      </c>
      <c r="N16" s="746">
        <v>9179</v>
      </c>
      <c r="O16" s="235">
        <v>58.685506041813184</v>
      </c>
      <c r="P16" s="226"/>
      <c r="Q16" s="234">
        <v>7839</v>
      </c>
      <c r="R16" s="752">
        <v>19.951133847445981</v>
      </c>
      <c r="S16" s="746">
        <v>4750</v>
      </c>
      <c r="T16" s="749">
        <v>60.594463579538207</v>
      </c>
      <c r="U16" s="746">
        <v>3089</v>
      </c>
      <c r="V16" s="235">
        <v>39.405536420461793</v>
      </c>
      <c r="W16" s="226"/>
      <c r="X16" s="234">
        <v>15811</v>
      </c>
      <c r="Y16" s="752">
        <v>40.240767605813041</v>
      </c>
      <c r="Z16" s="746">
        <v>12040</v>
      </c>
      <c r="AA16" s="749">
        <v>76.149516159635695</v>
      </c>
      <c r="AB16" s="746">
        <v>3771</v>
      </c>
      <c r="AC16" s="235">
        <f t="shared" si="0"/>
        <v>23.850483840364305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17610</v>
      </c>
      <c r="E17" s="741">
        <f t="shared" si="2"/>
        <v>10982</v>
      </c>
      <c r="F17" s="578">
        <f t="shared" si="3"/>
        <v>62.362294151050534</v>
      </c>
      <c r="G17" s="741">
        <f t="shared" si="4"/>
        <v>6628</v>
      </c>
      <c r="H17" s="237">
        <f t="shared" si="3"/>
        <v>37.637705848949459</v>
      </c>
      <c r="I17" s="226"/>
      <c r="J17" s="238">
        <v>4513</v>
      </c>
      <c r="K17" s="753">
        <v>25.627484383872801</v>
      </c>
      <c r="L17" s="741">
        <v>1859</v>
      </c>
      <c r="M17" s="578">
        <v>41.192111677376467</v>
      </c>
      <c r="N17" s="741">
        <v>2654</v>
      </c>
      <c r="O17" s="235">
        <v>58.807888322623533</v>
      </c>
      <c r="P17" s="226"/>
      <c r="Q17" s="238">
        <v>3678</v>
      </c>
      <c r="R17" s="753">
        <v>20.885860306643952</v>
      </c>
      <c r="S17" s="741">
        <v>2038</v>
      </c>
      <c r="T17" s="578">
        <v>55.410549211528007</v>
      </c>
      <c r="U17" s="741">
        <v>1640</v>
      </c>
      <c r="V17" s="235">
        <v>44.589450788471993</v>
      </c>
      <c r="W17" s="226"/>
      <c r="X17" s="238">
        <v>9419</v>
      </c>
      <c r="Y17" s="753">
        <v>53.486655309483247</v>
      </c>
      <c r="Z17" s="741">
        <v>7085</v>
      </c>
      <c r="AA17" s="578">
        <v>75.220299394840211</v>
      </c>
      <c r="AB17" s="741">
        <v>2334</v>
      </c>
      <c r="AC17" s="235">
        <f t="shared" si="0"/>
        <v>24.779700605159782</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119437</v>
      </c>
      <c r="E18" s="740">
        <f t="shared" si="2"/>
        <v>75808</v>
      </c>
      <c r="F18" s="577">
        <f t="shared" si="3"/>
        <v>63.471118665070293</v>
      </c>
      <c r="G18" s="740">
        <f t="shared" si="4"/>
        <v>43629</v>
      </c>
      <c r="H18" s="237">
        <f t="shared" si="3"/>
        <v>36.528881334929714</v>
      </c>
      <c r="I18" s="226"/>
      <c r="J18" s="234">
        <v>24788</v>
      </c>
      <c r="K18" s="752">
        <v>20.754037693512061</v>
      </c>
      <c r="L18" s="746">
        <v>10360</v>
      </c>
      <c r="M18" s="749">
        <v>41.794416653219301</v>
      </c>
      <c r="N18" s="746">
        <v>14428</v>
      </c>
      <c r="O18" s="235">
        <v>58.205583346780699</v>
      </c>
      <c r="P18" s="226"/>
      <c r="Q18" s="234">
        <v>20569</v>
      </c>
      <c r="R18" s="752">
        <v>17.221631487729933</v>
      </c>
      <c r="S18" s="746">
        <v>11827</v>
      </c>
      <c r="T18" s="749">
        <v>57.499149205114499</v>
      </c>
      <c r="U18" s="746">
        <v>8742</v>
      </c>
      <c r="V18" s="235">
        <v>42.500850794885508</v>
      </c>
      <c r="W18" s="226"/>
      <c r="X18" s="234">
        <v>74080</v>
      </c>
      <c r="Y18" s="752">
        <v>62.02433081875801</v>
      </c>
      <c r="Z18" s="746">
        <v>53621</v>
      </c>
      <c r="AA18" s="749">
        <v>72.382559395248379</v>
      </c>
      <c r="AB18" s="746">
        <v>20459</v>
      </c>
      <c r="AC18" s="235">
        <f t="shared" si="0"/>
        <v>27.617440604751621</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69903</v>
      </c>
      <c r="E19" s="740">
        <f t="shared" si="2"/>
        <v>44853</v>
      </c>
      <c r="F19" s="577">
        <f t="shared" si="3"/>
        <v>64.16462812754817</v>
      </c>
      <c r="G19" s="740">
        <f t="shared" si="4"/>
        <v>25050</v>
      </c>
      <c r="H19" s="237">
        <f t="shared" si="3"/>
        <v>35.83537187245183</v>
      </c>
      <c r="I19" s="226"/>
      <c r="J19" s="234">
        <v>16029</v>
      </c>
      <c r="K19" s="752">
        <v>22.930346337067078</v>
      </c>
      <c r="L19" s="746">
        <v>6635</v>
      </c>
      <c r="M19" s="749">
        <v>41.3937238754757</v>
      </c>
      <c r="N19" s="746">
        <v>9394</v>
      </c>
      <c r="O19" s="235">
        <v>58.606276124524307</v>
      </c>
      <c r="P19" s="226"/>
      <c r="Q19" s="234">
        <v>12269</v>
      </c>
      <c r="R19" s="752">
        <v>17.551464171780896</v>
      </c>
      <c r="S19" s="746">
        <v>7717</v>
      </c>
      <c r="T19" s="749">
        <v>62.898361724671936</v>
      </c>
      <c r="U19" s="746">
        <v>4552</v>
      </c>
      <c r="V19" s="235">
        <v>37.101638275328064</v>
      </c>
      <c r="W19" s="226"/>
      <c r="X19" s="234">
        <v>41605</v>
      </c>
      <c r="Y19" s="752">
        <v>59.518189491152029</v>
      </c>
      <c r="Z19" s="746">
        <v>30501</v>
      </c>
      <c r="AA19" s="749">
        <v>73.310900132195641</v>
      </c>
      <c r="AB19" s="746">
        <v>11104</v>
      </c>
      <c r="AC19" s="235">
        <f t="shared" si="0"/>
        <v>26.689099867804352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199368</v>
      </c>
      <c r="E20" s="740">
        <f t="shared" si="2"/>
        <v>126795</v>
      </c>
      <c r="F20" s="577">
        <f t="shared" si="3"/>
        <v>63.598471168893703</v>
      </c>
      <c r="G20" s="740">
        <f t="shared" si="4"/>
        <v>72573</v>
      </c>
      <c r="H20" s="237">
        <f t="shared" si="3"/>
        <v>36.401528831106297</v>
      </c>
      <c r="I20" s="226"/>
      <c r="J20" s="234">
        <v>54094</v>
      </c>
      <c r="K20" s="752">
        <v>27.132739456683119</v>
      </c>
      <c r="L20" s="746">
        <v>23149</v>
      </c>
      <c r="M20" s="749">
        <v>42.794025215365842</v>
      </c>
      <c r="N20" s="746">
        <v>30945</v>
      </c>
      <c r="O20" s="235">
        <v>57.205974784634151</v>
      </c>
      <c r="P20" s="226"/>
      <c r="Q20" s="234">
        <v>40010</v>
      </c>
      <c r="R20" s="752">
        <v>20.068416195176759</v>
      </c>
      <c r="S20" s="746">
        <v>24532</v>
      </c>
      <c r="T20" s="749">
        <v>61.314671332166959</v>
      </c>
      <c r="U20" s="746">
        <v>15478</v>
      </c>
      <c r="V20" s="235">
        <v>38.685328667833041</v>
      </c>
      <c r="W20" s="226"/>
      <c r="X20" s="234">
        <v>105264</v>
      </c>
      <c r="Y20" s="752">
        <v>52.798844348140129</v>
      </c>
      <c r="Z20" s="746">
        <v>79114</v>
      </c>
      <c r="AA20" s="749">
        <v>75.15769873841009</v>
      </c>
      <c r="AB20" s="746">
        <v>26150</v>
      </c>
      <c r="AC20" s="235">
        <f t="shared" si="0"/>
        <v>24.84230126158991</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138619</v>
      </c>
      <c r="E21" s="740">
        <f t="shared" si="2"/>
        <v>86784</v>
      </c>
      <c r="F21" s="577">
        <f t="shared" si="3"/>
        <v>62.606136243949237</v>
      </c>
      <c r="G21" s="740">
        <f t="shared" si="4"/>
        <v>51835</v>
      </c>
      <c r="H21" s="237">
        <f t="shared" si="3"/>
        <v>37.393863756050763</v>
      </c>
      <c r="I21" s="226"/>
      <c r="J21" s="234">
        <v>38014</v>
      </c>
      <c r="K21" s="752">
        <v>27.423369090817275</v>
      </c>
      <c r="L21" s="746">
        <v>15235</v>
      </c>
      <c r="M21" s="749">
        <v>40.077339927395172</v>
      </c>
      <c r="N21" s="746">
        <v>22779</v>
      </c>
      <c r="O21" s="235">
        <v>59.922660072604828</v>
      </c>
      <c r="P21" s="226"/>
      <c r="Q21" s="234">
        <v>27779</v>
      </c>
      <c r="R21" s="752">
        <v>20.03982138090738</v>
      </c>
      <c r="S21" s="746">
        <v>16989</v>
      </c>
      <c r="T21" s="749">
        <v>61.157709060801324</v>
      </c>
      <c r="U21" s="746">
        <v>10790</v>
      </c>
      <c r="V21" s="235">
        <v>38.842290939198676</v>
      </c>
      <c r="W21" s="226"/>
      <c r="X21" s="234">
        <v>72826</v>
      </c>
      <c r="Y21" s="752">
        <v>52.536809528275342</v>
      </c>
      <c r="Z21" s="746">
        <v>54560</v>
      </c>
      <c r="AA21" s="749">
        <v>74.918298409908544</v>
      </c>
      <c r="AB21" s="746">
        <v>18266</v>
      </c>
      <c r="AC21" s="235">
        <f t="shared" si="0"/>
        <v>25.081701590091448</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34303</v>
      </c>
      <c r="E22" s="740">
        <f t="shared" si="2"/>
        <v>22228</v>
      </c>
      <c r="F22" s="577">
        <f t="shared" si="3"/>
        <v>64.798997172258993</v>
      </c>
      <c r="G22" s="740">
        <f t="shared" si="4"/>
        <v>12075</v>
      </c>
      <c r="H22" s="237">
        <f t="shared" si="3"/>
        <v>35.201002827741014</v>
      </c>
      <c r="I22" s="226"/>
      <c r="J22" s="234">
        <v>8470</v>
      </c>
      <c r="K22" s="752">
        <v>24.69171792554587</v>
      </c>
      <c r="L22" s="746">
        <v>3588</v>
      </c>
      <c r="M22" s="749">
        <v>42.361275088547821</v>
      </c>
      <c r="N22" s="746">
        <v>4882</v>
      </c>
      <c r="O22" s="235">
        <v>57.638724911452186</v>
      </c>
      <c r="P22" s="226"/>
      <c r="Q22" s="234">
        <v>6491</v>
      </c>
      <c r="R22" s="752">
        <v>18.922543217794363</v>
      </c>
      <c r="S22" s="746">
        <v>4110</v>
      </c>
      <c r="T22" s="749">
        <v>63.318440918194419</v>
      </c>
      <c r="U22" s="746">
        <v>2381</v>
      </c>
      <c r="V22" s="235">
        <v>36.681559081805574</v>
      </c>
      <c r="W22" s="226"/>
      <c r="X22" s="234">
        <v>19342</v>
      </c>
      <c r="Y22" s="752">
        <v>56.385738856659771</v>
      </c>
      <c r="Z22" s="746">
        <v>14530</v>
      </c>
      <c r="AA22" s="749">
        <v>75.121497259849036</v>
      </c>
      <c r="AB22" s="746">
        <v>4812</v>
      </c>
      <c r="AC22" s="235">
        <f t="shared" si="0"/>
        <v>24.878502740150967</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72822</v>
      </c>
      <c r="E23" s="740">
        <f t="shared" si="2"/>
        <v>45714</v>
      </c>
      <c r="F23" s="577">
        <f t="shared" si="3"/>
        <v>62.774985581280383</v>
      </c>
      <c r="G23" s="740">
        <f t="shared" si="4"/>
        <v>27108</v>
      </c>
      <c r="H23" s="237">
        <f t="shared" si="3"/>
        <v>37.225014418719617</v>
      </c>
      <c r="I23" s="226"/>
      <c r="J23" s="234">
        <v>20262</v>
      </c>
      <c r="K23" s="752">
        <v>27.824009227980557</v>
      </c>
      <c r="L23" s="746">
        <v>7922</v>
      </c>
      <c r="M23" s="749">
        <v>39.097818576645935</v>
      </c>
      <c r="N23" s="746">
        <v>12340</v>
      </c>
      <c r="O23" s="235">
        <v>60.902181423354065</v>
      </c>
      <c r="P23" s="226"/>
      <c r="Q23" s="234">
        <v>13151</v>
      </c>
      <c r="R23" s="752">
        <v>18.059103018318641</v>
      </c>
      <c r="S23" s="746">
        <v>7720</v>
      </c>
      <c r="T23" s="749">
        <v>58.702760246369103</v>
      </c>
      <c r="U23" s="746">
        <v>5431</v>
      </c>
      <c r="V23" s="235">
        <v>41.297239753630905</v>
      </c>
      <c r="W23" s="226"/>
      <c r="X23" s="234">
        <v>39409</v>
      </c>
      <c r="Y23" s="752">
        <v>54.116887753700802</v>
      </c>
      <c r="Z23" s="746">
        <v>30072</v>
      </c>
      <c r="AA23" s="749">
        <v>76.307442462381687</v>
      </c>
      <c r="AB23" s="746">
        <v>9337</v>
      </c>
      <c r="AC23" s="235">
        <f t="shared" si="0"/>
        <v>23.69255753761831</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172160</v>
      </c>
      <c r="E24" s="740">
        <f t="shared" si="2"/>
        <v>114186</v>
      </c>
      <c r="F24" s="577">
        <f t="shared" si="3"/>
        <v>66.325511152416368</v>
      </c>
      <c r="G24" s="740">
        <f t="shared" si="4"/>
        <v>57974</v>
      </c>
      <c r="H24" s="237">
        <f t="shared" si="3"/>
        <v>33.674488847583646</v>
      </c>
      <c r="I24" s="226"/>
      <c r="J24" s="234">
        <v>45367</v>
      </c>
      <c r="K24" s="752">
        <v>26.351649628252787</v>
      </c>
      <c r="L24" s="746">
        <v>21411</v>
      </c>
      <c r="M24" s="749">
        <v>47.195097758282451</v>
      </c>
      <c r="N24" s="746">
        <v>23956</v>
      </c>
      <c r="O24" s="235">
        <v>52.804902241717542</v>
      </c>
      <c r="P24" s="226"/>
      <c r="Q24" s="234">
        <v>30800</v>
      </c>
      <c r="R24" s="752">
        <v>17.890334572490708</v>
      </c>
      <c r="S24" s="746">
        <v>19697</v>
      </c>
      <c r="T24" s="749">
        <v>63.951298701298697</v>
      </c>
      <c r="U24" s="746">
        <v>11103</v>
      </c>
      <c r="V24" s="235">
        <v>36.048701298701296</v>
      </c>
      <c r="W24" s="226"/>
      <c r="X24" s="234">
        <v>95993</v>
      </c>
      <c r="Y24" s="752">
        <v>55.758015799256512</v>
      </c>
      <c r="Z24" s="746">
        <v>73078</v>
      </c>
      <c r="AA24" s="749">
        <v>76.128467700769846</v>
      </c>
      <c r="AB24" s="746">
        <v>22915</v>
      </c>
      <c r="AC24" s="235">
        <f t="shared" si="0"/>
        <v>23.871532299230154</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39370</v>
      </c>
      <c r="E25" s="740">
        <f t="shared" si="2"/>
        <v>23189</v>
      </c>
      <c r="F25" s="577">
        <f t="shared" si="3"/>
        <v>58.9001778003556</v>
      </c>
      <c r="G25" s="740">
        <f t="shared" si="4"/>
        <v>16181</v>
      </c>
      <c r="H25" s="237">
        <f t="shared" si="3"/>
        <v>41.0998221996444</v>
      </c>
      <c r="I25" s="226"/>
      <c r="J25" s="234">
        <v>14496</v>
      </c>
      <c r="K25" s="752">
        <v>36.819913639827277</v>
      </c>
      <c r="L25" s="746">
        <v>5459</v>
      </c>
      <c r="M25" s="749">
        <v>37.658664459161145</v>
      </c>
      <c r="N25" s="746">
        <v>9037</v>
      </c>
      <c r="O25" s="235">
        <v>62.341335540838848</v>
      </c>
      <c r="P25" s="226"/>
      <c r="Q25" s="234">
        <v>7606</v>
      </c>
      <c r="R25" s="752">
        <v>19.319278638557279</v>
      </c>
      <c r="S25" s="746">
        <v>4719</v>
      </c>
      <c r="T25" s="749">
        <v>62.043123849592433</v>
      </c>
      <c r="U25" s="746">
        <v>2887</v>
      </c>
      <c r="V25" s="235">
        <v>37.956876150407567</v>
      </c>
      <c r="W25" s="226"/>
      <c r="X25" s="234">
        <v>17268</v>
      </c>
      <c r="Y25" s="752">
        <v>43.860807721615444</v>
      </c>
      <c r="Z25" s="746">
        <v>13011</v>
      </c>
      <c r="AA25" s="749">
        <v>75.347463516330777</v>
      </c>
      <c r="AB25" s="746">
        <v>4257</v>
      </c>
      <c r="AC25" s="235">
        <f t="shared" si="0"/>
        <v>24.652536483669216</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15602</v>
      </c>
      <c r="E26" s="742">
        <f t="shared" si="2"/>
        <v>10048</v>
      </c>
      <c r="F26" s="579">
        <f t="shared" si="3"/>
        <v>64.401999743622611</v>
      </c>
      <c r="G26" s="742">
        <f t="shared" si="4"/>
        <v>5554</v>
      </c>
      <c r="H26" s="237">
        <f t="shared" si="3"/>
        <v>35.598000256377389</v>
      </c>
      <c r="I26" s="226"/>
      <c r="J26" s="238">
        <v>3323</v>
      </c>
      <c r="K26" s="753">
        <v>21.298551467760543</v>
      </c>
      <c r="L26" s="741">
        <v>1366</v>
      </c>
      <c r="M26" s="578">
        <v>41.107433042431538</v>
      </c>
      <c r="N26" s="741">
        <v>1957</v>
      </c>
      <c r="O26" s="235">
        <v>58.892566957568462</v>
      </c>
      <c r="P26" s="226"/>
      <c r="Q26" s="238">
        <v>2591</v>
      </c>
      <c r="R26" s="753">
        <v>16.606845276246634</v>
      </c>
      <c r="S26" s="741">
        <v>1477</v>
      </c>
      <c r="T26" s="578">
        <v>57.005017367811661</v>
      </c>
      <c r="U26" s="741">
        <v>1114</v>
      </c>
      <c r="V26" s="235">
        <v>42.994982632188346</v>
      </c>
      <c r="W26" s="226"/>
      <c r="X26" s="238">
        <v>9688</v>
      </c>
      <c r="Y26" s="753">
        <v>62.094603255992823</v>
      </c>
      <c r="Z26" s="741">
        <v>7205</v>
      </c>
      <c r="AA26" s="578">
        <v>74.37035507844756</v>
      </c>
      <c r="AB26" s="741">
        <v>2483</v>
      </c>
      <c r="AC26" s="235">
        <f t="shared" si="0"/>
        <v>25.629644921552437</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66844</v>
      </c>
      <c r="E27" s="742">
        <f t="shared" si="2"/>
        <v>41720</v>
      </c>
      <c r="F27" s="579">
        <f t="shared" si="3"/>
        <v>62.413978816348518</v>
      </c>
      <c r="G27" s="742">
        <f t="shared" si="4"/>
        <v>25124</v>
      </c>
      <c r="H27" s="237">
        <f t="shared" si="3"/>
        <v>37.586021183651482</v>
      </c>
      <c r="I27" s="226"/>
      <c r="J27" s="238">
        <v>17136</v>
      </c>
      <c r="K27" s="753">
        <v>25.635808748728383</v>
      </c>
      <c r="L27" s="741">
        <v>6756</v>
      </c>
      <c r="M27" s="578">
        <v>39.425770308123248</v>
      </c>
      <c r="N27" s="741">
        <v>10380</v>
      </c>
      <c r="O27" s="235">
        <v>60.574229691876745</v>
      </c>
      <c r="P27" s="226"/>
      <c r="Q27" s="238">
        <v>12043</v>
      </c>
      <c r="R27" s="753">
        <v>18.016575908084494</v>
      </c>
      <c r="S27" s="741">
        <v>6839</v>
      </c>
      <c r="T27" s="578">
        <v>56.788175703728307</v>
      </c>
      <c r="U27" s="741">
        <v>5204</v>
      </c>
      <c r="V27" s="235">
        <v>43.211824296271693</v>
      </c>
      <c r="W27" s="226"/>
      <c r="X27" s="238">
        <v>37665</v>
      </c>
      <c r="Y27" s="753">
        <v>56.347615343187115</v>
      </c>
      <c r="Z27" s="741">
        <v>28125</v>
      </c>
      <c r="AA27" s="578">
        <v>74.671445639187567</v>
      </c>
      <c r="AB27" s="741">
        <v>9540</v>
      </c>
      <c r="AC27" s="235">
        <f t="shared" si="0"/>
        <v>25.328554360812426</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9014</v>
      </c>
      <c r="E28" s="742">
        <f t="shared" si="2"/>
        <v>5955</v>
      </c>
      <c r="F28" s="579">
        <f t="shared" si="3"/>
        <v>66.06390059906812</v>
      </c>
      <c r="G28" s="742">
        <f t="shared" si="4"/>
        <v>3059</v>
      </c>
      <c r="H28" s="243">
        <f t="shared" si="3"/>
        <v>33.936099400931887</v>
      </c>
      <c r="I28" s="226"/>
      <c r="J28" s="238">
        <v>1543</v>
      </c>
      <c r="K28" s="753">
        <v>17.117816729531839</v>
      </c>
      <c r="L28" s="741">
        <v>651</v>
      </c>
      <c r="M28" s="578">
        <v>42.190537913156192</v>
      </c>
      <c r="N28" s="741">
        <v>892</v>
      </c>
      <c r="O28" s="242">
        <v>57.809462086843808</v>
      </c>
      <c r="P28" s="226"/>
      <c r="Q28" s="238">
        <v>1591</v>
      </c>
      <c r="R28" s="753">
        <v>17.65032172176614</v>
      </c>
      <c r="S28" s="741">
        <v>944</v>
      </c>
      <c r="T28" s="578">
        <v>59.333752357008173</v>
      </c>
      <c r="U28" s="741">
        <v>647</v>
      </c>
      <c r="V28" s="242">
        <v>40.666247642991834</v>
      </c>
      <c r="W28" s="226"/>
      <c r="X28" s="238">
        <v>5880</v>
      </c>
      <c r="Y28" s="753">
        <v>65.231861548702014</v>
      </c>
      <c r="Z28" s="741">
        <v>4360</v>
      </c>
      <c r="AA28" s="578">
        <v>74.149659863945587</v>
      </c>
      <c r="AB28" s="741">
        <v>1520</v>
      </c>
      <c r="AC28" s="242">
        <f t="shared" si="0"/>
        <v>25.850340136054424</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3282</v>
      </c>
      <c r="E29" s="743">
        <f t="shared" si="2"/>
        <v>1784</v>
      </c>
      <c r="F29" s="580">
        <f t="shared" si="3"/>
        <v>54.357099329677027</v>
      </c>
      <c r="G29" s="743">
        <f t="shared" si="4"/>
        <v>1498</v>
      </c>
      <c r="H29" s="248">
        <f t="shared" si="3"/>
        <v>45.642900670322973</v>
      </c>
      <c r="I29" s="226"/>
      <c r="J29" s="245">
        <v>1809</v>
      </c>
      <c r="K29" s="754">
        <v>55.118829981718463</v>
      </c>
      <c r="L29" s="747">
        <v>671</v>
      </c>
      <c r="M29" s="750">
        <v>37.092316196793803</v>
      </c>
      <c r="N29" s="747">
        <v>1138</v>
      </c>
      <c r="O29" s="246">
        <v>62.907683803206197</v>
      </c>
      <c r="P29" s="226"/>
      <c r="Q29" s="245">
        <v>510</v>
      </c>
      <c r="R29" s="754">
        <v>15.539305301645337</v>
      </c>
      <c r="S29" s="747">
        <v>354</v>
      </c>
      <c r="T29" s="750">
        <v>69.411764705882348</v>
      </c>
      <c r="U29" s="747">
        <v>156</v>
      </c>
      <c r="V29" s="246">
        <v>30.588235294117649</v>
      </c>
      <c r="W29" s="226"/>
      <c r="X29" s="245">
        <v>963</v>
      </c>
      <c r="Y29" s="754">
        <v>29.341864716636195</v>
      </c>
      <c r="Z29" s="747">
        <v>759</v>
      </c>
      <c r="AA29" s="750">
        <v>78.81619937694704</v>
      </c>
      <c r="AB29" s="747">
        <v>204</v>
      </c>
      <c r="AC29" s="246">
        <f t="shared" si="0"/>
        <v>21.18380062305296</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1371702</v>
      </c>
      <c r="E31" s="744">
        <f>L31+S31+Z31</f>
        <v>871103</v>
      </c>
      <c r="F31" s="409">
        <f>E31/$D31*100</f>
        <v>63.505265720980205</v>
      </c>
      <c r="G31" s="744">
        <f>N31+U31+AB31</f>
        <v>500599</v>
      </c>
      <c r="H31" s="255">
        <f>G31/$D31*100</f>
        <v>36.494734279019788</v>
      </c>
      <c r="I31" s="211"/>
      <c r="J31" s="253">
        <f>SUM(J12:J29)</f>
        <v>371771</v>
      </c>
      <c r="K31" s="755">
        <f>J31/$D31*100</f>
        <v>27.10289844295627</v>
      </c>
      <c r="L31" s="744">
        <f>SUM(L12:L29)</f>
        <v>155330</v>
      </c>
      <c r="M31" s="409">
        <f t="shared" ref="M13:O31" si="5">L31/$J31*100</f>
        <v>41.781096427639596</v>
      </c>
      <c r="N31" s="744">
        <f>SUM(N12:N29)</f>
        <v>216441</v>
      </c>
      <c r="O31" s="254">
        <f t="shared" si="5"/>
        <v>58.218903572360404</v>
      </c>
      <c r="P31" s="211"/>
      <c r="Q31" s="253">
        <f>SUM(Q12:Q29)</f>
        <v>263626</v>
      </c>
      <c r="R31" s="755">
        <f>Q31/$D31*100</f>
        <v>19.218897398997743</v>
      </c>
      <c r="S31" s="744">
        <f>SUM(S12:S29)</f>
        <v>163613</v>
      </c>
      <c r="T31" s="409">
        <f>S31/$Q31*100</f>
        <v>62.062543148247897</v>
      </c>
      <c r="U31" s="744">
        <f>SUM(U12:U29)</f>
        <v>100013</v>
      </c>
      <c r="V31" s="254">
        <f>U31/$Q31*100</f>
        <v>37.937456851752103</v>
      </c>
      <c r="W31" s="211"/>
      <c r="X31" s="253">
        <f>SUM(X12:X29)</f>
        <v>736305</v>
      </c>
      <c r="Y31" s="755">
        <f>X31/$D31*100</f>
        <v>53.678204158045993</v>
      </c>
      <c r="Z31" s="744">
        <f>SUM(Z12:Z29)</f>
        <v>552160</v>
      </c>
      <c r="AA31" s="409">
        <f>Z31/$X31*100</f>
        <v>74.990662836732056</v>
      </c>
      <c r="AB31" s="744">
        <f>SUM(AB12:AB29)</f>
        <v>184145</v>
      </c>
      <c r="AC31" s="254">
        <f>AB31/$X31*100</f>
        <v>25.009337163267944</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7"/>
      <c r="C34" s="1057"/>
      <c r="D34" s="1057"/>
      <c r="E34" s="1057"/>
      <c r="F34" s="1057"/>
      <c r="G34" s="1057"/>
      <c r="H34" s="1057"/>
    </row>
    <row r="35" spans="2:14" ht="29.25" customHeight="1" x14ac:dyDescent="0.2">
      <c r="B35" s="1064"/>
      <c r="C35" s="1064"/>
      <c r="D35" s="1064"/>
      <c r="E35" s="737"/>
      <c r="F35" s="737"/>
      <c r="G35" s="737"/>
      <c r="H35" s="262"/>
      <c r="I35" s="262"/>
      <c r="J35" s="262"/>
      <c r="K35" s="262"/>
      <c r="L35" s="262"/>
      <c r="M35" s="262"/>
      <c r="N35" s="262"/>
    </row>
    <row r="36" spans="2:14" ht="4.5" customHeight="1" x14ac:dyDescent="0.2">
      <c r="B36" s="1065"/>
      <c r="C36" s="1065"/>
      <c r="D36" s="1065"/>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36"/>
  <sheetViews>
    <sheetView showGridLines="0" zoomScale="84" zoomScaleNormal="84"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34</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435</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266</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33.75" customHeight="1" x14ac:dyDescent="0.2">
      <c r="A8" s="209"/>
      <c r="B8" s="1037"/>
      <c r="C8" s="211"/>
      <c r="D8" s="1041"/>
      <c r="E8" s="1042"/>
      <c r="F8" s="1042"/>
      <c r="G8" s="1042"/>
      <c r="H8" s="1042"/>
      <c r="I8" s="501"/>
      <c r="J8" s="1045" t="s">
        <v>267</v>
      </c>
      <c r="K8" s="1043"/>
      <c r="L8" s="1043"/>
      <c r="M8" s="1043"/>
      <c r="N8" s="1043"/>
      <c r="O8" s="1044"/>
      <c r="P8" s="211"/>
      <c r="Q8" s="1045" t="s">
        <v>268</v>
      </c>
      <c r="R8" s="1043"/>
      <c r="S8" s="1043"/>
      <c r="T8" s="1043"/>
      <c r="U8" s="1043"/>
      <c r="V8" s="1044"/>
      <c r="W8" s="211"/>
      <c r="X8" s="1045" t="s">
        <v>269</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278</v>
      </c>
      <c r="L9" s="1048" t="s">
        <v>27</v>
      </c>
      <c r="M9" s="1049"/>
      <c r="N9" s="1049" t="s">
        <v>26</v>
      </c>
      <c r="O9" s="1050"/>
      <c r="P9" s="211"/>
      <c r="Q9" s="1051" t="s">
        <v>12</v>
      </c>
      <c r="R9" s="1053" t="s">
        <v>278</v>
      </c>
      <c r="S9" s="1048" t="s">
        <v>27</v>
      </c>
      <c r="T9" s="1049"/>
      <c r="U9" s="1049" t="s">
        <v>26</v>
      </c>
      <c r="V9" s="1050"/>
      <c r="W9" s="211"/>
      <c r="X9" s="1051" t="s">
        <v>12</v>
      </c>
      <c r="Y9" s="1053" t="s">
        <v>278</v>
      </c>
      <c r="Z9" s="1048" t="s">
        <v>27</v>
      </c>
      <c r="AA9" s="1049"/>
      <c r="AB9" s="1049" t="s">
        <v>26</v>
      </c>
      <c r="AC9" s="1050"/>
      <c r="AD9" s="430"/>
      <c r="AE9" s="430"/>
      <c r="AF9" s="431"/>
      <c r="AG9" s="431"/>
      <c r="AH9" s="431"/>
      <c r="AI9" s="431"/>
      <c r="AJ9" s="431"/>
      <c r="AK9" s="431"/>
      <c r="AL9" s="432"/>
    </row>
    <row r="10" spans="1:53" s="219" customFormat="1" ht="36.75" customHeight="1" x14ac:dyDescent="0.2">
      <c r="A10" s="214"/>
      <c r="B10" s="1038"/>
      <c r="C10" s="216"/>
      <c r="D10" s="1047"/>
      <c r="E10" s="408" t="s">
        <v>12</v>
      </c>
      <c r="F10" s="807" t="s">
        <v>278</v>
      </c>
      <c r="G10" s="408" t="s">
        <v>12</v>
      </c>
      <c r="H10" s="271" t="s">
        <v>278</v>
      </c>
      <c r="I10" s="216"/>
      <c r="J10" s="1052"/>
      <c r="K10" s="1054"/>
      <c r="L10" s="408" t="s">
        <v>12</v>
      </c>
      <c r="M10" s="807" t="s">
        <v>278</v>
      </c>
      <c r="N10" s="408" t="s">
        <v>12</v>
      </c>
      <c r="O10" s="271" t="s">
        <v>278</v>
      </c>
      <c r="P10" s="216"/>
      <c r="Q10" s="1052"/>
      <c r="R10" s="1054"/>
      <c r="S10" s="408" t="s">
        <v>12</v>
      </c>
      <c r="T10" s="807" t="s">
        <v>278</v>
      </c>
      <c r="U10" s="408" t="s">
        <v>12</v>
      </c>
      <c r="V10" s="271" t="s">
        <v>278</v>
      </c>
      <c r="W10" s="216"/>
      <c r="X10" s="1052"/>
      <c r="Y10" s="1054"/>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77980</v>
      </c>
      <c r="E12" s="739">
        <f>L12+S12+Z12</f>
        <v>47037</v>
      </c>
      <c r="F12" s="748">
        <f>E12/$D12*100</f>
        <v>60.319312644267761</v>
      </c>
      <c r="G12" s="739">
        <f>N12+U12+AB12</f>
        <v>30943</v>
      </c>
      <c r="H12" s="230">
        <f>G12/$D12*100</f>
        <v>39.680687355732239</v>
      </c>
      <c r="I12" s="226"/>
      <c r="J12" s="227">
        <f>L12+N12</f>
        <v>27454</v>
      </c>
      <c r="K12" s="751">
        <f>J12/$D12*100</f>
        <v>35.2064631956912</v>
      </c>
      <c r="L12" s="745">
        <v>10894</v>
      </c>
      <c r="M12" s="748">
        <v>39.680920812996284</v>
      </c>
      <c r="N12" s="745">
        <v>16560</v>
      </c>
      <c r="O12" s="228">
        <v>60.319079187003709</v>
      </c>
      <c r="P12" s="226"/>
      <c r="Q12" s="227">
        <v>13481</v>
      </c>
      <c r="R12" s="751">
        <v>17.287766093870225</v>
      </c>
      <c r="S12" s="745">
        <v>7914</v>
      </c>
      <c r="T12" s="748">
        <v>58.704843854313481</v>
      </c>
      <c r="U12" s="745">
        <v>5567</v>
      </c>
      <c r="V12" s="228">
        <v>41.295156145686526</v>
      </c>
      <c r="W12" s="226"/>
      <c r="X12" s="227">
        <v>37045</v>
      </c>
      <c r="Y12" s="751">
        <v>47.505770710438568</v>
      </c>
      <c r="Z12" s="745">
        <v>28229</v>
      </c>
      <c r="AA12" s="748">
        <v>76.201916587933596</v>
      </c>
      <c r="AB12" s="745">
        <v>8816</v>
      </c>
      <c r="AC12" s="228">
        <f t="shared" ref="AC12:AC29" si="0">AB12/$X12*100</f>
        <v>23.798083412066408</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11890</v>
      </c>
      <c r="E13" s="740">
        <f t="shared" ref="E13:E29" si="2">L13+S13+Z13</f>
        <v>7935</v>
      </c>
      <c r="F13" s="577">
        <f t="shared" ref="F13:H29" si="3">E13/$D13*100</f>
        <v>66.736753574432299</v>
      </c>
      <c r="G13" s="740">
        <f t="shared" ref="G13:G29" si="4">N13+U13+AB13</f>
        <v>3955</v>
      </c>
      <c r="H13" s="237">
        <f t="shared" si="3"/>
        <v>33.263246425567708</v>
      </c>
      <c r="I13" s="226"/>
      <c r="J13" s="234">
        <f t="shared" ref="J13:J29" si="5">L13+N13</f>
        <v>2276</v>
      </c>
      <c r="K13" s="752">
        <f t="shared" ref="K13:K29" si="6">J13/$D13*100</f>
        <v>19.142136248948695</v>
      </c>
      <c r="L13" s="746">
        <v>932</v>
      </c>
      <c r="M13" s="749">
        <v>40.949033391915641</v>
      </c>
      <c r="N13" s="746">
        <v>1344</v>
      </c>
      <c r="O13" s="235">
        <v>59.050966608084352</v>
      </c>
      <c r="P13" s="226"/>
      <c r="Q13" s="234">
        <v>1798</v>
      </c>
      <c r="R13" s="752">
        <v>15.121951219512194</v>
      </c>
      <c r="S13" s="746">
        <v>1047</v>
      </c>
      <c r="T13" s="749">
        <v>58.231368186874299</v>
      </c>
      <c r="U13" s="746">
        <v>751</v>
      </c>
      <c r="V13" s="235">
        <v>41.768631813125694</v>
      </c>
      <c r="W13" s="226"/>
      <c r="X13" s="234">
        <v>7816</v>
      </c>
      <c r="Y13" s="752">
        <v>65.735912531539114</v>
      </c>
      <c r="Z13" s="746">
        <v>5956</v>
      </c>
      <c r="AA13" s="749">
        <v>76.202661207778917</v>
      </c>
      <c r="AB13" s="746">
        <v>1860</v>
      </c>
      <c r="AC13" s="235">
        <f t="shared" si="0"/>
        <v>23.797338792221083</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7499</v>
      </c>
      <c r="E14" s="740">
        <f t="shared" si="2"/>
        <v>4992</v>
      </c>
      <c r="F14" s="577">
        <f t="shared" si="3"/>
        <v>66.568875850113358</v>
      </c>
      <c r="G14" s="740">
        <f t="shared" si="4"/>
        <v>2507</v>
      </c>
      <c r="H14" s="237">
        <f t="shared" si="3"/>
        <v>33.431124149886656</v>
      </c>
      <c r="I14" s="226"/>
      <c r="J14" s="234">
        <f t="shared" si="5"/>
        <v>1795</v>
      </c>
      <c r="K14" s="752">
        <f t="shared" si="6"/>
        <v>23.936524869982666</v>
      </c>
      <c r="L14" s="746">
        <v>746</v>
      </c>
      <c r="M14" s="749">
        <v>41.559888579387191</v>
      </c>
      <c r="N14" s="746">
        <v>1049</v>
      </c>
      <c r="O14" s="235">
        <v>58.440111420612816</v>
      </c>
      <c r="P14" s="226"/>
      <c r="Q14" s="234">
        <v>1333</v>
      </c>
      <c r="R14" s="752">
        <v>17.775703427123617</v>
      </c>
      <c r="S14" s="746">
        <v>767</v>
      </c>
      <c r="T14" s="749">
        <v>57.539384846211547</v>
      </c>
      <c r="U14" s="746">
        <v>566</v>
      </c>
      <c r="V14" s="235">
        <v>42.460615153788446</v>
      </c>
      <c r="W14" s="226"/>
      <c r="X14" s="234">
        <v>4371</v>
      </c>
      <c r="Y14" s="752">
        <v>58.287771702893721</v>
      </c>
      <c r="Z14" s="746">
        <v>3479</v>
      </c>
      <c r="AA14" s="749">
        <v>79.592770533058797</v>
      </c>
      <c r="AB14" s="746">
        <v>892</v>
      </c>
      <c r="AC14" s="235">
        <f t="shared" si="0"/>
        <v>20.407229466941203</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7532</v>
      </c>
      <c r="E15" s="740">
        <f t="shared" si="2"/>
        <v>4831</v>
      </c>
      <c r="F15" s="577">
        <f t="shared" si="3"/>
        <v>64.139670738183753</v>
      </c>
      <c r="G15" s="740">
        <f t="shared" si="4"/>
        <v>2701</v>
      </c>
      <c r="H15" s="237">
        <f t="shared" si="3"/>
        <v>35.860329261816247</v>
      </c>
      <c r="I15" s="226"/>
      <c r="J15" s="234">
        <f t="shared" si="5"/>
        <v>1745</v>
      </c>
      <c r="K15" s="752">
        <f t="shared" si="6"/>
        <v>23.167817312798725</v>
      </c>
      <c r="L15" s="746">
        <v>685</v>
      </c>
      <c r="M15" s="749">
        <v>39.255014326647562</v>
      </c>
      <c r="N15" s="746">
        <v>1060</v>
      </c>
      <c r="O15" s="235">
        <v>60.744985673352438</v>
      </c>
      <c r="P15" s="226"/>
      <c r="Q15" s="234">
        <v>1342</v>
      </c>
      <c r="R15" s="752">
        <v>17.817312798725439</v>
      </c>
      <c r="S15" s="746">
        <v>774</v>
      </c>
      <c r="T15" s="749">
        <v>57.67511177347243</v>
      </c>
      <c r="U15" s="746">
        <v>568</v>
      </c>
      <c r="V15" s="235">
        <v>42.32488822652757</v>
      </c>
      <c r="W15" s="226"/>
      <c r="X15" s="234">
        <v>4445</v>
      </c>
      <c r="Y15" s="752">
        <v>59.014869888475843</v>
      </c>
      <c r="Z15" s="746">
        <v>3372</v>
      </c>
      <c r="AA15" s="749">
        <v>75.860517435320588</v>
      </c>
      <c r="AB15" s="746">
        <v>1073</v>
      </c>
      <c r="AC15" s="235">
        <f t="shared" si="0"/>
        <v>24.139482564679415</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13240</v>
      </c>
      <c r="E16" s="740">
        <f t="shared" si="2"/>
        <v>8082</v>
      </c>
      <c r="F16" s="577">
        <f t="shared" si="3"/>
        <v>61.042296072507554</v>
      </c>
      <c r="G16" s="740">
        <f t="shared" si="4"/>
        <v>5158</v>
      </c>
      <c r="H16" s="237">
        <f t="shared" si="3"/>
        <v>38.957703927492446</v>
      </c>
      <c r="I16" s="226"/>
      <c r="J16" s="234">
        <f t="shared" si="5"/>
        <v>4840</v>
      </c>
      <c r="K16" s="752">
        <f t="shared" si="6"/>
        <v>36.555891238670696</v>
      </c>
      <c r="L16" s="746">
        <v>2015</v>
      </c>
      <c r="M16" s="749">
        <v>41.632231404958674</v>
      </c>
      <c r="N16" s="746">
        <v>2825</v>
      </c>
      <c r="O16" s="235">
        <v>58.367768595041326</v>
      </c>
      <c r="P16" s="226"/>
      <c r="Q16" s="234">
        <v>2348</v>
      </c>
      <c r="R16" s="752">
        <v>17.734138972809667</v>
      </c>
      <c r="S16" s="746">
        <v>1353</v>
      </c>
      <c r="T16" s="749">
        <v>57.62350936967632</v>
      </c>
      <c r="U16" s="746">
        <v>995</v>
      </c>
      <c r="V16" s="235">
        <v>42.37649063032368</v>
      </c>
      <c r="W16" s="226"/>
      <c r="X16" s="234">
        <v>6052</v>
      </c>
      <c r="Y16" s="752">
        <v>45.709969788519636</v>
      </c>
      <c r="Z16" s="746">
        <v>4714</v>
      </c>
      <c r="AA16" s="749">
        <v>77.891606080634503</v>
      </c>
      <c r="AB16" s="746">
        <v>1338</v>
      </c>
      <c r="AC16" s="235">
        <f t="shared" si="0"/>
        <v>22.108393919365497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5577</v>
      </c>
      <c r="E17" s="741">
        <f t="shared" si="2"/>
        <v>3579</v>
      </c>
      <c r="F17" s="578">
        <f t="shared" si="3"/>
        <v>64.17428725121033</v>
      </c>
      <c r="G17" s="741">
        <f t="shared" si="4"/>
        <v>1998</v>
      </c>
      <c r="H17" s="237">
        <f t="shared" si="3"/>
        <v>35.82571274878967</v>
      </c>
      <c r="I17" s="226"/>
      <c r="J17" s="238">
        <f t="shared" si="5"/>
        <v>1316</v>
      </c>
      <c r="K17" s="753">
        <f t="shared" si="6"/>
        <v>23.596915904608213</v>
      </c>
      <c r="L17" s="741">
        <v>540</v>
      </c>
      <c r="M17" s="578">
        <v>41.033434650455924</v>
      </c>
      <c r="N17" s="741">
        <v>776</v>
      </c>
      <c r="O17" s="235">
        <v>58.966565349544076</v>
      </c>
      <c r="P17" s="226"/>
      <c r="Q17" s="238">
        <v>1025</v>
      </c>
      <c r="R17" s="753">
        <v>18.3790568405953</v>
      </c>
      <c r="S17" s="741">
        <v>562</v>
      </c>
      <c r="T17" s="578">
        <v>54.829268292682933</v>
      </c>
      <c r="U17" s="741">
        <v>463</v>
      </c>
      <c r="V17" s="235">
        <v>45.170731707317074</v>
      </c>
      <c r="W17" s="226"/>
      <c r="X17" s="238">
        <v>3236</v>
      </c>
      <c r="Y17" s="753">
        <v>58.024027254796486</v>
      </c>
      <c r="Z17" s="741">
        <v>2477</v>
      </c>
      <c r="AA17" s="578">
        <v>76.545117428924598</v>
      </c>
      <c r="AB17" s="741">
        <v>759</v>
      </c>
      <c r="AC17" s="235">
        <f t="shared" si="0"/>
        <v>23.454882571075402</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34319</v>
      </c>
      <c r="E18" s="740">
        <f t="shared" si="2"/>
        <v>22456</v>
      </c>
      <c r="F18" s="577">
        <f t="shared" si="3"/>
        <v>65.433141991316774</v>
      </c>
      <c r="G18" s="740">
        <f t="shared" si="4"/>
        <v>11863</v>
      </c>
      <c r="H18" s="237">
        <f t="shared" si="3"/>
        <v>34.566858008683241</v>
      </c>
      <c r="I18" s="226"/>
      <c r="J18" s="234">
        <f t="shared" si="5"/>
        <v>6810</v>
      </c>
      <c r="K18" s="752">
        <f t="shared" si="6"/>
        <v>19.84323552551065</v>
      </c>
      <c r="L18" s="746">
        <v>2792</v>
      </c>
      <c r="M18" s="749">
        <v>40.998531571218791</v>
      </c>
      <c r="N18" s="746">
        <v>4018</v>
      </c>
      <c r="O18" s="235">
        <v>59.001468428781202</v>
      </c>
      <c r="P18" s="226"/>
      <c r="Q18" s="234">
        <v>5018</v>
      </c>
      <c r="R18" s="752">
        <v>14.621638159620035</v>
      </c>
      <c r="S18" s="746">
        <v>2825</v>
      </c>
      <c r="T18" s="749">
        <v>56.297329613391788</v>
      </c>
      <c r="U18" s="746">
        <v>2193</v>
      </c>
      <c r="V18" s="235">
        <v>43.702670386608212</v>
      </c>
      <c r="W18" s="226"/>
      <c r="X18" s="234">
        <v>22491</v>
      </c>
      <c r="Y18" s="752">
        <v>65.535126314869316</v>
      </c>
      <c r="Z18" s="746">
        <v>16839</v>
      </c>
      <c r="AA18" s="749">
        <v>74.869947979191679</v>
      </c>
      <c r="AB18" s="746">
        <v>5652</v>
      </c>
      <c r="AC18" s="235">
        <f t="shared" si="0"/>
        <v>25.130052020808325</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21619</v>
      </c>
      <c r="E19" s="740">
        <f t="shared" si="2"/>
        <v>13879</v>
      </c>
      <c r="F19" s="577">
        <f t="shared" si="3"/>
        <v>64.198159026781994</v>
      </c>
      <c r="G19" s="740">
        <f t="shared" si="4"/>
        <v>7740</v>
      </c>
      <c r="H19" s="237">
        <f t="shared" si="3"/>
        <v>35.801840973217999</v>
      </c>
      <c r="I19" s="226"/>
      <c r="J19" s="234">
        <f t="shared" si="5"/>
        <v>5172</v>
      </c>
      <c r="K19" s="752">
        <f t="shared" si="6"/>
        <v>23.92340071233637</v>
      </c>
      <c r="L19" s="746">
        <v>2058</v>
      </c>
      <c r="M19" s="749">
        <v>39.791183294663576</v>
      </c>
      <c r="N19" s="746">
        <v>3114</v>
      </c>
      <c r="O19" s="235">
        <v>60.208816705336432</v>
      </c>
      <c r="P19" s="226"/>
      <c r="Q19" s="234">
        <v>3086</v>
      </c>
      <c r="R19" s="752">
        <v>14.27448078079467</v>
      </c>
      <c r="S19" s="746">
        <v>1806</v>
      </c>
      <c r="T19" s="749">
        <v>58.522359040829549</v>
      </c>
      <c r="U19" s="746">
        <v>1280</v>
      </c>
      <c r="V19" s="235">
        <v>41.477640959170451</v>
      </c>
      <c r="W19" s="226"/>
      <c r="X19" s="234">
        <v>13361</v>
      </c>
      <c r="Y19" s="752">
        <v>61.80211850686895</v>
      </c>
      <c r="Z19" s="746">
        <v>10015</v>
      </c>
      <c r="AA19" s="749">
        <v>74.956964299079402</v>
      </c>
      <c r="AB19" s="746">
        <v>3346</v>
      </c>
      <c r="AC19" s="235">
        <f t="shared" si="0"/>
        <v>25.043035700920591</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44134</v>
      </c>
      <c r="E20" s="740">
        <f t="shared" si="2"/>
        <v>28215</v>
      </c>
      <c r="F20" s="577">
        <f t="shared" si="3"/>
        <v>63.930303167625866</v>
      </c>
      <c r="G20" s="740">
        <f t="shared" si="4"/>
        <v>15919</v>
      </c>
      <c r="H20" s="237">
        <f t="shared" si="3"/>
        <v>36.069696832374134</v>
      </c>
      <c r="I20" s="226"/>
      <c r="J20" s="234">
        <f t="shared" si="5"/>
        <v>12521</v>
      </c>
      <c r="K20" s="752">
        <f t="shared" si="6"/>
        <v>28.370417365296596</v>
      </c>
      <c r="L20" s="746">
        <v>5229</v>
      </c>
      <c r="M20" s="749">
        <v>41.76184010861752</v>
      </c>
      <c r="N20" s="746">
        <v>7292</v>
      </c>
      <c r="O20" s="235">
        <v>58.23815989138248</v>
      </c>
      <c r="P20" s="226"/>
      <c r="Q20" s="234">
        <v>6984</v>
      </c>
      <c r="R20" s="752">
        <v>15.824534372592558</v>
      </c>
      <c r="S20" s="746">
        <v>4019</v>
      </c>
      <c r="T20" s="749">
        <v>57.545819014891173</v>
      </c>
      <c r="U20" s="746">
        <v>2965</v>
      </c>
      <c r="V20" s="235">
        <v>42.45418098510882</v>
      </c>
      <c r="W20" s="226"/>
      <c r="X20" s="234">
        <v>24629</v>
      </c>
      <c r="Y20" s="752">
        <v>55.805048262110844</v>
      </c>
      <c r="Z20" s="746">
        <v>18967</v>
      </c>
      <c r="AA20" s="749">
        <v>77.010840878639002</v>
      </c>
      <c r="AB20" s="746">
        <v>5662</v>
      </c>
      <c r="AC20" s="235">
        <f t="shared" si="0"/>
        <v>22.989159121360998</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41947</v>
      </c>
      <c r="E21" s="740">
        <f t="shared" si="2"/>
        <v>27351</v>
      </c>
      <c r="F21" s="577">
        <f t="shared" si="3"/>
        <v>65.203709442868387</v>
      </c>
      <c r="G21" s="740">
        <f t="shared" si="4"/>
        <v>14596</v>
      </c>
      <c r="H21" s="237">
        <f t="shared" si="3"/>
        <v>34.79629055713162</v>
      </c>
      <c r="I21" s="226"/>
      <c r="J21" s="234">
        <f t="shared" si="5"/>
        <v>9496</v>
      </c>
      <c r="K21" s="752">
        <f t="shared" si="6"/>
        <v>22.638090924261569</v>
      </c>
      <c r="L21" s="746">
        <v>3860</v>
      </c>
      <c r="M21" s="749">
        <v>40.648694187026116</v>
      </c>
      <c r="N21" s="746">
        <v>5636</v>
      </c>
      <c r="O21" s="235">
        <v>59.351305812973884</v>
      </c>
      <c r="P21" s="226"/>
      <c r="Q21" s="234">
        <v>7402</v>
      </c>
      <c r="R21" s="752">
        <v>17.646077192647866</v>
      </c>
      <c r="S21" s="746">
        <v>4311</v>
      </c>
      <c r="T21" s="749">
        <v>58.2410159416374</v>
      </c>
      <c r="U21" s="746">
        <v>3091</v>
      </c>
      <c r="V21" s="235">
        <v>41.7589840583626</v>
      </c>
      <c r="W21" s="226"/>
      <c r="X21" s="234">
        <v>25049</v>
      </c>
      <c r="Y21" s="752">
        <v>59.715831883090566</v>
      </c>
      <c r="Z21" s="746">
        <v>19180</v>
      </c>
      <c r="AA21" s="749">
        <v>76.569922951016011</v>
      </c>
      <c r="AB21" s="746">
        <v>5869</v>
      </c>
      <c r="AC21" s="235">
        <f t="shared" si="0"/>
        <v>23.430077048983993</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11887</v>
      </c>
      <c r="E22" s="740">
        <f t="shared" si="2"/>
        <v>7840</v>
      </c>
      <c r="F22" s="577">
        <f t="shared" si="3"/>
        <v>65.954403970724314</v>
      </c>
      <c r="G22" s="740">
        <f t="shared" si="4"/>
        <v>4047</v>
      </c>
      <c r="H22" s="237">
        <f t="shared" si="3"/>
        <v>34.045596029275686</v>
      </c>
      <c r="I22" s="226"/>
      <c r="J22" s="234">
        <f t="shared" si="5"/>
        <v>2577</v>
      </c>
      <c r="K22" s="752">
        <f t="shared" si="6"/>
        <v>21.679145284764871</v>
      </c>
      <c r="L22" s="746">
        <v>1075</v>
      </c>
      <c r="M22" s="749">
        <v>41.715172681412497</v>
      </c>
      <c r="N22" s="746">
        <v>1502</v>
      </c>
      <c r="O22" s="235">
        <v>58.284827318587503</v>
      </c>
      <c r="P22" s="226"/>
      <c r="Q22" s="234">
        <v>1890</v>
      </c>
      <c r="R22" s="752">
        <v>15.899722385799613</v>
      </c>
      <c r="S22" s="746">
        <v>1096</v>
      </c>
      <c r="T22" s="749">
        <v>57.989417989417987</v>
      </c>
      <c r="U22" s="746">
        <v>794</v>
      </c>
      <c r="V22" s="235">
        <v>42.010582010582013</v>
      </c>
      <c r="W22" s="226"/>
      <c r="X22" s="234">
        <v>7420</v>
      </c>
      <c r="Y22" s="752">
        <v>62.421132329435515</v>
      </c>
      <c r="Z22" s="746">
        <v>5669</v>
      </c>
      <c r="AA22" s="749">
        <v>76.401617250673866</v>
      </c>
      <c r="AB22" s="746">
        <v>1751</v>
      </c>
      <c r="AC22" s="235">
        <f t="shared" si="0"/>
        <v>23.598382749326145</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26370</v>
      </c>
      <c r="E23" s="740">
        <f t="shared" si="2"/>
        <v>17713</v>
      </c>
      <c r="F23" s="577">
        <f t="shared" si="3"/>
        <v>67.171027682973076</v>
      </c>
      <c r="G23" s="740">
        <f t="shared" si="4"/>
        <v>8657</v>
      </c>
      <c r="H23" s="237">
        <f t="shared" si="3"/>
        <v>32.828972317026924</v>
      </c>
      <c r="I23" s="226"/>
      <c r="J23" s="234">
        <f t="shared" si="5"/>
        <v>5304</v>
      </c>
      <c r="K23" s="752">
        <f t="shared" si="6"/>
        <v>20.113765642775881</v>
      </c>
      <c r="L23" s="746">
        <v>2267</v>
      </c>
      <c r="M23" s="749">
        <v>42.741327300150829</v>
      </c>
      <c r="N23" s="746">
        <v>3037</v>
      </c>
      <c r="O23" s="235">
        <v>57.258672699849164</v>
      </c>
      <c r="P23" s="226"/>
      <c r="Q23" s="234">
        <v>4389</v>
      </c>
      <c r="R23" s="752">
        <v>16.643913538111491</v>
      </c>
      <c r="S23" s="746">
        <v>2471</v>
      </c>
      <c r="T23" s="749">
        <v>56.299840510366828</v>
      </c>
      <c r="U23" s="746">
        <v>1918</v>
      </c>
      <c r="V23" s="235">
        <v>43.700159489633172</v>
      </c>
      <c r="W23" s="226"/>
      <c r="X23" s="234">
        <v>16677</v>
      </c>
      <c r="Y23" s="752">
        <v>63.242320819112628</v>
      </c>
      <c r="Z23" s="746">
        <v>12975</v>
      </c>
      <c r="AA23" s="749">
        <v>77.801762906997666</v>
      </c>
      <c r="AB23" s="746">
        <v>3702</v>
      </c>
      <c r="AC23" s="235">
        <f t="shared" si="0"/>
        <v>22.198237093002337</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58364</v>
      </c>
      <c r="E24" s="740">
        <f t="shared" si="2"/>
        <v>39507</v>
      </c>
      <c r="F24" s="577">
        <f t="shared" si="3"/>
        <v>67.690699746419028</v>
      </c>
      <c r="G24" s="740">
        <f t="shared" si="4"/>
        <v>18857</v>
      </c>
      <c r="H24" s="237">
        <f t="shared" si="3"/>
        <v>32.309300253580972</v>
      </c>
      <c r="I24" s="226"/>
      <c r="J24" s="234">
        <f t="shared" si="5"/>
        <v>14588</v>
      </c>
      <c r="K24" s="752">
        <f t="shared" si="6"/>
        <v>24.99485984511</v>
      </c>
      <c r="L24" s="746">
        <v>7236</v>
      </c>
      <c r="M24" s="749">
        <v>49.602412942144234</v>
      </c>
      <c r="N24" s="746">
        <v>7352</v>
      </c>
      <c r="O24" s="235">
        <v>50.397587057855773</v>
      </c>
      <c r="P24" s="226"/>
      <c r="Q24" s="234">
        <v>9000</v>
      </c>
      <c r="R24" s="752">
        <v>15.420464670002056</v>
      </c>
      <c r="S24" s="746">
        <v>5384</v>
      </c>
      <c r="T24" s="749">
        <v>59.822222222222223</v>
      </c>
      <c r="U24" s="746">
        <v>3616</v>
      </c>
      <c r="V24" s="235">
        <v>40.177777777777777</v>
      </c>
      <c r="W24" s="226"/>
      <c r="X24" s="234">
        <v>34776</v>
      </c>
      <c r="Y24" s="752">
        <v>59.584675484887953</v>
      </c>
      <c r="Z24" s="746">
        <v>26887</v>
      </c>
      <c r="AA24" s="749">
        <v>77.31481481481481</v>
      </c>
      <c r="AB24" s="746">
        <v>7889</v>
      </c>
      <c r="AC24" s="235">
        <f t="shared" si="0"/>
        <v>22.685185185185187</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13003</v>
      </c>
      <c r="E25" s="740">
        <f t="shared" si="2"/>
        <v>7542</v>
      </c>
      <c r="F25" s="577">
        <f t="shared" si="3"/>
        <v>58.001999538568029</v>
      </c>
      <c r="G25" s="740">
        <f t="shared" si="4"/>
        <v>5461</v>
      </c>
      <c r="H25" s="237">
        <f t="shared" si="3"/>
        <v>41.998000461431978</v>
      </c>
      <c r="I25" s="226"/>
      <c r="J25" s="234">
        <f t="shared" si="5"/>
        <v>4853</v>
      </c>
      <c r="K25" s="752">
        <f t="shared" si="6"/>
        <v>37.322156425440284</v>
      </c>
      <c r="L25" s="746">
        <v>1774</v>
      </c>
      <c r="M25" s="749">
        <v>36.554708427776632</v>
      </c>
      <c r="N25" s="746">
        <v>3079</v>
      </c>
      <c r="O25" s="235">
        <v>63.445291572223375</v>
      </c>
      <c r="P25" s="226"/>
      <c r="Q25" s="234">
        <v>1944</v>
      </c>
      <c r="R25" s="752">
        <v>14.950396062447128</v>
      </c>
      <c r="S25" s="746">
        <v>1083</v>
      </c>
      <c r="T25" s="749">
        <v>55.70987654320988</v>
      </c>
      <c r="U25" s="746">
        <v>861</v>
      </c>
      <c r="V25" s="235">
        <v>44.290123456790127</v>
      </c>
      <c r="W25" s="226"/>
      <c r="X25" s="234">
        <v>6206</v>
      </c>
      <c r="Y25" s="752">
        <v>47.72744751211259</v>
      </c>
      <c r="Z25" s="746">
        <v>4685</v>
      </c>
      <c r="AA25" s="749">
        <v>75.491459877537864</v>
      </c>
      <c r="AB25" s="746">
        <v>1521</v>
      </c>
      <c r="AC25" s="235">
        <f t="shared" si="0"/>
        <v>24.508540122462133</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3336</v>
      </c>
      <c r="E26" s="742">
        <f t="shared" si="2"/>
        <v>2313</v>
      </c>
      <c r="F26" s="579">
        <f t="shared" si="3"/>
        <v>69.334532374100718</v>
      </c>
      <c r="G26" s="742">
        <f t="shared" si="4"/>
        <v>1023</v>
      </c>
      <c r="H26" s="237">
        <f t="shared" si="3"/>
        <v>30.665467625899279</v>
      </c>
      <c r="I26" s="226"/>
      <c r="J26" s="238">
        <f t="shared" si="5"/>
        <v>646</v>
      </c>
      <c r="K26" s="753">
        <f t="shared" si="6"/>
        <v>19.364508393285369</v>
      </c>
      <c r="L26" s="741">
        <v>300</v>
      </c>
      <c r="M26" s="578">
        <v>46.439628482972132</v>
      </c>
      <c r="N26" s="741">
        <v>346</v>
      </c>
      <c r="O26" s="235">
        <v>53.56037151702786</v>
      </c>
      <c r="P26" s="226"/>
      <c r="Q26" s="238">
        <v>510</v>
      </c>
      <c r="R26" s="753">
        <v>15.287769784172662</v>
      </c>
      <c r="S26" s="741">
        <v>304</v>
      </c>
      <c r="T26" s="578">
        <v>59.607843137254903</v>
      </c>
      <c r="U26" s="741">
        <v>206</v>
      </c>
      <c r="V26" s="235">
        <v>40.392156862745097</v>
      </c>
      <c r="W26" s="226"/>
      <c r="X26" s="238">
        <v>2180</v>
      </c>
      <c r="Y26" s="753">
        <v>65.34772182254197</v>
      </c>
      <c r="Z26" s="741">
        <v>1709</v>
      </c>
      <c r="AA26" s="578">
        <v>78.394495412844037</v>
      </c>
      <c r="AB26" s="741">
        <v>471</v>
      </c>
      <c r="AC26" s="235">
        <f t="shared" si="0"/>
        <v>21.605504587155963</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16982</v>
      </c>
      <c r="E27" s="742">
        <f t="shared" si="2"/>
        <v>11492</v>
      </c>
      <c r="F27" s="579">
        <f t="shared" si="3"/>
        <v>67.671652337769402</v>
      </c>
      <c r="G27" s="742">
        <f t="shared" si="4"/>
        <v>5490</v>
      </c>
      <c r="H27" s="237">
        <f t="shared" si="3"/>
        <v>32.328347662230598</v>
      </c>
      <c r="I27" s="226"/>
      <c r="J27" s="238">
        <f t="shared" si="5"/>
        <v>3362</v>
      </c>
      <c r="K27" s="753">
        <f t="shared" si="6"/>
        <v>19.797432575668356</v>
      </c>
      <c r="L27" s="741">
        <v>1414</v>
      </c>
      <c r="M27" s="578">
        <v>42.058298631766803</v>
      </c>
      <c r="N27" s="741">
        <v>1948</v>
      </c>
      <c r="O27" s="235">
        <v>57.94170136823319</v>
      </c>
      <c r="P27" s="226"/>
      <c r="Q27" s="238">
        <v>2561</v>
      </c>
      <c r="R27" s="753">
        <v>15.080673654457661</v>
      </c>
      <c r="S27" s="741">
        <v>1467</v>
      </c>
      <c r="T27" s="578">
        <v>57.282311597032411</v>
      </c>
      <c r="U27" s="741">
        <v>1094</v>
      </c>
      <c r="V27" s="235">
        <v>42.717688402967589</v>
      </c>
      <c r="W27" s="226"/>
      <c r="X27" s="238">
        <v>11059</v>
      </c>
      <c r="Y27" s="753">
        <v>65.121893769873978</v>
      </c>
      <c r="Z27" s="741">
        <v>8611</v>
      </c>
      <c r="AA27" s="578">
        <v>77.864183018356087</v>
      </c>
      <c r="AB27" s="741">
        <v>2448</v>
      </c>
      <c r="AC27" s="235">
        <f t="shared" si="0"/>
        <v>22.135816981643909</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2443</v>
      </c>
      <c r="E28" s="742">
        <f t="shared" si="2"/>
        <v>1575</v>
      </c>
      <c r="F28" s="579">
        <f t="shared" si="3"/>
        <v>64.469914040114617</v>
      </c>
      <c r="G28" s="742">
        <f t="shared" si="4"/>
        <v>868</v>
      </c>
      <c r="H28" s="243">
        <f t="shared" si="3"/>
        <v>35.53008595988539</v>
      </c>
      <c r="I28" s="226"/>
      <c r="J28" s="238">
        <f t="shared" si="5"/>
        <v>542</v>
      </c>
      <c r="K28" s="753">
        <f t="shared" si="6"/>
        <v>22.185837085550553</v>
      </c>
      <c r="L28" s="741">
        <v>232</v>
      </c>
      <c r="M28" s="578">
        <v>42.804428044280442</v>
      </c>
      <c r="N28" s="741">
        <v>310</v>
      </c>
      <c r="O28" s="242">
        <v>57.195571955719558</v>
      </c>
      <c r="P28" s="226"/>
      <c r="Q28" s="238">
        <v>364</v>
      </c>
      <c r="R28" s="753">
        <v>14.899713467048711</v>
      </c>
      <c r="S28" s="741">
        <v>203</v>
      </c>
      <c r="T28" s="578">
        <v>55.769230769230774</v>
      </c>
      <c r="U28" s="741">
        <v>161</v>
      </c>
      <c r="V28" s="242">
        <v>44.230769230769226</v>
      </c>
      <c r="W28" s="226"/>
      <c r="X28" s="238">
        <v>1537</v>
      </c>
      <c r="Y28" s="753">
        <v>62.914449447400735</v>
      </c>
      <c r="Z28" s="741">
        <v>1140</v>
      </c>
      <c r="AA28" s="578">
        <v>74.170461938841896</v>
      </c>
      <c r="AB28" s="741">
        <v>397</v>
      </c>
      <c r="AC28" s="242">
        <f t="shared" si="0"/>
        <v>25.829538061158104</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1117</v>
      </c>
      <c r="E29" s="743">
        <f t="shared" si="2"/>
        <v>607</v>
      </c>
      <c r="F29" s="580">
        <f t="shared" si="3"/>
        <v>54.341987466427931</v>
      </c>
      <c r="G29" s="743">
        <f t="shared" si="4"/>
        <v>510</v>
      </c>
      <c r="H29" s="248">
        <f t="shared" si="3"/>
        <v>45.658012533572069</v>
      </c>
      <c r="I29" s="226"/>
      <c r="J29" s="245">
        <f t="shared" si="5"/>
        <v>619</v>
      </c>
      <c r="K29" s="754">
        <f t="shared" si="6"/>
        <v>55.416293643688455</v>
      </c>
      <c r="L29" s="747">
        <v>233</v>
      </c>
      <c r="M29" s="750">
        <v>37.641357027463648</v>
      </c>
      <c r="N29" s="747">
        <v>386</v>
      </c>
      <c r="O29" s="246">
        <v>62.358642972536352</v>
      </c>
      <c r="P29" s="226"/>
      <c r="Q29" s="245">
        <v>158</v>
      </c>
      <c r="R29" s="754">
        <v>14.14503133393017</v>
      </c>
      <c r="S29" s="747">
        <v>103</v>
      </c>
      <c r="T29" s="750">
        <v>65.189873417721529</v>
      </c>
      <c r="U29" s="747">
        <v>55</v>
      </c>
      <c r="V29" s="246">
        <v>34.810126582278485</v>
      </c>
      <c r="W29" s="226"/>
      <c r="X29" s="245">
        <v>340</v>
      </c>
      <c r="Y29" s="754">
        <v>30.438675022381378</v>
      </c>
      <c r="Z29" s="747">
        <v>271</v>
      </c>
      <c r="AA29" s="750">
        <v>79.705882352941188</v>
      </c>
      <c r="AB29" s="747">
        <v>69</v>
      </c>
      <c r="AC29" s="246">
        <f t="shared" si="0"/>
        <v>20.294117647058822</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399239</v>
      </c>
      <c r="E31" s="744">
        <f>L31+S31+Z31</f>
        <v>256946</v>
      </c>
      <c r="F31" s="409">
        <f>E31/$D31*100</f>
        <v>64.35894288884603</v>
      </c>
      <c r="G31" s="744">
        <f>N31+U31+AB31</f>
        <v>142293</v>
      </c>
      <c r="H31" s="255">
        <f>G31/$D31*100</f>
        <v>35.64105711115397</v>
      </c>
      <c r="I31" s="211"/>
      <c r="J31" s="253">
        <f>SUM(J12:J29)</f>
        <v>105916</v>
      </c>
      <c r="K31" s="755">
        <f>J31/$D31*100</f>
        <v>26.529472321090875</v>
      </c>
      <c r="L31" s="744">
        <f>SUM(L12:L29)</f>
        <v>44282</v>
      </c>
      <c r="M31" s="409">
        <f t="shared" ref="M13:O31" si="7">L31/$J31*100</f>
        <v>41.8086030439216</v>
      </c>
      <c r="N31" s="744">
        <f>SUM(N12:N29)</f>
        <v>61634</v>
      </c>
      <c r="O31" s="254">
        <f t="shared" si="7"/>
        <v>58.1913969560784</v>
      </c>
      <c r="P31" s="211"/>
      <c r="Q31" s="253">
        <f>SUM(Q12:Q29)</f>
        <v>64633</v>
      </c>
      <c r="R31" s="755">
        <f>Q31/$D31*100</f>
        <v>16.189049666991451</v>
      </c>
      <c r="S31" s="744">
        <f>SUM(S12:S29)</f>
        <v>37489</v>
      </c>
      <c r="T31" s="409">
        <f>S31/$Q31*100</f>
        <v>58.002877786889051</v>
      </c>
      <c r="U31" s="744">
        <f>SUM(U12:U29)</f>
        <v>27144</v>
      </c>
      <c r="V31" s="254">
        <f>U31/$Q31*100</f>
        <v>41.997122213110949</v>
      </c>
      <c r="W31" s="211"/>
      <c r="X31" s="253">
        <f>SUM(X12:X29)</f>
        <v>228690</v>
      </c>
      <c r="Y31" s="755">
        <f>X31/$D31*100</f>
        <v>57.281478011917677</v>
      </c>
      <c r="Z31" s="744">
        <f>SUM(Z12:Z29)</f>
        <v>175175</v>
      </c>
      <c r="AA31" s="409">
        <f>Z31/$X31*100</f>
        <v>76.599326599326602</v>
      </c>
      <c r="AB31" s="744">
        <f>SUM(AB12:AB29)</f>
        <v>53515</v>
      </c>
      <c r="AC31" s="254">
        <f>AB31/$X31*100</f>
        <v>23.400673400673398</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7"/>
      <c r="C34" s="1057"/>
      <c r="D34" s="1057"/>
      <c r="E34" s="1057"/>
      <c r="F34" s="1057"/>
      <c r="G34" s="1057"/>
      <c r="H34" s="1057"/>
    </row>
    <row r="35" spans="2:14" ht="29.25" customHeight="1" x14ac:dyDescent="0.2">
      <c r="B35" s="1064"/>
      <c r="C35" s="1064"/>
      <c r="D35" s="1064"/>
      <c r="E35" s="737"/>
      <c r="F35" s="737"/>
      <c r="G35" s="737"/>
      <c r="H35" s="262"/>
      <c r="I35" s="262"/>
      <c r="J35" s="262"/>
      <c r="K35" s="262"/>
      <c r="L35" s="262"/>
      <c r="M35" s="262"/>
      <c r="N35" s="262"/>
    </row>
    <row r="36" spans="2:14" ht="4.5" customHeight="1" x14ac:dyDescent="0.2">
      <c r="B36" s="1065"/>
      <c r="C36" s="1065"/>
      <c r="D36" s="1065"/>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52</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434</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270</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33.75" customHeight="1" x14ac:dyDescent="0.2">
      <c r="A8" s="209"/>
      <c r="B8" s="1037"/>
      <c r="C8" s="211"/>
      <c r="D8" s="1041"/>
      <c r="E8" s="1042"/>
      <c r="F8" s="1042"/>
      <c r="G8" s="1042"/>
      <c r="H8" s="1042"/>
      <c r="I8" s="501"/>
      <c r="J8" s="1045" t="s">
        <v>271</v>
      </c>
      <c r="K8" s="1043"/>
      <c r="L8" s="1043"/>
      <c r="M8" s="1043"/>
      <c r="N8" s="1043"/>
      <c r="O8" s="1044"/>
      <c r="P8" s="211"/>
      <c r="Q8" s="1045" t="s">
        <v>272</v>
      </c>
      <c r="R8" s="1043"/>
      <c r="S8" s="1043"/>
      <c r="T8" s="1043"/>
      <c r="U8" s="1043"/>
      <c r="V8" s="1044"/>
      <c r="W8" s="211"/>
      <c r="X8" s="1045" t="s">
        <v>273</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278</v>
      </c>
      <c r="L9" s="1048" t="s">
        <v>27</v>
      </c>
      <c r="M9" s="1049"/>
      <c r="N9" s="1049" t="s">
        <v>26</v>
      </c>
      <c r="O9" s="1050"/>
      <c r="P9" s="211"/>
      <c r="Q9" s="1051" t="s">
        <v>12</v>
      </c>
      <c r="R9" s="1053" t="s">
        <v>278</v>
      </c>
      <c r="S9" s="1048" t="s">
        <v>27</v>
      </c>
      <c r="T9" s="1049"/>
      <c r="U9" s="1049" t="s">
        <v>26</v>
      </c>
      <c r="V9" s="1050"/>
      <c r="W9" s="211"/>
      <c r="X9" s="1051" t="s">
        <v>12</v>
      </c>
      <c r="Y9" s="1053" t="s">
        <v>278</v>
      </c>
      <c r="Z9" s="1048" t="s">
        <v>27</v>
      </c>
      <c r="AA9" s="1049"/>
      <c r="AB9" s="1049" t="s">
        <v>26</v>
      </c>
      <c r="AC9" s="1050"/>
      <c r="AD9" s="430"/>
      <c r="AE9" s="430"/>
      <c r="AF9" s="431"/>
      <c r="AG9" s="431"/>
      <c r="AH9" s="431"/>
      <c r="AI9" s="431"/>
      <c r="AJ9" s="431"/>
      <c r="AK9" s="431"/>
      <c r="AL9" s="432"/>
    </row>
    <row r="10" spans="1:53" s="219" customFormat="1" ht="36.75" customHeight="1" x14ac:dyDescent="0.2">
      <c r="A10" s="214"/>
      <c r="B10" s="1038"/>
      <c r="C10" s="216"/>
      <c r="D10" s="1047"/>
      <c r="E10" s="408" t="s">
        <v>12</v>
      </c>
      <c r="F10" s="807" t="s">
        <v>278</v>
      </c>
      <c r="G10" s="408" t="s">
        <v>12</v>
      </c>
      <c r="H10" s="271" t="s">
        <v>278</v>
      </c>
      <c r="I10" s="216"/>
      <c r="J10" s="1052"/>
      <c r="K10" s="1054"/>
      <c r="L10" s="408" t="s">
        <v>12</v>
      </c>
      <c r="M10" s="807" t="s">
        <v>278</v>
      </c>
      <c r="N10" s="408" t="s">
        <v>12</v>
      </c>
      <c r="O10" s="271" t="s">
        <v>278</v>
      </c>
      <c r="P10" s="216"/>
      <c r="Q10" s="1052"/>
      <c r="R10" s="1054"/>
      <c r="S10" s="408" t="s">
        <v>12</v>
      </c>
      <c r="T10" s="807" t="s">
        <v>278</v>
      </c>
      <c r="U10" s="408" t="s">
        <v>12</v>
      </c>
      <c r="V10" s="271" t="s">
        <v>278</v>
      </c>
      <c r="W10" s="216"/>
      <c r="X10" s="1052"/>
      <c r="Y10" s="1054"/>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127598</v>
      </c>
      <c r="E12" s="739">
        <f>L12+S12+Z12</f>
        <v>81241</v>
      </c>
      <c r="F12" s="748">
        <f>E12/$D12*100</f>
        <v>63.669493252245331</v>
      </c>
      <c r="G12" s="739">
        <f>N12+U12+AB12</f>
        <v>46357</v>
      </c>
      <c r="H12" s="230">
        <f>G12/$D12*100</f>
        <v>36.330506747754669</v>
      </c>
      <c r="I12" s="226"/>
      <c r="J12" s="227">
        <f>L12+N12</f>
        <v>38374</v>
      </c>
      <c r="K12" s="751">
        <f>J12/$D12*100</f>
        <v>30.074139093089236</v>
      </c>
      <c r="L12" s="745">
        <v>15678</v>
      </c>
      <c r="M12" s="748">
        <v>40.855787772971283</v>
      </c>
      <c r="N12" s="745">
        <v>22696</v>
      </c>
      <c r="O12" s="228">
        <v>59.144212227028717</v>
      </c>
      <c r="P12" s="226"/>
      <c r="Q12" s="227">
        <v>25652</v>
      </c>
      <c r="R12" s="751">
        <v>20.10376338187119</v>
      </c>
      <c r="S12" s="745">
        <v>16835</v>
      </c>
      <c r="T12" s="748">
        <v>65.628411040074852</v>
      </c>
      <c r="U12" s="745">
        <v>8817</v>
      </c>
      <c r="V12" s="228">
        <v>34.371588959925155</v>
      </c>
      <c r="W12" s="226"/>
      <c r="X12" s="227">
        <v>63572</v>
      </c>
      <c r="Y12" s="751">
        <v>49.822097525039574</v>
      </c>
      <c r="Z12" s="745">
        <v>48728</v>
      </c>
      <c r="AA12" s="748">
        <v>76.650097527213234</v>
      </c>
      <c r="AB12" s="745">
        <v>14844</v>
      </c>
      <c r="AC12" s="228">
        <f t="shared" ref="AC12:AC29" si="0">AB12/$X12*100</f>
        <v>23.349902472786763</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14404</v>
      </c>
      <c r="E13" s="740">
        <f t="shared" ref="E13:E29" si="2">L13+S13+Z13</f>
        <v>9104</v>
      </c>
      <c r="F13" s="577">
        <f t="shared" ref="F13:H29" si="3">E13/$D13*100</f>
        <v>63.204665370730353</v>
      </c>
      <c r="G13" s="740">
        <f t="shared" ref="G13:G29" si="4">N13+U13+AB13</f>
        <v>5300</v>
      </c>
      <c r="H13" s="237">
        <f t="shared" si="3"/>
        <v>36.795334629269647</v>
      </c>
      <c r="I13" s="226"/>
      <c r="J13" s="234">
        <f t="shared" ref="J13:J29" si="5">L13+N13</f>
        <v>3152</v>
      </c>
      <c r="K13" s="752">
        <f t="shared" ref="K13:K29" si="6">J13/$D13*100</f>
        <v>21.882810330463759</v>
      </c>
      <c r="L13" s="746">
        <v>1318</v>
      </c>
      <c r="M13" s="749">
        <v>41.814720812182742</v>
      </c>
      <c r="N13" s="746">
        <v>1834</v>
      </c>
      <c r="O13" s="235">
        <v>58.185279187817265</v>
      </c>
      <c r="P13" s="226"/>
      <c r="Q13" s="234">
        <v>2490</v>
      </c>
      <c r="R13" s="752">
        <v>17.286864759788948</v>
      </c>
      <c r="S13" s="746">
        <v>1449</v>
      </c>
      <c r="T13" s="749">
        <v>58.192771084337345</v>
      </c>
      <c r="U13" s="746">
        <v>1041</v>
      </c>
      <c r="V13" s="235">
        <v>41.807228915662655</v>
      </c>
      <c r="W13" s="226"/>
      <c r="X13" s="234">
        <v>8762</v>
      </c>
      <c r="Y13" s="752">
        <v>60.83032490974729</v>
      </c>
      <c r="Z13" s="746">
        <v>6337</v>
      </c>
      <c r="AA13" s="749">
        <v>72.323670394887003</v>
      </c>
      <c r="AB13" s="746">
        <v>2425</v>
      </c>
      <c r="AC13" s="235">
        <f t="shared" si="0"/>
        <v>27.676329605112986</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10208</v>
      </c>
      <c r="E14" s="740">
        <f t="shared" si="2"/>
        <v>6605</v>
      </c>
      <c r="F14" s="577">
        <f t="shared" si="3"/>
        <v>64.704153605015662</v>
      </c>
      <c r="G14" s="740">
        <f t="shared" si="4"/>
        <v>3603</v>
      </c>
      <c r="H14" s="237">
        <f t="shared" si="3"/>
        <v>35.295846394984324</v>
      </c>
      <c r="I14" s="226"/>
      <c r="J14" s="234">
        <f t="shared" si="5"/>
        <v>2586</v>
      </c>
      <c r="K14" s="752">
        <f t="shared" si="6"/>
        <v>25.33307210031348</v>
      </c>
      <c r="L14" s="746">
        <v>993</v>
      </c>
      <c r="M14" s="749">
        <v>38.399071925754058</v>
      </c>
      <c r="N14" s="746">
        <v>1593</v>
      </c>
      <c r="O14" s="235">
        <v>61.600928074245942</v>
      </c>
      <c r="P14" s="226"/>
      <c r="Q14" s="234">
        <v>2046</v>
      </c>
      <c r="R14" s="752">
        <v>20.043103448275861</v>
      </c>
      <c r="S14" s="746">
        <v>1229</v>
      </c>
      <c r="T14" s="749">
        <v>60.068426197458457</v>
      </c>
      <c r="U14" s="746">
        <v>817</v>
      </c>
      <c r="V14" s="235">
        <v>39.931573802541543</v>
      </c>
      <c r="W14" s="226"/>
      <c r="X14" s="234">
        <v>5576</v>
      </c>
      <c r="Y14" s="752">
        <v>54.623824451410663</v>
      </c>
      <c r="Z14" s="746">
        <v>4383</v>
      </c>
      <c r="AA14" s="749">
        <v>78.604734576757522</v>
      </c>
      <c r="AB14" s="746">
        <v>1193</v>
      </c>
      <c r="AC14" s="235">
        <f t="shared" si="0"/>
        <v>21.395265423242467</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9699</v>
      </c>
      <c r="E15" s="740">
        <f t="shared" si="2"/>
        <v>5888</v>
      </c>
      <c r="F15" s="577">
        <f t="shared" si="3"/>
        <v>60.707289411279511</v>
      </c>
      <c r="G15" s="740">
        <f t="shared" si="4"/>
        <v>3811</v>
      </c>
      <c r="H15" s="237">
        <f t="shared" si="3"/>
        <v>39.292710588720489</v>
      </c>
      <c r="I15" s="226"/>
      <c r="J15" s="234">
        <f t="shared" si="5"/>
        <v>2802</v>
      </c>
      <c r="K15" s="752">
        <f t="shared" si="6"/>
        <v>28.889576244973707</v>
      </c>
      <c r="L15" s="746">
        <v>1138</v>
      </c>
      <c r="M15" s="749">
        <v>40.613847251962881</v>
      </c>
      <c r="N15" s="746">
        <v>1664</v>
      </c>
      <c r="O15" s="235">
        <v>59.386152748037112</v>
      </c>
      <c r="P15" s="226"/>
      <c r="Q15" s="234">
        <v>2011</v>
      </c>
      <c r="R15" s="752">
        <v>20.734096298587485</v>
      </c>
      <c r="S15" s="746">
        <v>1159</v>
      </c>
      <c r="T15" s="749">
        <v>57.63301839880657</v>
      </c>
      <c r="U15" s="746">
        <v>852</v>
      </c>
      <c r="V15" s="235">
        <v>42.366981601193437</v>
      </c>
      <c r="W15" s="226"/>
      <c r="X15" s="234">
        <v>4886</v>
      </c>
      <c r="Y15" s="752">
        <v>50.376327456438808</v>
      </c>
      <c r="Z15" s="746">
        <v>3591</v>
      </c>
      <c r="AA15" s="749">
        <v>73.495702005730664</v>
      </c>
      <c r="AB15" s="746">
        <v>1295</v>
      </c>
      <c r="AC15" s="235">
        <f t="shared" si="0"/>
        <v>26.504297994269344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13756</v>
      </c>
      <c r="E16" s="740">
        <f t="shared" si="2"/>
        <v>8016</v>
      </c>
      <c r="F16" s="577">
        <f t="shared" si="3"/>
        <v>58.2727537074731</v>
      </c>
      <c r="G16" s="740">
        <f t="shared" si="4"/>
        <v>5740</v>
      </c>
      <c r="H16" s="237">
        <f t="shared" si="3"/>
        <v>41.7272462925269</v>
      </c>
      <c r="I16" s="226"/>
      <c r="J16" s="234">
        <f t="shared" si="5"/>
        <v>5753</v>
      </c>
      <c r="K16" s="752">
        <f t="shared" si="6"/>
        <v>41.821750508868853</v>
      </c>
      <c r="L16" s="746">
        <v>2340</v>
      </c>
      <c r="M16" s="749">
        <v>40.674430731792114</v>
      </c>
      <c r="N16" s="746">
        <v>3413</v>
      </c>
      <c r="O16" s="235">
        <v>59.325569268207886</v>
      </c>
      <c r="P16" s="226"/>
      <c r="Q16" s="234">
        <v>2663</v>
      </c>
      <c r="R16" s="752">
        <v>19.358825239895321</v>
      </c>
      <c r="S16" s="746">
        <v>1636</v>
      </c>
      <c r="T16" s="749">
        <v>61.434472399549378</v>
      </c>
      <c r="U16" s="746">
        <v>1027</v>
      </c>
      <c r="V16" s="235">
        <v>38.565527600450622</v>
      </c>
      <c r="W16" s="226"/>
      <c r="X16" s="234">
        <v>5340</v>
      </c>
      <c r="Y16" s="752">
        <v>38.819424251235823</v>
      </c>
      <c r="Z16" s="746">
        <v>4040</v>
      </c>
      <c r="AA16" s="749">
        <v>75.655430711610478</v>
      </c>
      <c r="AB16" s="746">
        <v>1300</v>
      </c>
      <c r="AC16" s="235">
        <f t="shared" si="0"/>
        <v>24.344569288389515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7618</v>
      </c>
      <c r="E17" s="741">
        <f t="shared" si="2"/>
        <v>4827</v>
      </c>
      <c r="F17" s="578">
        <f t="shared" si="3"/>
        <v>63.36308742452087</v>
      </c>
      <c r="G17" s="741">
        <f t="shared" si="4"/>
        <v>2791</v>
      </c>
      <c r="H17" s="237">
        <f t="shared" si="3"/>
        <v>36.63691257547913</v>
      </c>
      <c r="I17" s="226"/>
      <c r="J17" s="238">
        <f t="shared" si="5"/>
        <v>1870</v>
      </c>
      <c r="K17" s="753">
        <f t="shared" si="6"/>
        <v>24.547125229719086</v>
      </c>
      <c r="L17" s="741">
        <v>758</v>
      </c>
      <c r="M17" s="578">
        <v>40.534759358288767</v>
      </c>
      <c r="N17" s="741">
        <v>1112</v>
      </c>
      <c r="O17" s="235">
        <v>59.465240641711226</v>
      </c>
      <c r="P17" s="226"/>
      <c r="Q17" s="238">
        <v>1544</v>
      </c>
      <c r="R17" s="753">
        <v>20.267786820687846</v>
      </c>
      <c r="S17" s="741">
        <v>865</v>
      </c>
      <c r="T17" s="578">
        <v>56.023316062176164</v>
      </c>
      <c r="U17" s="741">
        <v>679</v>
      </c>
      <c r="V17" s="235">
        <v>43.976683937823836</v>
      </c>
      <c r="W17" s="226"/>
      <c r="X17" s="238">
        <v>4204</v>
      </c>
      <c r="Y17" s="753">
        <v>55.185087949593068</v>
      </c>
      <c r="Z17" s="741">
        <v>3204</v>
      </c>
      <c r="AA17" s="578">
        <v>76.213130352045667</v>
      </c>
      <c r="AB17" s="741">
        <v>1000</v>
      </c>
      <c r="AC17" s="235">
        <f t="shared" si="0"/>
        <v>23.78686964795433</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39380</v>
      </c>
      <c r="E18" s="740">
        <f t="shared" si="2"/>
        <v>24940</v>
      </c>
      <c r="F18" s="577">
        <f t="shared" si="3"/>
        <v>63.331640426612488</v>
      </c>
      <c r="G18" s="740">
        <f t="shared" si="4"/>
        <v>14440</v>
      </c>
      <c r="H18" s="237">
        <f t="shared" si="3"/>
        <v>36.668359573387505</v>
      </c>
      <c r="I18" s="226"/>
      <c r="J18" s="234">
        <f t="shared" si="5"/>
        <v>9105</v>
      </c>
      <c r="K18" s="752">
        <f t="shared" si="6"/>
        <v>23.120873539867954</v>
      </c>
      <c r="L18" s="746">
        <v>3841</v>
      </c>
      <c r="M18" s="749">
        <v>42.185612300933549</v>
      </c>
      <c r="N18" s="746">
        <v>5264</v>
      </c>
      <c r="O18" s="235">
        <v>57.814387699066451</v>
      </c>
      <c r="P18" s="226"/>
      <c r="Q18" s="234">
        <v>6740</v>
      </c>
      <c r="R18" s="752">
        <v>17.115286947689182</v>
      </c>
      <c r="S18" s="746">
        <v>3831</v>
      </c>
      <c r="T18" s="749">
        <v>56.839762611275965</v>
      </c>
      <c r="U18" s="746">
        <v>2909</v>
      </c>
      <c r="V18" s="235">
        <v>43.160237388724035</v>
      </c>
      <c r="W18" s="226"/>
      <c r="X18" s="234">
        <v>23535</v>
      </c>
      <c r="Y18" s="752">
        <v>59.763839512442864</v>
      </c>
      <c r="Z18" s="746">
        <v>17268</v>
      </c>
      <c r="AA18" s="749">
        <v>73.371574251115362</v>
      </c>
      <c r="AB18" s="746">
        <v>6267</v>
      </c>
      <c r="AC18" s="235">
        <f t="shared" si="0"/>
        <v>26.628425748884638</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22937</v>
      </c>
      <c r="E19" s="740">
        <f t="shared" si="2"/>
        <v>14293</v>
      </c>
      <c r="F19" s="577">
        <f t="shared" si="3"/>
        <v>62.314164886428046</v>
      </c>
      <c r="G19" s="740">
        <f t="shared" si="4"/>
        <v>8644</v>
      </c>
      <c r="H19" s="237">
        <f t="shared" si="3"/>
        <v>37.685835113571962</v>
      </c>
      <c r="I19" s="226"/>
      <c r="J19" s="234">
        <f t="shared" si="5"/>
        <v>6032</v>
      </c>
      <c r="K19" s="752">
        <f t="shared" si="6"/>
        <v>26.298120939965997</v>
      </c>
      <c r="L19" s="746">
        <v>2498</v>
      </c>
      <c r="M19" s="749">
        <v>41.412466843501328</v>
      </c>
      <c r="N19" s="746">
        <v>3534</v>
      </c>
      <c r="O19" s="235">
        <v>58.587533156498672</v>
      </c>
      <c r="P19" s="226"/>
      <c r="Q19" s="234">
        <v>4013</v>
      </c>
      <c r="R19" s="752">
        <v>17.495749226141168</v>
      </c>
      <c r="S19" s="746">
        <v>2405</v>
      </c>
      <c r="T19" s="749">
        <v>59.930226763020187</v>
      </c>
      <c r="U19" s="746">
        <v>1608</v>
      </c>
      <c r="V19" s="235">
        <v>40.069773236979813</v>
      </c>
      <c r="W19" s="226"/>
      <c r="X19" s="234">
        <v>12892</v>
      </c>
      <c r="Y19" s="752">
        <v>56.206129833892838</v>
      </c>
      <c r="Z19" s="746">
        <v>9390</v>
      </c>
      <c r="AA19" s="749">
        <v>72.835867204467888</v>
      </c>
      <c r="AB19" s="746">
        <v>3502</v>
      </c>
      <c r="AC19" s="235">
        <f t="shared" si="0"/>
        <v>27.164132795532115</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81349</v>
      </c>
      <c r="E20" s="740">
        <f t="shared" si="2"/>
        <v>52086</v>
      </c>
      <c r="F20" s="577">
        <f t="shared" si="3"/>
        <v>64.027830704741291</v>
      </c>
      <c r="G20" s="740">
        <f t="shared" si="4"/>
        <v>29263</v>
      </c>
      <c r="H20" s="237">
        <f t="shared" si="3"/>
        <v>35.972169295258702</v>
      </c>
      <c r="I20" s="226"/>
      <c r="J20" s="234">
        <f t="shared" si="5"/>
        <v>19227</v>
      </c>
      <c r="K20" s="752">
        <f t="shared" si="6"/>
        <v>23.635201416120665</v>
      </c>
      <c r="L20" s="746">
        <v>7874</v>
      </c>
      <c r="M20" s="749">
        <v>40.952826754043791</v>
      </c>
      <c r="N20" s="746">
        <v>11353</v>
      </c>
      <c r="O20" s="235">
        <v>59.047173245956209</v>
      </c>
      <c r="P20" s="226"/>
      <c r="Q20" s="234">
        <v>15561</v>
      </c>
      <c r="R20" s="752">
        <v>19.128692424000295</v>
      </c>
      <c r="S20" s="746">
        <v>9138</v>
      </c>
      <c r="T20" s="749">
        <v>58.723732407942933</v>
      </c>
      <c r="U20" s="746">
        <v>6423</v>
      </c>
      <c r="V20" s="235">
        <v>41.276267592057067</v>
      </c>
      <c r="W20" s="226"/>
      <c r="X20" s="234">
        <v>46561</v>
      </c>
      <c r="Y20" s="752">
        <v>57.236106159879043</v>
      </c>
      <c r="Z20" s="746">
        <v>35074</v>
      </c>
      <c r="AA20" s="749">
        <v>75.329138119885741</v>
      </c>
      <c r="AB20" s="746">
        <v>11487</v>
      </c>
      <c r="AC20" s="235">
        <f t="shared" si="0"/>
        <v>24.670861880114259</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52511</v>
      </c>
      <c r="E21" s="740">
        <f t="shared" si="2"/>
        <v>32620</v>
      </c>
      <c r="F21" s="577">
        <f t="shared" si="3"/>
        <v>62.12031764773095</v>
      </c>
      <c r="G21" s="740">
        <f t="shared" si="4"/>
        <v>19891</v>
      </c>
      <c r="H21" s="237">
        <f t="shared" si="3"/>
        <v>37.87968235226905</v>
      </c>
      <c r="I21" s="226"/>
      <c r="J21" s="234">
        <f t="shared" si="5"/>
        <v>14525</v>
      </c>
      <c r="K21" s="752">
        <f t="shared" si="6"/>
        <v>27.660871055588355</v>
      </c>
      <c r="L21" s="746">
        <v>5910</v>
      </c>
      <c r="M21" s="749">
        <v>40.688468158347675</v>
      </c>
      <c r="N21" s="746">
        <v>8615</v>
      </c>
      <c r="O21" s="235">
        <v>59.311531841652318</v>
      </c>
      <c r="P21" s="226"/>
      <c r="Q21" s="234">
        <v>10529</v>
      </c>
      <c r="R21" s="752">
        <v>20.051036925596541</v>
      </c>
      <c r="S21" s="746">
        <v>6234</v>
      </c>
      <c r="T21" s="749">
        <v>59.207901984993825</v>
      </c>
      <c r="U21" s="746">
        <v>4295</v>
      </c>
      <c r="V21" s="235">
        <v>40.792098015006175</v>
      </c>
      <c r="W21" s="226"/>
      <c r="X21" s="234">
        <v>27457</v>
      </c>
      <c r="Y21" s="752">
        <v>52.288092018815099</v>
      </c>
      <c r="Z21" s="746">
        <v>20476</v>
      </c>
      <c r="AA21" s="749">
        <v>74.574789671122119</v>
      </c>
      <c r="AB21" s="746">
        <v>6981</v>
      </c>
      <c r="AC21" s="235">
        <f t="shared" si="0"/>
        <v>25.425210328877885</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11471</v>
      </c>
      <c r="E22" s="740">
        <f t="shared" si="2"/>
        <v>7361</v>
      </c>
      <c r="F22" s="577">
        <f t="shared" si="3"/>
        <v>64.170516955801588</v>
      </c>
      <c r="G22" s="740">
        <f t="shared" si="4"/>
        <v>4110</v>
      </c>
      <c r="H22" s="237">
        <f t="shared" si="3"/>
        <v>35.829483044198412</v>
      </c>
      <c r="I22" s="226"/>
      <c r="J22" s="234">
        <f t="shared" si="5"/>
        <v>3061</v>
      </c>
      <c r="K22" s="752">
        <f t="shared" si="6"/>
        <v>26.684683113939499</v>
      </c>
      <c r="L22" s="746">
        <v>1298</v>
      </c>
      <c r="M22" s="749">
        <v>42.404442992486111</v>
      </c>
      <c r="N22" s="746">
        <v>1763</v>
      </c>
      <c r="O22" s="235">
        <v>57.595557007513889</v>
      </c>
      <c r="P22" s="226"/>
      <c r="Q22" s="234">
        <v>2187</v>
      </c>
      <c r="R22" s="752">
        <v>19.065469444686599</v>
      </c>
      <c r="S22" s="746">
        <v>1356</v>
      </c>
      <c r="T22" s="749">
        <v>62.002743484224965</v>
      </c>
      <c r="U22" s="746">
        <v>831</v>
      </c>
      <c r="V22" s="235">
        <v>37.997256515775035</v>
      </c>
      <c r="W22" s="226"/>
      <c r="X22" s="234">
        <v>6223</v>
      </c>
      <c r="Y22" s="752">
        <v>54.249847441373902</v>
      </c>
      <c r="Z22" s="746">
        <v>4707</v>
      </c>
      <c r="AA22" s="749">
        <v>75.638759440784185</v>
      </c>
      <c r="AB22" s="746">
        <v>1516</v>
      </c>
      <c r="AC22" s="235">
        <f t="shared" si="0"/>
        <v>24.361240559215812</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25269</v>
      </c>
      <c r="E23" s="740">
        <f t="shared" si="2"/>
        <v>15553</v>
      </c>
      <c r="F23" s="577">
        <f t="shared" si="3"/>
        <v>61.54972495943646</v>
      </c>
      <c r="G23" s="740">
        <f t="shared" si="4"/>
        <v>9716</v>
      </c>
      <c r="H23" s="237">
        <f t="shared" si="3"/>
        <v>38.45027504056354</v>
      </c>
      <c r="I23" s="226"/>
      <c r="J23" s="234">
        <f t="shared" si="5"/>
        <v>7553</v>
      </c>
      <c r="K23" s="752">
        <f t="shared" si="6"/>
        <v>29.890379516403499</v>
      </c>
      <c r="L23" s="746">
        <v>2920</v>
      </c>
      <c r="M23" s="749">
        <v>38.660135045677215</v>
      </c>
      <c r="N23" s="746">
        <v>4633</v>
      </c>
      <c r="O23" s="235">
        <v>61.339864954322785</v>
      </c>
      <c r="P23" s="226"/>
      <c r="Q23" s="234">
        <v>4805</v>
      </c>
      <c r="R23" s="752">
        <v>19.015394356721675</v>
      </c>
      <c r="S23" s="746">
        <v>2834</v>
      </c>
      <c r="T23" s="749">
        <v>58.980228928199793</v>
      </c>
      <c r="U23" s="746">
        <v>1971</v>
      </c>
      <c r="V23" s="235">
        <v>41.019771071800207</v>
      </c>
      <c r="W23" s="226"/>
      <c r="X23" s="234">
        <v>12911</v>
      </c>
      <c r="Y23" s="752">
        <v>51.09422612687483</v>
      </c>
      <c r="Z23" s="746">
        <v>9799</v>
      </c>
      <c r="AA23" s="749">
        <v>75.896522345286968</v>
      </c>
      <c r="AB23" s="746">
        <v>3112</v>
      </c>
      <c r="AC23" s="235">
        <f t="shared" si="0"/>
        <v>24.103477654713036</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64258</v>
      </c>
      <c r="E24" s="740">
        <f t="shared" si="2"/>
        <v>41503</v>
      </c>
      <c r="F24" s="577">
        <f t="shared" si="3"/>
        <v>64.588066855488819</v>
      </c>
      <c r="G24" s="740">
        <f t="shared" si="4"/>
        <v>22755</v>
      </c>
      <c r="H24" s="237">
        <f t="shared" si="3"/>
        <v>35.411933144511188</v>
      </c>
      <c r="I24" s="226"/>
      <c r="J24" s="234">
        <f t="shared" si="5"/>
        <v>18779</v>
      </c>
      <c r="K24" s="752">
        <f t="shared" si="6"/>
        <v>29.224376731301938</v>
      </c>
      <c r="L24" s="746">
        <v>8579</v>
      </c>
      <c r="M24" s="749">
        <v>45.684008733159381</v>
      </c>
      <c r="N24" s="746">
        <v>10200</v>
      </c>
      <c r="O24" s="235">
        <v>54.315991266840626</v>
      </c>
      <c r="P24" s="226"/>
      <c r="Q24" s="234">
        <v>11501</v>
      </c>
      <c r="R24" s="752">
        <v>17.898160540321829</v>
      </c>
      <c r="S24" s="746">
        <v>7140</v>
      </c>
      <c r="T24" s="749">
        <v>62.081558125380397</v>
      </c>
      <c r="U24" s="746">
        <v>4361</v>
      </c>
      <c r="V24" s="235">
        <v>37.918441874619596</v>
      </c>
      <c r="W24" s="226"/>
      <c r="X24" s="234">
        <v>33978</v>
      </c>
      <c r="Y24" s="752">
        <v>52.877462728376237</v>
      </c>
      <c r="Z24" s="746">
        <v>25784</v>
      </c>
      <c r="AA24" s="749">
        <v>75.884395785508275</v>
      </c>
      <c r="AB24" s="746">
        <v>8194</v>
      </c>
      <c r="AC24" s="235">
        <f t="shared" si="0"/>
        <v>24.115604214491729</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15778</v>
      </c>
      <c r="E25" s="740">
        <f t="shared" si="2"/>
        <v>8809</v>
      </c>
      <c r="F25" s="577">
        <f t="shared" si="3"/>
        <v>55.830903790087461</v>
      </c>
      <c r="G25" s="740">
        <f t="shared" si="4"/>
        <v>6969</v>
      </c>
      <c r="H25" s="237">
        <f t="shared" si="3"/>
        <v>44.169096209912531</v>
      </c>
      <c r="I25" s="226"/>
      <c r="J25" s="234">
        <f t="shared" si="5"/>
        <v>6586</v>
      </c>
      <c r="K25" s="752">
        <f t="shared" si="6"/>
        <v>41.741665610343517</v>
      </c>
      <c r="L25" s="746">
        <v>2440</v>
      </c>
      <c r="M25" s="749">
        <v>37.048284239295477</v>
      </c>
      <c r="N25" s="746">
        <v>4146</v>
      </c>
      <c r="O25" s="235">
        <v>62.951715760704531</v>
      </c>
      <c r="P25" s="226"/>
      <c r="Q25" s="234">
        <v>2936</v>
      </c>
      <c r="R25" s="752">
        <v>18.608188617061732</v>
      </c>
      <c r="S25" s="746">
        <v>1663</v>
      </c>
      <c r="T25" s="749">
        <v>56.641689373296998</v>
      </c>
      <c r="U25" s="746">
        <v>1273</v>
      </c>
      <c r="V25" s="235">
        <v>43.358310626702995</v>
      </c>
      <c r="W25" s="226"/>
      <c r="X25" s="234">
        <v>6256</v>
      </c>
      <c r="Y25" s="752">
        <v>39.650145772594755</v>
      </c>
      <c r="Z25" s="746">
        <v>4706</v>
      </c>
      <c r="AA25" s="749">
        <v>75.223785166240404</v>
      </c>
      <c r="AB25" s="746">
        <v>1550</v>
      </c>
      <c r="AC25" s="235">
        <f t="shared" si="0"/>
        <v>24.776214833759592</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5860</v>
      </c>
      <c r="E26" s="742">
        <f t="shared" si="2"/>
        <v>3755</v>
      </c>
      <c r="F26" s="579">
        <f t="shared" si="3"/>
        <v>64.078498293515366</v>
      </c>
      <c r="G26" s="742">
        <f t="shared" si="4"/>
        <v>2105</v>
      </c>
      <c r="H26" s="237">
        <f t="shared" si="3"/>
        <v>35.921501706484641</v>
      </c>
      <c r="I26" s="226"/>
      <c r="J26" s="238">
        <f t="shared" si="5"/>
        <v>1136</v>
      </c>
      <c r="K26" s="753">
        <f t="shared" si="6"/>
        <v>19.385665529010236</v>
      </c>
      <c r="L26" s="741">
        <v>437</v>
      </c>
      <c r="M26" s="578">
        <v>38.468309859154928</v>
      </c>
      <c r="N26" s="741">
        <v>699</v>
      </c>
      <c r="O26" s="235">
        <v>61.531690140845072</v>
      </c>
      <c r="P26" s="226"/>
      <c r="Q26" s="238">
        <v>828</v>
      </c>
      <c r="R26" s="753">
        <v>14.129692832764503</v>
      </c>
      <c r="S26" s="741">
        <v>449</v>
      </c>
      <c r="T26" s="578">
        <v>54.227053140096615</v>
      </c>
      <c r="U26" s="741">
        <v>379</v>
      </c>
      <c r="V26" s="235">
        <v>45.772946859903378</v>
      </c>
      <c r="W26" s="226"/>
      <c r="X26" s="238">
        <v>3896</v>
      </c>
      <c r="Y26" s="753">
        <v>66.484641638225256</v>
      </c>
      <c r="Z26" s="741">
        <v>2869</v>
      </c>
      <c r="AA26" s="578">
        <v>73.639630390143736</v>
      </c>
      <c r="AB26" s="741">
        <v>1027</v>
      </c>
      <c r="AC26" s="235">
        <f t="shared" si="0"/>
        <v>26.36036960985626</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22771</v>
      </c>
      <c r="E27" s="742">
        <f t="shared" si="2"/>
        <v>13999</v>
      </c>
      <c r="F27" s="579">
        <f t="shared" si="3"/>
        <v>61.477317640858985</v>
      </c>
      <c r="G27" s="742">
        <f t="shared" si="4"/>
        <v>8772</v>
      </c>
      <c r="H27" s="237">
        <f t="shared" si="3"/>
        <v>38.522682359141015</v>
      </c>
      <c r="I27" s="226"/>
      <c r="J27" s="238">
        <f t="shared" si="5"/>
        <v>5836</v>
      </c>
      <c r="K27" s="753">
        <f t="shared" si="6"/>
        <v>25.629089631548901</v>
      </c>
      <c r="L27" s="741">
        <v>2238</v>
      </c>
      <c r="M27" s="578">
        <v>38.348183687457158</v>
      </c>
      <c r="N27" s="741">
        <v>3598</v>
      </c>
      <c r="O27" s="235">
        <v>61.651816312542842</v>
      </c>
      <c r="P27" s="226"/>
      <c r="Q27" s="238">
        <v>4121</v>
      </c>
      <c r="R27" s="753">
        <v>18.097580255588248</v>
      </c>
      <c r="S27" s="741">
        <v>2246</v>
      </c>
      <c r="T27" s="578">
        <v>54.501334627517593</v>
      </c>
      <c r="U27" s="741">
        <v>1875</v>
      </c>
      <c r="V27" s="235">
        <v>45.498665372482407</v>
      </c>
      <c r="W27" s="226"/>
      <c r="X27" s="238">
        <v>12814</v>
      </c>
      <c r="Y27" s="753">
        <v>56.273330112862851</v>
      </c>
      <c r="Z27" s="741">
        <v>9515</v>
      </c>
      <c r="AA27" s="578">
        <v>74.254721398470423</v>
      </c>
      <c r="AB27" s="741">
        <v>3299</v>
      </c>
      <c r="AC27" s="235">
        <f t="shared" si="0"/>
        <v>25.745278601529577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3809</v>
      </c>
      <c r="E28" s="742">
        <f t="shared" si="2"/>
        <v>2484</v>
      </c>
      <c r="F28" s="579">
        <f t="shared" si="3"/>
        <v>65.213966920451554</v>
      </c>
      <c r="G28" s="742">
        <f t="shared" si="4"/>
        <v>1325</v>
      </c>
      <c r="H28" s="243">
        <f t="shared" si="3"/>
        <v>34.786033079548439</v>
      </c>
      <c r="I28" s="226"/>
      <c r="J28" s="238">
        <f t="shared" si="5"/>
        <v>647</v>
      </c>
      <c r="K28" s="753">
        <f t="shared" si="6"/>
        <v>16.98608558676818</v>
      </c>
      <c r="L28" s="741">
        <v>261</v>
      </c>
      <c r="M28" s="578">
        <v>40.340030911901081</v>
      </c>
      <c r="N28" s="741">
        <v>386</v>
      </c>
      <c r="O28" s="242">
        <v>59.659969088098919</v>
      </c>
      <c r="P28" s="226"/>
      <c r="Q28" s="238">
        <v>646</v>
      </c>
      <c r="R28" s="753">
        <v>16.959831976896822</v>
      </c>
      <c r="S28" s="741">
        <v>356</v>
      </c>
      <c r="T28" s="578">
        <v>55.108359133126939</v>
      </c>
      <c r="U28" s="741">
        <v>290</v>
      </c>
      <c r="V28" s="242">
        <v>44.891640866873068</v>
      </c>
      <c r="W28" s="226"/>
      <c r="X28" s="238">
        <v>2516</v>
      </c>
      <c r="Y28" s="753">
        <v>66.054082436334994</v>
      </c>
      <c r="Z28" s="741">
        <v>1867</v>
      </c>
      <c r="AA28" s="578">
        <v>74.205087440381561</v>
      </c>
      <c r="AB28" s="741">
        <v>649</v>
      </c>
      <c r="AC28" s="242">
        <f t="shared" si="0"/>
        <v>25.794912559618442</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1224</v>
      </c>
      <c r="E29" s="743">
        <f t="shared" si="2"/>
        <v>653</v>
      </c>
      <c r="F29" s="580">
        <f t="shared" si="3"/>
        <v>53.349673202614376</v>
      </c>
      <c r="G29" s="743">
        <f t="shared" si="4"/>
        <v>571</v>
      </c>
      <c r="H29" s="248">
        <f t="shared" si="3"/>
        <v>46.650326797385624</v>
      </c>
      <c r="I29" s="226"/>
      <c r="J29" s="245">
        <f t="shared" si="5"/>
        <v>705</v>
      </c>
      <c r="K29" s="754">
        <f t="shared" si="6"/>
        <v>57.598039215686271</v>
      </c>
      <c r="L29" s="747">
        <v>257</v>
      </c>
      <c r="M29" s="750">
        <v>36.453900709219859</v>
      </c>
      <c r="N29" s="747">
        <v>448</v>
      </c>
      <c r="O29" s="246">
        <v>63.546099290780148</v>
      </c>
      <c r="P29" s="226"/>
      <c r="Q29" s="245">
        <v>175</v>
      </c>
      <c r="R29" s="754">
        <v>14.297385620915032</v>
      </c>
      <c r="S29" s="747">
        <v>127</v>
      </c>
      <c r="T29" s="750">
        <v>72.571428571428569</v>
      </c>
      <c r="U29" s="747">
        <v>48</v>
      </c>
      <c r="V29" s="246">
        <v>27.428571428571431</v>
      </c>
      <c r="W29" s="226"/>
      <c r="X29" s="245">
        <v>344</v>
      </c>
      <c r="Y29" s="754">
        <v>28.104575163398692</v>
      </c>
      <c r="Z29" s="747">
        <v>269</v>
      </c>
      <c r="AA29" s="750">
        <v>78.197674418604649</v>
      </c>
      <c r="AB29" s="747">
        <v>75</v>
      </c>
      <c r="AC29" s="246">
        <f t="shared" si="0"/>
        <v>21.802325581395348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529900</v>
      </c>
      <c r="E31" s="744">
        <f>L31+S31+Z31</f>
        <v>333737</v>
      </c>
      <c r="F31" s="409">
        <f>E31/$D31*100</f>
        <v>62.98112851481411</v>
      </c>
      <c r="G31" s="744">
        <f>N31+U31+AB31</f>
        <v>196163</v>
      </c>
      <c r="H31" s="255">
        <f>G31/$D31*100</f>
        <v>37.018871485185883</v>
      </c>
      <c r="I31" s="211"/>
      <c r="J31" s="253">
        <f>SUM(J12:J29)</f>
        <v>147729</v>
      </c>
      <c r="K31" s="755">
        <f>J31/$D31*100</f>
        <v>27.878656350254765</v>
      </c>
      <c r="L31" s="744">
        <f>SUM(L12:L29)</f>
        <v>60778</v>
      </c>
      <c r="M31" s="409">
        <f t="shared" ref="M13:O31" si="7">L31/$J31*100</f>
        <v>41.14154972957239</v>
      </c>
      <c r="N31" s="744">
        <f>SUM(N12:N29)</f>
        <v>86951</v>
      </c>
      <c r="O31" s="254">
        <f t="shared" si="7"/>
        <v>58.85845027042761</v>
      </c>
      <c r="P31" s="211"/>
      <c r="Q31" s="253">
        <f>SUM(Q12:Q29)</f>
        <v>100448</v>
      </c>
      <c r="R31" s="755">
        <f>Q31/$D31*100</f>
        <v>18.95602943951689</v>
      </c>
      <c r="S31" s="744">
        <f>SUM(S12:S29)</f>
        <v>60952</v>
      </c>
      <c r="T31" s="409">
        <f>S31/$Q31*100</f>
        <v>60.680152914941068</v>
      </c>
      <c r="U31" s="744">
        <f>SUM(U12:U29)</f>
        <v>39496</v>
      </c>
      <c r="V31" s="254">
        <f>U31/$Q31*100</f>
        <v>39.319847085058932</v>
      </c>
      <c r="W31" s="211"/>
      <c r="X31" s="253">
        <f>SUM(X12:X29)</f>
        <v>281723</v>
      </c>
      <c r="Y31" s="755">
        <f>X31/$D31*100</f>
        <v>53.165314210228345</v>
      </c>
      <c r="Z31" s="744">
        <f>SUM(Z12:Z29)</f>
        <v>212007</v>
      </c>
      <c r="AA31" s="409">
        <f>Z31/$X31*100</f>
        <v>75.253706655118677</v>
      </c>
      <c r="AB31" s="744">
        <f>SUM(AB12:AB29)</f>
        <v>69716</v>
      </c>
      <c r="AC31" s="254">
        <f>AB31/$X31*100</f>
        <v>24.74629334488132</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7"/>
      <c r="C34" s="1057"/>
      <c r="D34" s="1057"/>
      <c r="E34" s="1057"/>
      <c r="F34" s="1057"/>
      <c r="G34" s="1057"/>
      <c r="H34" s="1057"/>
    </row>
    <row r="35" spans="2:14" ht="29.25" customHeight="1" x14ac:dyDescent="0.2">
      <c r="B35" s="1064"/>
      <c r="C35" s="1064"/>
      <c r="D35" s="1064"/>
      <c r="E35" s="737"/>
      <c r="F35" s="737"/>
      <c r="G35" s="737"/>
      <c r="H35" s="262"/>
      <c r="I35" s="262"/>
      <c r="J35" s="262"/>
      <c r="K35" s="262"/>
      <c r="L35" s="262"/>
      <c r="M35" s="262"/>
      <c r="N35" s="262"/>
    </row>
    <row r="36" spans="2:14" ht="4.5" customHeight="1" x14ac:dyDescent="0.2">
      <c r="B36" s="1065"/>
      <c r="C36" s="1065"/>
      <c r="D36" s="1065"/>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53</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433</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274</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33.75" customHeight="1" x14ac:dyDescent="0.2">
      <c r="A8" s="209"/>
      <c r="B8" s="1037"/>
      <c r="C8" s="211"/>
      <c r="D8" s="1041"/>
      <c r="E8" s="1042"/>
      <c r="F8" s="1042"/>
      <c r="G8" s="1042"/>
      <c r="H8" s="1042"/>
      <c r="I8" s="501"/>
      <c r="J8" s="1045" t="s">
        <v>275</v>
      </c>
      <c r="K8" s="1043"/>
      <c r="L8" s="1043"/>
      <c r="M8" s="1043"/>
      <c r="N8" s="1043"/>
      <c r="O8" s="1044"/>
      <c r="P8" s="211"/>
      <c r="Q8" s="1045" t="s">
        <v>276</v>
      </c>
      <c r="R8" s="1043"/>
      <c r="S8" s="1043"/>
      <c r="T8" s="1043"/>
      <c r="U8" s="1043"/>
      <c r="V8" s="1044"/>
      <c r="W8" s="211"/>
      <c r="X8" s="1045" t="s">
        <v>277</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278</v>
      </c>
      <c r="L9" s="1048" t="s">
        <v>27</v>
      </c>
      <c r="M9" s="1049"/>
      <c r="N9" s="1049" t="s">
        <v>26</v>
      </c>
      <c r="O9" s="1050"/>
      <c r="P9" s="211"/>
      <c r="Q9" s="1051" t="s">
        <v>12</v>
      </c>
      <c r="R9" s="1053" t="s">
        <v>278</v>
      </c>
      <c r="S9" s="1048" t="s">
        <v>27</v>
      </c>
      <c r="T9" s="1049"/>
      <c r="U9" s="1049" t="s">
        <v>26</v>
      </c>
      <c r="V9" s="1050"/>
      <c r="W9" s="211"/>
      <c r="X9" s="1051" t="s">
        <v>12</v>
      </c>
      <c r="Y9" s="1053" t="s">
        <v>278</v>
      </c>
      <c r="Z9" s="1048" t="s">
        <v>27</v>
      </c>
      <c r="AA9" s="1049"/>
      <c r="AB9" s="1049" t="s">
        <v>26</v>
      </c>
      <c r="AC9" s="1050"/>
      <c r="AD9" s="430"/>
      <c r="AE9" s="430"/>
      <c r="AF9" s="431"/>
      <c r="AG9" s="431"/>
      <c r="AH9" s="431"/>
      <c r="AI9" s="431"/>
      <c r="AJ9" s="431"/>
      <c r="AK9" s="431"/>
      <c r="AL9" s="432"/>
    </row>
    <row r="10" spans="1:53" s="219" customFormat="1" ht="36.75" customHeight="1" x14ac:dyDescent="0.2">
      <c r="A10" s="214"/>
      <c r="B10" s="1038"/>
      <c r="C10" s="216"/>
      <c r="D10" s="1047"/>
      <c r="E10" s="408" t="s">
        <v>12</v>
      </c>
      <c r="F10" s="807" t="s">
        <v>278</v>
      </c>
      <c r="G10" s="408" t="s">
        <v>12</v>
      </c>
      <c r="H10" s="271" t="s">
        <v>278</v>
      </c>
      <c r="I10" s="216"/>
      <c r="J10" s="1052"/>
      <c r="K10" s="1054"/>
      <c r="L10" s="408" t="s">
        <v>12</v>
      </c>
      <c r="M10" s="807" t="s">
        <v>278</v>
      </c>
      <c r="N10" s="408" t="s">
        <v>12</v>
      </c>
      <c r="O10" s="271" t="s">
        <v>278</v>
      </c>
      <c r="P10" s="216"/>
      <c r="Q10" s="1052"/>
      <c r="R10" s="1054"/>
      <c r="S10" s="408" t="s">
        <v>12</v>
      </c>
      <c r="T10" s="807" t="s">
        <v>278</v>
      </c>
      <c r="U10" s="408" t="s">
        <v>12</v>
      </c>
      <c r="V10" s="271" t="s">
        <v>278</v>
      </c>
      <c r="W10" s="216"/>
      <c r="X10" s="1052"/>
      <c r="Y10" s="1054"/>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70541</v>
      </c>
      <c r="E12" s="739">
        <f>L12+S12+Z12</f>
        <v>46556</v>
      </c>
      <c r="F12" s="748">
        <f>E12/$D12*100</f>
        <v>65.998497327795178</v>
      </c>
      <c r="G12" s="739">
        <f>N12+U12+AB12</f>
        <v>23985</v>
      </c>
      <c r="H12" s="230">
        <f>G12/$D12*100</f>
        <v>34.001502672204822</v>
      </c>
      <c r="I12" s="226"/>
      <c r="J12" s="227">
        <f>L12+N12</f>
        <v>17250</v>
      </c>
      <c r="K12" s="751">
        <f>J12/$D12*100</f>
        <v>24.453863710466255</v>
      </c>
      <c r="L12" s="745">
        <v>7479</v>
      </c>
      <c r="M12" s="748">
        <v>43.356521739130436</v>
      </c>
      <c r="N12" s="745">
        <v>9771</v>
      </c>
      <c r="O12" s="228">
        <v>56.643478260869564</v>
      </c>
      <c r="P12" s="226"/>
      <c r="Q12" s="227">
        <v>18117</v>
      </c>
      <c r="R12" s="751">
        <v>25.682936164783598</v>
      </c>
      <c r="S12" s="745">
        <v>13426</v>
      </c>
      <c r="T12" s="748">
        <v>74.107192139979034</v>
      </c>
      <c r="U12" s="745">
        <v>4691</v>
      </c>
      <c r="V12" s="228">
        <v>25.892807860020973</v>
      </c>
      <c r="W12" s="226"/>
      <c r="X12" s="227">
        <v>35174</v>
      </c>
      <c r="Y12" s="751">
        <v>49.863200124750144</v>
      </c>
      <c r="Z12" s="745">
        <v>25651</v>
      </c>
      <c r="AA12" s="748">
        <v>72.926024904759203</v>
      </c>
      <c r="AB12" s="745">
        <v>9523</v>
      </c>
      <c r="AC12" s="228">
        <f t="shared" ref="AC12:AC29" si="0">AB12/$X12*100</f>
        <v>27.073975095240804</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13165</v>
      </c>
      <c r="E13" s="740">
        <f t="shared" ref="E13:E29" si="2">L13+S13+Z13</f>
        <v>8515</v>
      </c>
      <c r="F13" s="577">
        <f t="shared" ref="F13:H29" si="3">E13/$D13*100</f>
        <v>64.679073300417784</v>
      </c>
      <c r="G13" s="740">
        <f t="shared" ref="G13:G29" si="4">N13+U13+AB13</f>
        <v>4650</v>
      </c>
      <c r="H13" s="237">
        <f t="shared" si="3"/>
        <v>35.32092669958223</v>
      </c>
      <c r="I13" s="226"/>
      <c r="J13" s="234">
        <f t="shared" ref="J13:J29" si="5">L13+N13</f>
        <v>2747</v>
      </c>
      <c r="K13" s="752">
        <f t="shared" ref="K13:K29" si="6">J13/$D13*100</f>
        <v>20.865932396505887</v>
      </c>
      <c r="L13" s="746">
        <v>1221</v>
      </c>
      <c r="M13" s="749">
        <v>44.448489261012014</v>
      </c>
      <c r="N13" s="746">
        <v>1526</v>
      </c>
      <c r="O13" s="235">
        <v>55.551510738987986</v>
      </c>
      <c r="P13" s="226"/>
      <c r="Q13" s="234">
        <v>2876</v>
      </c>
      <c r="R13" s="752">
        <v>21.845803266236231</v>
      </c>
      <c r="S13" s="746">
        <v>1872</v>
      </c>
      <c r="T13" s="749">
        <v>65.090403337969406</v>
      </c>
      <c r="U13" s="746">
        <v>1004</v>
      </c>
      <c r="V13" s="235">
        <v>34.909596662030594</v>
      </c>
      <c r="W13" s="226"/>
      <c r="X13" s="234">
        <v>7542</v>
      </c>
      <c r="Y13" s="752">
        <v>57.288264337257878</v>
      </c>
      <c r="Z13" s="746">
        <v>5422</v>
      </c>
      <c r="AA13" s="749">
        <v>71.890745160434903</v>
      </c>
      <c r="AB13" s="746">
        <v>2120</v>
      </c>
      <c r="AC13" s="235">
        <f t="shared" si="0"/>
        <v>28.1092548395651</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12346</v>
      </c>
      <c r="E14" s="740">
        <f t="shared" si="2"/>
        <v>7957</v>
      </c>
      <c r="F14" s="577">
        <f t="shared" si="3"/>
        <v>64.450024299368209</v>
      </c>
      <c r="G14" s="740">
        <f t="shared" si="4"/>
        <v>4389</v>
      </c>
      <c r="H14" s="237">
        <f t="shared" si="3"/>
        <v>35.549975700631784</v>
      </c>
      <c r="I14" s="226"/>
      <c r="J14" s="234">
        <f t="shared" si="5"/>
        <v>3075</v>
      </c>
      <c r="K14" s="752">
        <f t="shared" si="6"/>
        <v>24.906852421837034</v>
      </c>
      <c r="L14" s="746">
        <v>1328</v>
      </c>
      <c r="M14" s="749">
        <v>43.1869918699187</v>
      </c>
      <c r="N14" s="746">
        <v>1747</v>
      </c>
      <c r="O14" s="235">
        <v>56.8130081300813</v>
      </c>
      <c r="P14" s="226"/>
      <c r="Q14" s="234">
        <v>2726</v>
      </c>
      <c r="R14" s="752">
        <v>22.080025919326097</v>
      </c>
      <c r="S14" s="746">
        <v>1641</v>
      </c>
      <c r="T14" s="749">
        <v>60.198092443140126</v>
      </c>
      <c r="U14" s="746">
        <v>1085</v>
      </c>
      <c r="V14" s="235">
        <v>39.801907556859867</v>
      </c>
      <c r="W14" s="226"/>
      <c r="X14" s="234">
        <v>6545</v>
      </c>
      <c r="Y14" s="752">
        <v>53.013121658836873</v>
      </c>
      <c r="Z14" s="746">
        <v>4988</v>
      </c>
      <c r="AA14" s="749">
        <v>76.210847975553847</v>
      </c>
      <c r="AB14" s="746">
        <v>1557</v>
      </c>
      <c r="AC14" s="235">
        <f t="shared" si="0"/>
        <v>23.789152024446143</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11215</v>
      </c>
      <c r="E15" s="740">
        <f t="shared" si="2"/>
        <v>7144</v>
      </c>
      <c r="F15" s="577">
        <f t="shared" si="3"/>
        <v>63.700401248328134</v>
      </c>
      <c r="G15" s="740">
        <f t="shared" si="4"/>
        <v>4071</v>
      </c>
      <c r="H15" s="237">
        <f t="shared" si="3"/>
        <v>36.299598751671866</v>
      </c>
      <c r="I15" s="226"/>
      <c r="J15" s="234">
        <f t="shared" si="5"/>
        <v>3030</v>
      </c>
      <c r="K15" s="752">
        <f t="shared" si="6"/>
        <v>27.017387427552386</v>
      </c>
      <c r="L15" s="746">
        <v>1394</v>
      </c>
      <c r="M15" s="749">
        <v>46.006600660066006</v>
      </c>
      <c r="N15" s="746">
        <v>1636</v>
      </c>
      <c r="O15" s="235">
        <v>53.993399339933987</v>
      </c>
      <c r="P15" s="226"/>
      <c r="Q15" s="234">
        <v>2827</v>
      </c>
      <c r="R15" s="752">
        <v>25.207311636201517</v>
      </c>
      <c r="S15" s="746">
        <v>1787</v>
      </c>
      <c r="T15" s="749">
        <v>63.211885390873725</v>
      </c>
      <c r="U15" s="746">
        <v>1040</v>
      </c>
      <c r="V15" s="235">
        <v>36.788114609126282</v>
      </c>
      <c r="W15" s="226"/>
      <c r="X15" s="234">
        <v>5358</v>
      </c>
      <c r="Y15" s="752">
        <v>47.775300936246104</v>
      </c>
      <c r="Z15" s="746">
        <v>3963</v>
      </c>
      <c r="AA15" s="749">
        <v>73.964165733482645</v>
      </c>
      <c r="AB15" s="746">
        <v>1395</v>
      </c>
      <c r="AC15" s="235">
        <f t="shared" si="0"/>
        <v>26.035834266517355</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12295</v>
      </c>
      <c r="E16" s="740">
        <f t="shared" si="2"/>
        <v>7154</v>
      </c>
      <c r="F16" s="577">
        <f t="shared" si="3"/>
        <v>58.186254575030503</v>
      </c>
      <c r="G16" s="740">
        <f t="shared" si="4"/>
        <v>5141</v>
      </c>
      <c r="H16" s="237">
        <f t="shared" si="3"/>
        <v>41.813745424969504</v>
      </c>
      <c r="I16" s="226"/>
      <c r="J16" s="234">
        <f t="shared" si="5"/>
        <v>5048</v>
      </c>
      <c r="K16" s="752">
        <f t="shared" si="6"/>
        <v>41.057340382269217</v>
      </c>
      <c r="L16" s="746">
        <v>2107</v>
      </c>
      <c r="M16" s="749">
        <v>41.739302694136292</v>
      </c>
      <c r="N16" s="746">
        <v>2941</v>
      </c>
      <c r="O16" s="235">
        <v>58.260697305863708</v>
      </c>
      <c r="P16" s="226"/>
      <c r="Q16" s="234">
        <v>2828</v>
      </c>
      <c r="R16" s="752">
        <v>23.001220008133387</v>
      </c>
      <c r="S16" s="746">
        <v>1761</v>
      </c>
      <c r="T16" s="749">
        <v>62.270155586987272</v>
      </c>
      <c r="U16" s="746">
        <v>1067</v>
      </c>
      <c r="V16" s="235">
        <v>37.729844413012728</v>
      </c>
      <c r="W16" s="226"/>
      <c r="X16" s="234">
        <v>4419</v>
      </c>
      <c r="Y16" s="752">
        <v>35.941439609597396</v>
      </c>
      <c r="Z16" s="746">
        <v>3286</v>
      </c>
      <c r="AA16" s="749">
        <v>74.36071509391266</v>
      </c>
      <c r="AB16" s="746">
        <v>1133</v>
      </c>
      <c r="AC16" s="235">
        <f t="shared" si="0"/>
        <v>25.639284906087351</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4415</v>
      </c>
      <c r="E17" s="741">
        <f t="shared" si="2"/>
        <v>2576</v>
      </c>
      <c r="F17" s="578">
        <f t="shared" si="3"/>
        <v>58.346545866364664</v>
      </c>
      <c r="G17" s="741">
        <f t="shared" si="4"/>
        <v>1839</v>
      </c>
      <c r="H17" s="237">
        <f t="shared" si="3"/>
        <v>41.653454133635329</v>
      </c>
      <c r="I17" s="226"/>
      <c r="J17" s="238">
        <f t="shared" si="5"/>
        <v>1327</v>
      </c>
      <c r="K17" s="753">
        <f t="shared" si="6"/>
        <v>30.056625141562854</v>
      </c>
      <c r="L17" s="741">
        <v>561</v>
      </c>
      <c r="M17" s="578">
        <v>42.275810097965334</v>
      </c>
      <c r="N17" s="741">
        <v>766</v>
      </c>
      <c r="O17" s="235">
        <v>57.724189902034659</v>
      </c>
      <c r="P17" s="226"/>
      <c r="Q17" s="238">
        <v>1109</v>
      </c>
      <c r="R17" s="753">
        <v>25.118912797281993</v>
      </c>
      <c r="S17" s="741">
        <v>611</v>
      </c>
      <c r="T17" s="578">
        <v>55.094679891794407</v>
      </c>
      <c r="U17" s="741">
        <v>498</v>
      </c>
      <c r="V17" s="235">
        <v>44.905320108205593</v>
      </c>
      <c r="W17" s="226"/>
      <c r="X17" s="238">
        <v>1979</v>
      </c>
      <c r="Y17" s="753">
        <v>44.824462061155153</v>
      </c>
      <c r="Z17" s="741">
        <v>1404</v>
      </c>
      <c r="AA17" s="578">
        <v>70.944921677614957</v>
      </c>
      <c r="AB17" s="741">
        <v>575</v>
      </c>
      <c r="AC17" s="235">
        <f t="shared" si="0"/>
        <v>29.055078322385043</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45738</v>
      </c>
      <c r="E18" s="740">
        <f t="shared" si="2"/>
        <v>28412</v>
      </c>
      <c r="F18" s="577">
        <f t="shared" si="3"/>
        <v>62.119025755389387</v>
      </c>
      <c r="G18" s="740">
        <f t="shared" si="4"/>
        <v>17326</v>
      </c>
      <c r="H18" s="237">
        <f t="shared" si="3"/>
        <v>37.880974244610613</v>
      </c>
      <c r="I18" s="226"/>
      <c r="J18" s="234">
        <f t="shared" si="5"/>
        <v>8873</v>
      </c>
      <c r="K18" s="752">
        <f t="shared" si="6"/>
        <v>19.399623945078488</v>
      </c>
      <c r="L18" s="746">
        <v>3727</v>
      </c>
      <c r="M18" s="749">
        <v>42.003831849430853</v>
      </c>
      <c r="N18" s="746">
        <v>5146</v>
      </c>
      <c r="O18" s="235">
        <v>57.99616815056914</v>
      </c>
      <c r="P18" s="226"/>
      <c r="Q18" s="234">
        <v>8811</v>
      </c>
      <c r="R18" s="752">
        <v>19.264069264069263</v>
      </c>
      <c r="S18" s="746">
        <v>5171</v>
      </c>
      <c r="T18" s="749">
        <v>58.688003631823861</v>
      </c>
      <c r="U18" s="746">
        <v>3640</v>
      </c>
      <c r="V18" s="235">
        <v>41.311996368176146</v>
      </c>
      <c r="W18" s="226"/>
      <c r="X18" s="234">
        <v>28054</v>
      </c>
      <c r="Y18" s="752">
        <v>61.336306790852248</v>
      </c>
      <c r="Z18" s="746">
        <v>19514</v>
      </c>
      <c r="AA18" s="749">
        <v>69.55870820560348</v>
      </c>
      <c r="AB18" s="746">
        <v>8540</v>
      </c>
      <c r="AC18" s="235">
        <f t="shared" si="0"/>
        <v>30.44129179439652</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25347</v>
      </c>
      <c r="E19" s="740">
        <f t="shared" si="2"/>
        <v>16681</v>
      </c>
      <c r="F19" s="577">
        <f t="shared" si="3"/>
        <v>65.810549571941451</v>
      </c>
      <c r="G19" s="740">
        <f t="shared" si="4"/>
        <v>8666</v>
      </c>
      <c r="H19" s="237">
        <f t="shared" si="3"/>
        <v>34.189450428058549</v>
      </c>
      <c r="I19" s="226"/>
      <c r="J19" s="234">
        <f t="shared" si="5"/>
        <v>4825</v>
      </c>
      <c r="K19" s="752">
        <f t="shared" si="6"/>
        <v>19.035783327415473</v>
      </c>
      <c r="L19" s="746">
        <v>2079</v>
      </c>
      <c r="M19" s="749">
        <v>43.088082901554401</v>
      </c>
      <c r="N19" s="746">
        <v>2746</v>
      </c>
      <c r="O19" s="235">
        <v>56.911917098445599</v>
      </c>
      <c r="P19" s="226"/>
      <c r="Q19" s="234">
        <v>5170</v>
      </c>
      <c r="R19" s="752">
        <v>20.396891150826526</v>
      </c>
      <c r="S19" s="746">
        <v>3506</v>
      </c>
      <c r="T19" s="749">
        <v>67.814313346228232</v>
      </c>
      <c r="U19" s="746">
        <v>1664</v>
      </c>
      <c r="V19" s="235">
        <v>32.185686653771761</v>
      </c>
      <c r="W19" s="226"/>
      <c r="X19" s="234">
        <v>15352</v>
      </c>
      <c r="Y19" s="752">
        <v>60.567325521758001</v>
      </c>
      <c r="Z19" s="746">
        <v>11096</v>
      </c>
      <c r="AA19" s="749">
        <v>72.277227722772281</v>
      </c>
      <c r="AB19" s="746">
        <v>4256</v>
      </c>
      <c r="AC19" s="235">
        <f t="shared" si="0"/>
        <v>27.722772277227726</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73885</v>
      </c>
      <c r="E20" s="740">
        <f t="shared" si="2"/>
        <v>46494</v>
      </c>
      <c r="F20" s="577">
        <f t="shared" si="3"/>
        <v>62.927522501184271</v>
      </c>
      <c r="G20" s="740">
        <f t="shared" si="4"/>
        <v>27391</v>
      </c>
      <c r="H20" s="237">
        <f t="shared" si="3"/>
        <v>37.072477498815729</v>
      </c>
      <c r="I20" s="226"/>
      <c r="J20" s="234">
        <f t="shared" si="5"/>
        <v>22346</v>
      </c>
      <c r="K20" s="752">
        <f t="shared" si="6"/>
        <v>30.244298572105301</v>
      </c>
      <c r="L20" s="746">
        <v>10046</v>
      </c>
      <c r="M20" s="749">
        <v>44.956591783764431</v>
      </c>
      <c r="N20" s="746">
        <v>12300</v>
      </c>
      <c r="O20" s="235">
        <v>55.043408216235569</v>
      </c>
      <c r="P20" s="226"/>
      <c r="Q20" s="234">
        <v>17465</v>
      </c>
      <c r="R20" s="752">
        <v>23.63808621506395</v>
      </c>
      <c r="S20" s="746">
        <v>11375</v>
      </c>
      <c r="T20" s="749">
        <v>65.130260521042089</v>
      </c>
      <c r="U20" s="746">
        <v>6090</v>
      </c>
      <c r="V20" s="235">
        <v>34.869739478957918</v>
      </c>
      <c r="W20" s="226"/>
      <c r="X20" s="234">
        <v>34074</v>
      </c>
      <c r="Y20" s="752">
        <v>46.117615212830749</v>
      </c>
      <c r="Z20" s="746">
        <v>25073</v>
      </c>
      <c r="AA20" s="749">
        <v>73.583964312965904</v>
      </c>
      <c r="AB20" s="746">
        <v>9001</v>
      </c>
      <c r="AC20" s="235">
        <f t="shared" si="0"/>
        <v>26.4160356870341</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44161</v>
      </c>
      <c r="E21" s="740">
        <f t="shared" si="2"/>
        <v>26813</v>
      </c>
      <c r="F21" s="577">
        <f t="shared" si="3"/>
        <v>60.716469282851385</v>
      </c>
      <c r="G21" s="740">
        <f t="shared" si="4"/>
        <v>17348</v>
      </c>
      <c r="H21" s="237">
        <f t="shared" si="3"/>
        <v>39.283530717148615</v>
      </c>
      <c r="I21" s="226"/>
      <c r="J21" s="234">
        <f t="shared" si="5"/>
        <v>13993</v>
      </c>
      <c r="K21" s="752">
        <f t="shared" si="6"/>
        <v>31.686329566812343</v>
      </c>
      <c r="L21" s="746">
        <v>5465</v>
      </c>
      <c r="M21" s="749">
        <v>39.055241906667618</v>
      </c>
      <c r="N21" s="746">
        <v>8528</v>
      </c>
      <c r="O21" s="235">
        <v>60.944758093332382</v>
      </c>
      <c r="P21" s="226"/>
      <c r="Q21" s="234">
        <v>9848</v>
      </c>
      <c r="R21" s="752">
        <v>22.300219650823124</v>
      </c>
      <c r="S21" s="746">
        <v>6444</v>
      </c>
      <c r="T21" s="749">
        <v>65.434606011372864</v>
      </c>
      <c r="U21" s="746">
        <v>3404</v>
      </c>
      <c r="V21" s="235">
        <v>34.565393988627129</v>
      </c>
      <c r="W21" s="226"/>
      <c r="X21" s="234">
        <v>20320</v>
      </c>
      <c r="Y21" s="752">
        <v>46.013450782364529</v>
      </c>
      <c r="Z21" s="746">
        <v>14904</v>
      </c>
      <c r="AA21" s="749">
        <v>73.346456692913392</v>
      </c>
      <c r="AB21" s="746">
        <v>5416</v>
      </c>
      <c r="AC21" s="235">
        <f t="shared" si="0"/>
        <v>26.653543307086615</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10945</v>
      </c>
      <c r="E22" s="740">
        <f t="shared" si="2"/>
        <v>7027</v>
      </c>
      <c r="F22" s="577">
        <f t="shared" si="3"/>
        <v>64.20283234353586</v>
      </c>
      <c r="G22" s="740">
        <f t="shared" si="4"/>
        <v>3918</v>
      </c>
      <c r="H22" s="237">
        <f t="shared" si="3"/>
        <v>35.79716765646414</v>
      </c>
      <c r="I22" s="226"/>
      <c r="J22" s="234">
        <f t="shared" si="5"/>
        <v>2832</v>
      </c>
      <c r="K22" s="752">
        <f t="shared" si="6"/>
        <v>25.874828688899044</v>
      </c>
      <c r="L22" s="746">
        <v>1215</v>
      </c>
      <c r="M22" s="749">
        <v>42.902542372881356</v>
      </c>
      <c r="N22" s="746">
        <v>1617</v>
      </c>
      <c r="O22" s="235">
        <v>57.097457627118644</v>
      </c>
      <c r="P22" s="226"/>
      <c r="Q22" s="234">
        <v>2414</v>
      </c>
      <c r="R22" s="752">
        <v>22.055733211512106</v>
      </c>
      <c r="S22" s="746">
        <v>1658</v>
      </c>
      <c r="T22" s="749">
        <v>68.682684341342167</v>
      </c>
      <c r="U22" s="746">
        <v>756</v>
      </c>
      <c r="V22" s="235">
        <v>31.317315658657829</v>
      </c>
      <c r="W22" s="226"/>
      <c r="X22" s="234">
        <v>5699</v>
      </c>
      <c r="Y22" s="752">
        <v>52.069438099588851</v>
      </c>
      <c r="Z22" s="746">
        <v>4154</v>
      </c>
      <c r="AA22" s="749">
        <v>72.889980698368134</v>
      </c>
      <c r="AB22" s="746">
        <v>1545</v>
      </c>
      <c r="AC22" s="235">
        <f t="shared" si="0"/>
        <v>27.110019301631866</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21183</v>
      </c>
      <c r="E23" s="740">
        <f t="shared" si="2"/>
        <v>12448</v>
      </c>
      <c r="F23" s="577">
        <f t="shared" si="3"/>
        <v>58.764103290374358</v>
      </c>
      <c r="G23" s="740">
        <f t="shared" si="4"/>
        <v>8735</v>
      </c>
      <c r="H23" s="237">
        <f t="shared" si="3"/>
        <v>41.235896709625642</v>
      </c>
      <c r="I23" s="226"/>
      <c r="J23" s="234">
        <f t="shared" si="5"/>
        <v>7405</v>
      </c>
      <c r="K23" s="752">
        <f t="shared" si="6"/>
        <v>34.957277061794834</v>
      </c>
      <c r="L23" s="746">
        <v>2735</v>
      </c>
      <c r="M23" s="749">
        <v>36.93450371370696</v>
      </c>
      <c r="N23" s="746">
        <v>4670</v>
      </c>
      <c r="O23" s="235">
        <v>63.06549628629304</v>
      </c>
      <c r="P23" s="226"/>
      <c r="Q23" s="234">
        <v>3957</v>
      </c>
      <c r="R23" s="752">
        <v>18.68007364395978</v>
      </c>
      <c r="S23" s="746">
        <v>2415</v>
      </c>
      <c r="T23" s="749">
        <v>61.031084154662615</v>
      </c>
      <c r="U23" s="746">
        <v>1542</v>
      </c>
      <c r="V23" s="235">
        <v>38.968915845337378</v>
      </c>
      <c r="W23" s="226"/>
      <c r="X23" s="234">
        <v>9821</v>
      </c>
      <c r="Y23" s="752">
        <v>46.362649294245386</v>
      </c>
      <c r="Z23" s="746">
        <v>7298</v>
      </c>
      <c r="AA23" s="749">
        <v>74.310151715711228</v>
      </c>
      <c r="AB23" s="746">
        <v>2523</v>
      </c>
      <c r="AC23" s="235">
        <f t="shared" si="0"/>
        <v>25.689848284288768</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49538</v>
      </c>
      <c r="E24" s="740">
        <f t="shared" si="2"/>
        <v>33176</v>
      </c>
      <c r="F24" s="577">
        <f t="shared" si="3"/>
        <v>66.970810287052359</v>
      </c>
      <c r="G24" s="740">
        <f t="shared" si="4"/>
        <v>16362</v>
      </c>
      <c r="H24" s="237">
        <f t="shared" si="3"/>
        <v>33.029189712947641</v>
      </c>
      <c r="I24" s="226"/>
      <c r="J24" s="234">
        <f t="shared" si="5"/>
        <v>12000</v>
      </c>
      <c r="K24" s="752">
        <f t="shared" si="6"/>
        <v>24.223828172312164</v>
      </c>
      <c r="L24" s="746">
        <v>5596</v>
      </c>
      <c r="M24" s="749">
        <v>46.633333333333333</v>
      </c>
      <c r="N24" s="746">
        <v>6404</v>
      </c>
      <c r="O24" s="235">
        <v>53.36666666666666</v>
      </c>
      <c r="P24" s="226"/>
      <c r="Q24" s="234">
        <v>10299</v>
      </c>
      <c r="R24" s="752">
        <v>20.790100528886914</v>
      </c>
      <c r="S24" s="746">
        <v>7173</v>
      </c>
      <c r="T24" s="749">
        <v>69.647538595980194</v>
      </c>
      <c r="U24" s="746">
        <v>3126</v>
      </c>
      <c r="V24" s="235">
        <v>30.35246140401981</v>
      </c>
      <c r="W24" s="226"/>
      <c r="X24" s="234">
        <v>27239</v>
      </c>
      <c r="Y24" s="752">
        <v>54.986071298800923</v>
      </c>
      <c r="Z24" s="746">
        <v>20407</v>
      </c>
      <c r="AA24" s="749">
        <v>74.918315650354273</v>
      </c>
      <c r="AB24" s="746">
        <v>6832</v>
      </c>
      <c r="AC24" s="235">
        <f t="shared" si="0"/>
        <v>25.081684349645727</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10589</v>
      </c>
      <c r="E25" s="740">
        <f t="shared" si="2"/>
        <v>6838</v>
      </c>
      <c r="F25" s="577">
        <f t="shared" si="3"/>
        <v>64.576447256587016</v>
      </c>
      <c r="G25" s="740">
        <f t="shared" si="4"/>
        <v>3751</v>
      </c>
      <c r="H25" s="237">
        <f t="shared" si="3"/>
        <v>35.423552743412976</v>
      </c>
      <c r="I25" s="226"/>
      <c r="J25" s="234">
        <f t="shared" si="5"/>
        <v>3057</v>
      </c>
      <c r="K25" s="752">
        <f t="shared" si="6"/>
        <v>28.869581641325905</v>
      </c>
      <c r="L25" s="746">
        <v>1245</v>
      </c>
      <c r="M25" s="749">
        <v>40.72620215897939</v>
      </c>
      <c r="N25" s="746">
        <v>1812</v>
      </c>
      <c r="O25" s="235">
        <v>59.273797841020603</v>
      </c>
      <c r="P25" s="226"/>
      <c r="Q25" s="234">
        <v>2726</v>
      </c>
      <c r="R25" s="752">
        <v>25.743696288601381</v>
      </c>
      <c r="S25" s="746">
        <v>1973</v>
      </c>
      <c r="T25" s="749">
        <v>72.377109317681587</v>
      </c>
      <c r="U25" s="746">
        <v>753</v>
      </c>
      <c r="V25" s="235">
        <v>27.622890682318413</v>
      </c>
      <c r="W25" s="226"/>
      <c r="X25" s="234">
        <v>4806</v>
      </c>
      <c r="Y25" s="752">
        <v>45.386722070072715</v>
      </c>
      <c r="Z25" s="746">
        <v>3620</v>
      </c>
      <c r="AA25" s="749">
        <v>75.322513524760708</v>
      </c>
      <c r="AB25" s="746">
        <v>1186</v>
      </c>
      <c r="AC25" s="235">
        <f t="shared" si="0"/>
        <v>24.677486475239284</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6406</v>
      </c>
      <c r="E26" s="742">
        <f t="shared" si="2"/>
        <v>3980</v>
      </c>
      <c r="F26" s="579">
        <f t="shared" si="3"/>
        <v>62.129253824539497</v>
      </c>
      <c r="G26" s="742">
        <f t="shared" si="4"/>
        <v>2426</v>
      </c>
      <c r="H26" s="237">
        <f t="shared" si="3"/>
        <v>37.870746175460503</v>
      </c>
      <c r="I26" s="226"/>
      <c r="J26" s="238">
        <f t="shared" si="5"/>
        <v>1541</v>
      </c>
      <c r="K26" s="753">
        <f t="shared" si="6"/>
        <v>24.05557290040587</v>
      </c>
      <c r="L26" s="741">
        <v>629</v>
      </c>
      <c r="M26" s="578">
        <v>40.817650876054515</v>
      </c>
      <c r="N26" s="741">
        <v>912</v>
      </c>
      <c r="O26" s="235">
        <v>59.182349123945485</v>
      </c>
      <c r="P26" s="226"/>
      <c r="Q26" s="238">
        <v>1253</v>
      </c>
      <c r="R26" s="753">
        <v>19.559787699032157</v>
      </c>
      <c r="S26" s="741">
        <v>724</v>
      </c>
      <c r="T26" s="578">
        <v>57.781324820430967</v>
      </c>
      <c r="U26" s="741">
        <v>529</v>
      </c>
      <c r="V26" s="235">
        <v>42.218675179569033</v>
      </c>
      <c r="W26" s="226"/>
      <c r="X26" s="238">
        <v>3612</v>
      </c>
      <c r="Y26" s="753">
        <v>56.384639400561973</v>
      </c>
      <c r="Z26" s="741">
        <v>2627</v>
      </c>
      <c r="AA26" s="578">
        <v>72.729789590254711</v>
      </c>
      <c r="AB26" s="741">
        <v>985</v>
      </c>
      <c r="AC26" s="235">
        <f t="shared" si="0"/>
        <v>27.270210409745292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27091</v>
      </c>
      <c r="E27" s="742">
        <f t="shared" si="2"/>
        <v>16229</v>
      </c>
      <c r="F27" s="579">
        <f t="shared" si="3"/>
        <v>59.905503672806468</v>
      </c>
      <c r="G27" s="742">
        <f t="shared" si="4"/>
        <v>10862</v>
      </c>
      <c r="H27" s="237">
        <f t="shared" si="3"/>
        <v>40.094496327193532</v>
      </c>
      <c r="I27" s="226"/>
      <c r="J27" s="238">
        <f t="shared" si="5"/>
        <v>7938</v>
      </c>
      <c r="K27" s="753">
        <f t="shared" si="6"/>
        <v>29.301243955557194</v>
      </c>
      <c r="L27" s="741">
        <v>3104</v>
      </c>
      <c r="M27" s="578">
        <v>39.103048626858147</v>
      </c>
      <c r="N27" s="741">
        <v>4834</v>
      </c>
      <c r="O27" s="235">
        <v>60.896951373141853</v>
      </c>
      <c r="P27" s="226"/>
      <c r="Q27" s="238">
        <v>5361</v>
      </c>
      <c r="R27" s="753">
        <v>19.788859768926951</v>
      </c>
      <c r="S27" s="741">
        <v>3126</v>
      </c>
      <c r="T27" s="578">
        <v>58.310016787912701</v>
      </c>
      <c r="U27" s="741">
        <v>2235</v>
      </c>
      <c r="V27" s="235">
        <v>41.689983212087292</v>
      </c>
      <c r="W27" s="226"/>
      <c r="X27" s="238">
        <v>13792</v>
      </c>
      <c r="Y27" s="753">
        <v>50.909896275515855</v>
      </c>
      <c r="Z27" s="741">
        <v>9999</v>
      </c>
      <c r="AA27" s="578">
        <v>72.498549883990719</v>
      </c>
      <c r="AB27" s="741">
        <v>3793</v>
      </c>
      <c r="AC27" s="235">
        <f t="shared" si="0"/>
        <v>27.501450116009281</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2762</v>
      </c>
      <c r="E28" s="742">
        <f t="shared" si="2"/>
        <v>1896</v>
      </c>
      <c r="F28" s="579">
        <f t="shared" si="3"/>
        <v>68.645908761766833</v>
      </c>
      <c r="G28" s="742">
        <f t="shared" si="4"/>
        <v>866</v>
      </c>
      <c r="H28" s="243">
        <f t="shared" si="3"/>
        <v>31.354091238233167</v>
      </c>
      <c r="I28" s="226"/>
      <c r="J28" s="238">
        <f t="shared" si="5"/>
        <v>354</v>
      </c>
      <c r="K28" s="753">
        <f t="shared" si="6"/>
        <v>12.816799420709632</v>
      </c>
      <c r="L28" s="741">
        <v>158</v>
      </c>
      <c r="M28" s="578">
        <v>44.632768361581924</v>
      </c>
      <c r="N28" s="741">
        <v>196</v>
      </c>
      <c r="O28" s="242">
        <v>55.367231638418076</v>
      </c>
      <c r="P28" s="226"/>
      <c r="Q28" s="238">
        <v>581</v>
      </c>
      <c r="R28" s="753">
        <v>21.03548153511948</v>
      </c>
      <c r="S28" s="741">
        <v>385</v>
      </c>
      <c r="T28" s="578">
        <v>66.265060240963862</v>
      </c>
      <c r="U28" s="741">
        <v>196</v>
      </c>
      <c r="V28" s="242">
        <v>33.734939759036145</v>
      </c>
      <c r="W28" s="226"/>
      <c r="X28" s="238">
        <v>1827</v>
      </c>
      <c r="Y28" s="753">
        <v>66.147719044170898</v>
      </c>
      <c r="Z28" s="741">
        <v>1353</v>
      </c>
      <c r="AA28" s="578">
        <v>74.055829228243013</v>
      </c>
      <c r="AB28" s="741">
        <v>474</v>
      </c>
      <c r="AC28" s="242">
        <f t="shared" si="0"/>
        <v>25.94417077175698</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941</v>
      </c>
      <c r="E29" s="743">
        <f t="shared" si="2"/>
        <v>524</v>
      </c>
      <c r="F29" s="580">
        <f t="shared" si="3"/>
        <v>55.685441020191284</v>
      </c>
      <c r="G29" s="743">
        <f t="shared" si="4"/>
        <v>417</v>
      </c>
      <c r="H29" s="248">
        <f t="shared" si="3"/>
        <v>44.314558979808716</v>
      </c>
      <c r="I29" s="226"/>
      <c r="J29" s="245">
        <f t="shared" si="5"/>
        <v>485</v>
      </c>
      <c r="K29" s="754">
        <f t="shared" si="6"/>
        <v>51.540913921360257</v>
      </c>
      <c r="L29" s="747">
        <v>181</v>
      </c>
      <c r="M29" s="750">
        <v>37.319587628865982</v>
      </c>
      <c r="N29" s="747">
        <v>304</v>
      </c>
      <c r="O29" s="246">
        <v>62.680412371134018</v>
      </c>
      <c r="P29" s="226"/>
      <c r="Q29" s="245">
        <v>177</v>
      </c>
      <c r="R29" s="754">
        <v>18.809776833156217</v>
      </c>
      <c r="S29" s="747">
        <v>124</v>
      </c>
      <c r="T29" s="750">
        <v>70.056497175141246</v>
      </c>
      <c r="U29" s="747">
        <v>53</v>
      </c>
      <c r="V29" s="246">
        <v>29.943502824858758</v>
      </c>
      <c r="W29" s="226"/>
      <c r="X29" s="245">
        <v>279</v>
      </c>
      <c r="Y29" s="754">
        <v>29.649309245483529</v>
      </c>
      <c r="Z29" s="747">
        <v>219</v>
      </c>
      <c r="AA29" s="750">
        <v>78.494623655913969</v>
      </c>
      <c r="AB29" s="747">
        <v>60</v>
      </c>
      <c r="AC29" s="246">
        <f t="shared" si="0"/>
        <v>21.50537634408602</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442563</v>
      </c>
      <c r="E31" s="744">
        <f>L31+S31+Z31</f>
        <v>280420</v>
      </c>
      <c r="F31" s="409">
        <f>E31/$D31*100</f>
        <v>63.362730277949133</v>
      </c>
      <c r="G31" s="744">
        <f>N31+U31+AB31</f>
        <v>162143</v>
      </c>
      <c r="H31" s="255">
        <f>G31/$D31*100</f>
        <v>36.637269722050867</v>
      </c>
      <c r="I31" s="211"/>
      <c r="J31" s="253">
        <f>SUM(J12:J29)</f>
        <v>118126</v>
      </c>
      <c r="K31" s="755">
        <f>J31/$D31*100</f>
        <v>26.691341119795375</v>
      </c>
      <c r="L31" s="744">
        <f>SUM(L12:L29)</f>
        <v>50270</v>
      </c>
      <c r="M31" s="409">
        <f t="shared" ref="M13:O31" si="7">L31/$J31*100</f>
        <v>42.556253492033932</v>
      </c>
      <c r="N31" s="744">
        <f>SUM(N12:N29)</f>
        <v>67856</v>
      </c>
      <c r="O31" s="254">
        <f t="shared" si="7"/>
        <v>57.443746507966068</v>
      </c>
      <c r="P31" s="211"/>
      <c r="Q31" s="253">
        <f>SUM(Q12:Q29)</f>
        <v>98545</v>
      </c>
      <c r="R31" s="755">
        <f>Q31/$D31*100</f>
        <v>22.266886296414295</v>
      </c>
      <c r="S31" s="744">
        <f>SUM(S12:S29)</f>
        <v>65172</v>
      </c>
      <c r="T31" s="409">
        <f>S31/$Q31*100</f>
        <v>66.134253386777615</v>
      </c>
      <c r="U31" s="744">
        <f>SUM(U12:U29)</f>
        <v>33373</v>
      </c>
      <c r="V31" s="254">
        <f>U31/$Q31*100</f>
        <v>33.865746613222385</v>
      </c>
      <c r="W31" s="211"/>
      <c r="X31" s="253">
        <f>SUM(X12:X29)</f>
        <v>225892</v>
      </c>
      <c r="Y31" s="755">
        <f>X31/$D31*100</f>
        <v>51.041772583790333</v>
      </c>
      <c r="Z31" s="744">
        <f>SUM(Z12:Z29)</f>
        <v>164978</v>
      </c>
      <c r="AA31" s="409">
        <f>Z31/$X31*100</f>
        <v>73.034016255555755</v>
      </c>
      <c r="AB31" s="744">
        <f>SUM(AB12:AB29)</f>
        <v>60914</v>
      </c>
      <c r="AC31" s="254">
        <f>AB31/$X31*100</f>
        <v>26.965983744444248</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7"/>
      <c r="C34" s="1057"/>
      <c r="D34" s="1057"/>
      <c r="E34" s="1057"/>
      <c r="F34" s="1057"/>
      <c r="G34" s="1057"/>
      <c r="H34" s="1057"/>
    </row>
    <row r="35" spans="2:14" ht="29.25" customHeight="1" x14ac:dyDescent="0.2">
      <c r="B35" s="1064"/>
      <c r="C35" s="1064"/>
      <c r="D35" s="1064"/>
      <c r="E35" s="737"/>
      <c r="F35" s="737"/>
      <c r="G35" s="737"/>
      <c r="H35" s="262"/>
      <c r="I35" s="262"/>
      <c r="J35" s="262"/>
      <c r="K35" s="262"/>
      <c r="L35" s="262"/>
      <c r="M35" s="262"/>
      <c r="N35" s="262"/>
    </row>
    <row r="36" spans="2:14" ht="4.5" customHeight="1" x14ac:dyDescent="0.2">
      <c r="B36" s="1065"/>
      <c r="C36" s="1065"/>
      <c r="D36" s="1065"/>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8.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33"/>
      <c r="C2" s="1033"/>
    </row>
    <row r="3" spans="1:38" s="208" customFormat="1" ht="4.5" customHeight="1" x14ac:dyDescent="0.2">
      <c r="B3" s="1034"/>
      <c r="C3" s="1034"/>
    </row>
    <row r="4" spans="1:38" s="208" customFormat="1" ht="35.25" customHeight="1" x14ac:dyDescent="0.2">
      <c r="A4" s="1081" t="s">
        <v>438</v>
      </c>
      <c r="B4" s="1081"/>
      <c r="C4" s="1081"/>
      <c r="D4" s="1081"/>
      <c r="E4" s="1081"/>
      <c r="F4" s="1081"/>
      <c r="G4" s="1081"/>
      <c r="H4" s="1081"/>
      <c r="I4" s="1081"/>
      <c r="J4" s="1081"/>
      <c r="K4" s="1081"/>
      <c r="L4" s="1081"/>
      <c r="M4" s="1081"/>
      <c r="N4" s="1081"/>
    </row>
    <row r="5" spans="1:38" s="208" customFormat="1" ht="17.25" customHeight="1" x14ac:dyDescent="0.2">
      <c r="B5" s="1035" t="str">
        <f>porsaad!B6</f>
        <v>Situación a 31 de agosto de 2023</v>
      </c>
      <c r="C5" s="1035"/>
      <c r="D5" s="1035"/>
      <c r="E5" s="1035"/>
      <c r="F5" s="1035"/>
      <c r="G5" s="1035"/>
      <c r="H5" s="1035"/>
      <c r="I5" s="1035"/>
      <c r="J5" s="1035"/>
      <c r="K5" s="1035"/>
      <c r="L5" s="1035"/>
      <c r="M5" s="1035"/>
      <c r="N5" s="1035"/>
    </row>
    <row r="6" spans="1:38" s="208" customFormat="1" ht="6" customHeight="1" x14ac:dyDescent="0.2"/>
    <row r="7" spans="1:38" s="213" customFormat="1" ht="12.75" customHeight="1" x14ac:dyDescent="0.2">
      <c r="A7" s="209"/>
      <c r="B7" s="1036" t="s">
        <v>15</v>
      </c>
      <c r="C7" s="211"/>
      <c r="D7" s="1039" t="s">
        <v>262</v>
      </c>
      <c r="E7" s="1040"/>
      <c r="F7" s="568"/>
      <c r="G7" s="1043"/>
      <c r="H7" s="1043"/>
      <c r="I7" s="568"/>
      <c r="J7" s="1043"/>
      <c r="K7" s="1043"/>
      <c r="L7" s="568"/>
      <c r="M7" s="1111"/>
      <c r="N7" s="1112"/>
      <c r="O7" s="430"/>
      <c r="P7" s="430"/>
      <c r="Q7" s="431"/>
      <c r="R7" s="431"/>
      <c r="S7" s="431"/>
      <c r="T7" s="431"/>
      <c r="U7" s="431"/>
      <c r="V7" s="431"/>
      <c r="W7" s="432"/>
    </row>
    <row r="8" spans="1:38" s="213" customFormat="1" ht="33.75" customHeight="1" x14ac:dyDescent="0.2">
      <c r="A8" s="209"/>
      <c r="B8" s="1037"/>
      <c r="C8" s="211"/>
      <c r="D8" s="1041"/>
      <c r="E8" s="1042"/>
      <c r="F8" s="501"/>
      <c r="G8" s="1127" t="s">
        <v>279</v>
      </c>
      <c r="H8" s="1128"/>
      <c r="I8" s="211"/>
      <c r="J8" s="1127" t="s">
        <v>280</v>
      </c>
      <c r="K8" s="1128"/>
      <c r="L8" s="211"/>
      <c r="M8" s="1127" t="s">
        <v>281</v>
      </c>
      <c r="N8" s="1128"/>
      <c r="O8" s="430"/>
      <c r="P8" s="430"/>
      <c r="Q8" s="431"/>
      <c r="R8" s="431"/>
      <c r="S8" s="431"/>
      <c r="T8" s="431"/>
      <c r="U8" s="431"/>
      <c r="V8" s="431"/>
      <c r="W8" s="432"/>
    </row>
    <row r="9" spans="1:38" s="213" customFormat="1" ht="6" customHeight="1" x14ac:dyDescent="0.2">
      <c r="A9" s="209"/>
      <c r="B9" s="1037"/>
      <c r="C9" s="211"/>
      <c r="D9" s="1051" t="s">
        <v>12</v>
      </c>
      <c r="E9" s="1069" t="s">
        <v>228</v>
      </c>
      <c r="F9" s="211"/>
      <c r="G9" s="1051" t="s">
        <v>12</v>
      </c>
      <c r="H9" s="1072" t="s">
        <v>228</v>
      </c>
      <c r="I9" s="211"/>
      <c r="J9" s="1051" t="s">
        <v>12</v>
      </c>
      <c r="K9" s="1072" t="s">
        <v>228</v>
      </c>
      <c r="L9" s="211"/>
      <c r="M9" s="1051" t="s">
        <v>12</v>
      </c>
      <c r="N9" s="1072" t="s">
        <v>228</v>
      </c>
      <c r="O9" s="430"/>
      <c r="P9" s="430"/>
      <c r="Q9" s="431"/>
      <c r="R9" s="431"/>
      <c r="S9" s="431"/>
      <c r="T9" s="431"/>
      <c r="U9" s="431"/>
      <c r="V9" s="431"/>
      <c r="W9" s="432"/>
    </row>
    <row r="10" spans="1:38" s="219" customFormat="1" ht="27.75" customHeight="1" x14ac:dyDescent="0.2">
      <c r="A10" s="214"/>
      <c r="B10" s="1038"/>
      <c r="C10" s="216"/>
      <c r="D10" s="1052"/>
      <c r="E10" s="1070"/>
      <c r="F10" s="216"/>
      <c r="G10" s="1052"/>
      <c r="H10" s="1073"/>
      <c r="I10" s="216"/>
      <c r="J10" s="1052"/>
      <c r="K10" s="1073"/>
      <c r="L10" s="216"/>
      <c r="M10" s="1052"/>
      <c r="N10" s="1073"/>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276119</v>
      </c>
      <c r="E12" s="762">
        <f>D12/'20pobl'!D12*100</f>
        <v>3.2483873590075136</v>
      </c>
      <c r="F12" s="226"/>
      <c r="G12" s="227">
        <v>83078</v>
      </c>
      <c r="H12" s="768">
        <v>1.1913900635848769</v>
      </c>
      <c r="I12" s="226"/>
      <c r="J12" s="227">
        <v>57250</v>
      </c>
      <c r="K12" s="768">
        <v>5.1723546003689762</v>
      </c>
      <c r="L12" s="226"/>
      <c r="M12" s="227">
        <v>135791</v>
      </c>
      <c r="N12" s="768">
        <f>M12/'20pobl'!X12*100</f>
        <v>32.320263149125772</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39459</v>
      </c>
      <c r="E13" s="763">
        <f>D13/'20pobl'!D13*100</f>
        <v>2.9750851042173241</v>
      </c>
      <c r="F13" s="226"/>
      <c r="G13" s="234">
        <v>8175</v>
      </c>
      <c r="H13" s="769">
        <v>0.79109253992477124</v>
      </c>
      <c r="I13" s="226"/>
      <c r="J13" s="234">
        <v>7164</v>
      </c>
      <c r="K13" s="769">
        <v>3.6558294762733401</v>
      </c>
      <c r="L13" s="226"/>
      <c r="M13" s="234">
        <v>24120</v>
      </c>
      <c r="N13" s="769">
        <f>M13/'20pobl'!X13*100</f>
        <v>24.872902766749508</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30053</v>
      </c>
      <c r="E14" s="763">
        <f>D14/'20pobl'!D14*100</f>
        <v>2.9912828485715934</v>
      </c>
      <c r="F14" s="226"/>
      <c r="G14" s="234">
        <v>7456</v>
      </c>
      <c r="H14" s="769">
        <v>1.0188158452099532</v>
      </c>
      <c r="I14" s="226"/>
      <c r="J14" s="234">
        <v>6105</v>
      </c>
      <c r="K14" s="769">
        <v>3.253570667235131</v>
      </c>
      <c r="L14" s="226"/>
      <c r="M14" s="234">
        <v>16492</v>
      </c>
      <c r="N14" s="769">
        <f>M14/'20pobl'!X14*100</f>
        <v>19.353173113030415</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28446</v>
      </c>
      <c r="E15" s="763">
        <f>D15/'20pobl'!D15*100</f>
        <v>2.4175228337181798</v>
      </c>
      <c r="F15" s="226"/>
      <c r="G15" s="234">
        <v>7577</v>
      </c>
      <c r="H15" s="769">
        <v>0.76972776607265125</v>
      </c>
      <c r="I15" s="226"/>
      <c r="J15" s="234">
        <v>6180</v>
      </c>
      <c r="K15" s="769">
        <v>4.3824503428664636</v>
      </c>
      <c r="L15" s="226"/>
      <c r="M15" s="234">
        <v>14689</v>
      </c>
      <c r="N15" s="769">
        <f>M15/'20pobl'!X15*100</f>
        <v>28.651400483732541</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39291</v>
      </c>
      <c r="E16" s="763">
        <f>D16/'20pobl'!D16*100</f>
        <v>1.8042421801707398</v>
      </c>
      <c r="F16" s="226"/>
      <c r="G16" s="234">
        <v>15641</v>
      </c>
      <c r="H16" s="769">
        <v>0.86661709608750714</v>
      </c>
      <c r="I16" s="226"/>
      <c r="J16" s="234">
        <v>7839</v>
      </c>
      <c r="K16" s="769">
        <v>2.8256998464411107</v>
      </c>
      <c r="L16" s="226"/>
      <c r="M16" s="234">
        <v>15811</v>
      </c>
      <c r="N16" s="769">
        <f>M16/'20pobl'!X16*100</f>
        <v>16.564867101803056</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17610</v>
      </c>
      <c r="E17" s="764">
        <f>D17/'20pobl'!D17*100</f>
        <v>3.0081892443141638</v>
      </c>
      <c r="F17" s="226"/>
      <c r="G17" s="238">
        <v>4513</v>
      </c>
      <c r="H17" s="770">
        <v>1.0021383985770655</v>
      </c>
      <c r="I17" s="226"/>
      <c r="J17" s="238">
        <v>3678</v>
      </c>
      <c r="K17" s="770">
        <v>3.9112264321490473</v>
      </c>
      <c r="L17" s="226"/>
      <c r="M17" s="238">
        <v>9419</v>
      </c>
      <c r="N17" s="770">
        <f>M17/'20pobl'!X17*100</f>
        <v>22.95749244418446</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119437</v>
      </c>
      <c r="E18" s="763">
        <f>D18/'20pobl'!D18*100</f>
        <v>5.0339284510081601</v>
      </c>
      <c r="F18" s="226"/>
      <c r="G18" s="234">
        <v>24788</v>
      </c>
      <c r="H18" s="769">
        <v>1.4160210083865599</v>
      </c>
      <c r="I18" s="226"/>
      <c r="J18" s="234">
        <v>20569</v>
      </c>
      <c r="K18" s="769">
        <v>5.1008312502479862</v>
      </c>
      <c r="L18" s="226"/>
      <c r="M18" s="234">
        <v>74080</v>
      </c>
      <c r="N18" s="769">
        <f>M18/'20pobl'!X18*100</f>
        <v>33.849204717321676</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69903</v>
      </c>
      <c r="E19" s="763">
        <f>D19/'20pobl'!D19*100</f>
        <v>3.4043757256512355</v>
      </c>
      <c r="F19" s="226"/>
      <c r="G19" s="234">
        <v>16029</v>
      </c>
      <c r="H19" s="769">
        <v>0.96687157419287129</v>
      </c>
      <c r="I19" s="226"/>
      <c r="J19" s="234">
        <v>12269</v>
      </c>
      <c r="K19" s="769">
        <v>4.6597214573545669</v>
      </c>
      <c r="L19" s="226"/>
      <c r="M19" s="234">
        <v>41605</v>
      </c>
      <c r="N19" s="769">
        <f>M19/'20pobl'!X19*100</f>
        <v>31.469351325184558</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199368</v>
      </c>
      <c r="E20" s="763">
        <f>D20/'20pobl'!D20*100</f>
        <v>2.5584236143700747</v>
      </c>
      <c r="F20" s="226"/>
      <c r="G20" s="234">
        <v>54094</v>
      </c>
      <c r="H20" s="769">
        <v>0.85988844690418531</v>
      </c>
      <c r="I20" s="226"/>
      <c r="J20" s="234">
        <v>40010</v>
      </c>
      <c r="K20" s="769">
        <v>3.8158438107700068</v>
      </c>
      <c r="L20" s="226"/>
      <c r="M20" s="234">
        <v>105264</v>
      </c>
      <c r="N20" s="769">
        <f>M20/'20pobl'!X20*100</f>
        <v>23.223141954499727</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138619</v>
      </c>
      <c r="E21" s="763">
        <f>D21/'20pobl'!D21*100</f>
        <v>2.7191035171471296</v>
      </c>
      <c r="F21" s="226"/>
      <c r="G21" s="234">
        <v>38014</v>
      </c>
      <c r="H21" s="769">
        <v>0.93177369375446406</v>
      </c>
      <c r="I21" s="226"/>
      <c r="J21" s="234">
        <v>27779</v>
      </c>
      <c r="K21" s="769">
        <v>3.8066304626359875</v>
      </c>
      <c r="L21" s="226"/>
      <c r="M21" s="234">
        <v>72826</v>
      </c>
      <c r="N21" s="769">
        <f>M21/'20pobl'!X21*100</f>
        <v>25.245781161168658</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34303</v>
      </c>
      <c r="E22" s="763">
        <f>D22/'20pobl'!D22*100</f>
        <v>3.2521597002586331</v>
      </c>
      <c r="F22" s="226"/>
      <c r="G22" s="234">
        <v>8470</v>
      </c>
      <c r="H22" s="769">
        <v>1.0228813856117907</v>
      </c>
      <c r="I22" s="226"/>
      <c r="J22" s="234">
        <v>6491</v>
      </c>
      <c r="K22" s="769">
        <v>4.2530189161386707</v>
      </c>
      <c r="L22" s="226"/>
      <c r="M22" s="234">
        <v>19342</v>
      </c>
      <c r="N22" s="769">
        <f>M22/'20pobl'!X22*100</f>
        <v>26.101859598931203</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72822</v>
      </c>
      <c r="E23" s="763">
        <f>D23/'20pobl'!D23*100</f>
        <v>2.7066706709325974</v>
      </c>
      <c r="F23" s="226"/>
      <c r="G23" s="234">
        <v>20262</v>
      </c>
      <c r="H23" s="769">
        <v>1.0193004043597202</v>
      </c>
      <c r="I23" s="226"/>
      <c r="J23" s="234">
        <v>13151</v>
      </c>
      <c r="K23" s="769">
        <v>2.8292124630778197</v>
      </c>
      <c r="L23" s="226"/>
      <c r="M23" s="234">
        <v>39409</v>
      </c>
      <c r="N23" s="769">
        <f>M23/'20pobl'!X23*100</f>
        <v>16.572259998906649</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172160</v>
      </c>
      <c r="E24" s="763">
        <f>D24/'20pobl'!D24*100</f>
        <v>2.5503915656939151</v>
      </c>
      <c r="F24" s="226"/>
      <c r="G24" s="234">
        <v>45367</v>
      </c>
      <c r="H24" s="769">
        <v>0.82275621791478348</v>
      </c>
      <c r="I24" s="226"/>
      <c r="J24" s="234">
        <v>30800</v>
      </c>
      <c r="K24" s="769">
        <v>3.5564382501861931</v>
      </c>
      <c r="L24" s="226"/>
      <c r="M24" s="234">
        <v>95993</v>
      </c>
      <c r="N24" s="769">
        <f>M24/'20pobl'!X24*100</f>
        <v>25.924855647439465</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39370</v>
      </c>
      <c r="E25" s="763">
        <f>D25/'20pobl'!D25*100</f>
        <v>2.5700480064339328</v>
      </c>
      <c r="F25" s="226"/>
      <c r="G25" s="234">
        <v>14496</v>
      </c>
      <c r="H25" s="769">
        <v>1.1280591483993871</v>
      </c>
      <c r="I25" s="226"/>
      <c r="J25" s="234">
        <v>7606</v>
      </c>
      <c r="K25" s="769">
        <v>4.3414481006878054</v>
      </c>
      <c r="L25" s="226"/>
      <c r="M25" s="234">
        <v>17268</v>
      </c>
      <c r="N25" s="769">
        <f>M25/'20pobl'!X25*100</f>
        <v>24.102506839372452</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15602</v>
      </c>
      <c r="E26" s="765">
        <f>D26/'20pobl'!D26*100</f>
        <v>2.3492848398700832</v>
      </c>
      <c r="F26" s="226"/>
      <c r="G26" s="238">
        <v>3323</v>
      </c>
      <c r="H26" s="770">
        <v>0.62757199703116717</v>
      </c>
      <c r="I26" s="226"/>
      <c r="J26" s="238">
        <v>2591</v>
      </c>
      <c r="K26" s="770">
        <v>2.7818935343254094</v>
      </c>
      <c r="L26" s="226"/>
      <c r="M26" s="238">
        <v>9688</v>
      </c>
      <c r="N26" s="770">
        <f>M26/'20pobl'!X26*100</f>
        <v>23.356960316312261</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66844</v>
      </c>
      <c r="E27" s="765">
        <f>D27/'20pobl'!D27*100</f>
        <v>3.0271165225204175</v>
      </c>
      <c r="F27" s="226"/>
      <c r="G27" s="238">
        <v>17136</v>
      </c>
      <c r="H27" s="770">
        <v>1.0105817391135117</v>
      </c>
      <c r="I27" s="226"/>
      <c r="J27" s="238">
        <v>12043</v>
      </c>
      <c r="K27" s="770">
        <v>3.4095863650519522</v>
      </c>
      <c r="L27" s="226"/>
      <c r="M27" s="238">
        <v>37665</v>
      </c>
      <c r="N27" s="770">
        <f>M27/'20pobl'!X27*100</f>
        <v>23.643028868787937</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9014</v>
      </c>
      <c r="E28" s="765">
        <f>D28/'20pobl'!D28*100</f>
        <v>2.8178260162804944</v>
      </c>
      <c r="F28" s="226"/>
      <c r="G28" s="238">
        <v>1543</v>
      </c>
      <c r="H28" s="770">
        <v>0.61464063639007183</v>
      </c>
      <c r="I28" s="226"/>
      <c r="J28" s="238">
        <v>1591</v>
      </c>
      <c r="K28" s="770">
        <v>3.4061228858916723</v>
      </c>
      <c r="L28" s="226"/>
      <c r="M28" s="238">
        <v>5880</v>
      </c>
      <c r="N28" s="770">
        <f>M28/'20pobl'!X28*100</f>
        <v>26.557066076509646</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3282</v>
      </c>
      <c r="E29" s="766">
        <f>D29/'20pobl'!D29*100</f>
        <v>1.9502397689661115</v>
      </c>
      <c r="F29" s="226"/>
      <c r="G29" s="245">
        <v>1809</v>
      </c>
      <c r="H29" s="771">
        <v>1.2191587871762557</v>
      </c>
      <c r="I29" s="226"/>
      <c r="J29" s="245">
        <v>510</v>
      </c>
      <c r="K29" s="771">
        <v>3.3893799428457503</v>
      </c>
      <c r="L29" s="226"/>
      <c r="M29" s="245">
        <v>963</v>
      </c>
      <c r="N29" s="771">
        <f>M29/'20pobl'!X29*100</f>
        <v>19.81889277629142</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1371702</v>
      </c>
      <c r="E31" s="767">
        <f>D31/'20pobl'!D31*100</f>
        <v>2.8892888151384444</v>
      </c>
      <c r="F31" s="211"/>
      <c r="G31" s="253">
        <f>SUM(G12:G29)</f>
        <v>371771</v>
      </c>
      <c r="H31" s="254">
        <f>G31/'20pobl'!J31*100</f>
        <v>0.97843717340664549</v>
      </c>
      <c r="I31" s="211"/>
      <c r="J31" s="253">
        <f>SUM(J12:J29)</f>
        <v>263626</v>
      </c>
      <c r="K31" s="254">
        <f>J31/'20pobl'!Q31*100</f>
        <v>3.9855608723042479</v>
      </c>
      <c r="L31" s="211"/>
      <c r="M31" s="253">
        <f>SUM(M12:M29)</f>
        <v>736305</v>
      </c>
      <c r="N31" s="254">
        <f>M31/'20pobl'!X31*100</f>
        <v>25.704638498465513</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57" t="str">
        <f>'24solcasaad_pobl'!B34:N34</f>
        <v>(1) Cifras definitivas INE de la Estadística del Padrón continuo referidas al 01/01/2022. Datos definitivos (publicado 24/1/2023)</v>
      </c>
      <c r="C34" s="1071"/>
      <c r="D34" s="1071"/>
      <c r="E34" s="1071"/>
      <c r="F34" s="1071"/>
      <c r="G34" s="1071"/>
      <c r="H34" s="1071"/>
      <c r="I34" s="1071"/>
      <c r="J34" s="1071"/>
      <c r="K34" s="1071"/>
      <c r="L34" s="1071"/>
      <c r="M34" s="1071"/>
      <c r="N34" s="1071"/>
    </row>
    <row r="35" spans="2:14" ht="29.25" customHeight="1" x14ac:dyDescent="0.2">
      <c r="B35" s="1064"/>
      <c r="C35" s="1064"/>
      <c r="D35" s="1064"/>
      <c r="E35" s="737"/>
      <c r="F35" s="262"/>
      <c r="G35" s="262"/>
      <c r="H35" s="262"/>
    </row>
    <row r="36" spans="2:14" ht="4.5" customHeight="1" x14ac:dyDescent="0.2">
      <c r="B36" s="1065"/>
      <c r="C36" s="1065"/>
      <c r="D36" s="1065"/>
      <c r="E36" s="738"/>
      <c r="F36" s="262"/>
      <c r="G36" s="262"/>
      <c r="H36" s="26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31" t="s">
        <v>376</v>
      </c>
      <c r="C3" s="1031"/>
      <c r="D3" s="1031"/>
      <c r="E3" s="1031"/>
      <c r="F3" s="1031"/>
      <c r="G3" s="1031"/>
      <c r="H3" s="1031"/>
      <c r="I3" s="1031"/>
      <c r="J3" s="1031"/>
      <c r="K3" s="1031"/>
      <c r="L3" s="1031"/>
      <c r="M3" s="1031"/>
      <c r="N3" s="1031"/>
      <c r="O3" s="1031"/>
      <c r="P3" s="1031"/>
      <c r="Q3" s="1031"/>
      <c r="R3" s="1031"/>
    </row>
    <row r="5" spans="1:21" x14ac:dyDescent="0.25">
      <c r="B5" s="869"/>
      <c r="C5" s="1027" t="s">
        <v>377</v>
      </c>
      <c r="D5" s="1027"/>
      <c r="E5" s="1027"/>
      <c r="F5" s="1027"/>
      <c r="G5" s="1027"/>
      <c r="H5" s="1027"/>
      <c r="I5" s="1027"/>
      <c r="J5" s="1027" t="s">
        <v>351</v>
      </c>
      <c r="K5" s="1027"/>
      <c r="L5" s="1027"/>
      <c r="M5" s="1027"/>
      <c r="N5" s="1027"/>
      <c r="O5" s="1027"/>
      <c r="P5" s="1027"/>
      <c r="Q5" s="1027"/>
      <c r="R5" s="1027"/>
      <c r="S5" s="1027"/>
    </row>
    <row r="6" spans="1:21" ht="21" customHeight="1" x14ac:dyDescent="0.25">
      <c r="B6" s="869"/>
      <c r="C6" s="1028"/>
      <c r="D6" s="1028"/>
      <c r="E6" s="1028"/>
      <c r="F6" s="1028"/>
      <c r="G6" s="1028"/>
      <c r="H6" s="1028"/>
      <c r="I6" s="1028"/>
      <c r="J6" s="1028">
        <v>43830</v>
      </c>
      <c r="K6" s="1029"/>
      <c r="L6" s="1030">
        <v>44196</v>
      </c>
      <c r="M6" s="1030"/>
      <c r="N6" s="1030">
        <v>44561</v>
      </c>
      <c r="O6" s="1030"/>
      <c r="P6" s="1030">
        <v>44926</v>
      </c>
      <c r="Q6" s="1030"/>
      <c r="R6" s="1030">
        <f>H7</f>
        <v>45169</v>
      </c>
      <c r="S6" s="1030"/>
    </row>
    <row r="7" spans="1:21" x14ac:dyDescent="0.25">
      <c r="B7" s="938"/>
      <c r="C7" s="871">
        <v>43465</v>
      </c>
      <c r="D7" s="871">
        <v>43830</v>
      </c>
      <c r="E7" s="871">
        <v>44196</v>
      </c>
      <c r="F7" s="871">
        <v>44561</v>
      </c>
      <c r="G7" s="871">
        <v>44926</v>
      </c>
      <c r="H7" s="871">
        <f>EVO!H7</f>
        <v>45169</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388846</v>
      </c>
      <c r="D8" s="917">
        <v>410355</v>
      </c>
      <c r="E8" s="917">
        <v>396745</v>
      </c>
      <c r="F8" s="917">
        <v>402114</v>
      </c>
      <c r="G8" s="917">
        <v>422621</v>
      </c>
      <c r="H8" s="917">
        <v>428922</v>
      </c>
      <c r="I8" s="882"/>
      <c r="J8" s="918">
        <v>5.5314957592465852E-2</v>
      </c>
      <c r="K8" s="917">
        <v>21509</v>
      </c>
      <c r="L8" s="919">
        <v>-3.3166404698370955E-2</v>
      </c>
      <c r="M8" s="920">
        <v>-13610</v>
      </c>
      <c r="N8" s="919">
        <v>1.3532621709158255E-2</v>
      </c>
      <c r="O8" s="920">
        <v>5369</v>
      </c>
      <c r="P8" s="919">
        <v>5.0997975698433784E-2</v>
      </c>
      <c r="Q8" s="920">
        <f>G8-F8</f>
        <v>20507</v>
      </c>
      <c r="R8" s="921">
        <f>[1]Cuadro_CCAA2!N5</f>
        <v>3.1196357219446691E-2</v>
      </c>
      <c r="S8" s="920">
        <f>[1]Cuadro_CCAA2!O5</f>
        <v>12976</v>
      </c>
    </row>
    <row r="9" spans="1:21" x14ac:dyDescent="0.25">
      <c r="B9" s="939" t="s">
        <v>10</v>
      </c>
      <c r="C9" s="887">
        <v>49707</v>
      </c>
      <c r="D9" s="887">
        <v>51252</v>
      </c>
      <c r="E9" s="887">
        <v>47953</v>
      </c>
      <c r="F9" s="887">
        <v>48669</v>
      </c>
      <c r="G9" s="887">
        <v>51170</v>
      </c>
      <c r="H9" s="887">
        <v>52929</v>
      </c>
      <c r="I9" s="888"/>
      <c r="J9" s="889">
        <v>3.1082141348301118E-2</v>
      </c>
      <c r="K9" s="887">
        <v>1545</v>
      </c>
      <c r="L9" s="892">
        <v>-6.4368219776789193E-2</v>
      </c>
      <c r="M9" s="890">
        <v>-3299</v>
      </c>
      <c r="N9" s="892">
        <v>1.4931286885075057E-2</v>
      </c>
      <c r="O9" s="890">
        <v>716</v>
      </c>
      <c r="P9" s="892">
        <v>5.1387947153218594E-2</v>
      </c>
      <c r="Q9" s="890">
        <f t="shared" ref="Q9:Q25" si="0">G9-F9</f>
        <v>2501</v>
      </c>
      <c r="R9" s="891">
        <f>[1]Cuadro_CCAA2!N6</f>
        <v>5.3292471791606122E-2</v>
      </c>
      <c r="S9" s="890">
        <f>[1]Cuadro_CCAA2!O6</f>
        <v>2678</v>
      </c>
    </row>
    <row r="10" spans="1:21" x14ac:dyDescent="0.25">
      <c r="B10" s="939" t="s">
        <v>40</v>
      </c>
      <c r="C10" s="887">
        <v>38844</v>
      </c>
      <c r="D10" s="887">
        <v>40697</v>
      </c>
      <c r="E10" s="887">
        <v>39355</v>
      </c>
      <c r="F10" s="887">
        <v>41002</v>
      </c>
      <c r="G10" s="887">
        <v>43882</v>
      </c>
      <c r="H10" s="887">
        <v>46391</v>
      </c>
      <c r="I10" s="888"/>
      <c r="J10" s="889">
        <v>4.7703635053032656E-2</v>
      </c>
      <c r="K10" s="887">
        <v>1853</v>
      </c>
      <c r="L10" s="892">
        <v>-3.2975403592402364E-2</v>
      </c>
      <c r="M10" s="890">
        <v>-1342</v>
      </c>
      <c r="N10" s="892">
        <v>4.1849828484309404E-2</v>
      </c>
      <c r="O10" s="890">
        <v>1647</v>
      </c>
      <c r="P10" s="892">
        <v>7.024047607433781E-2</v>
      </c>
      <c r="Q10" s="890">
        <f t="shared" si="0"/>
        <v>2880</v>
      </c>
      <c r="R10" s="891">
        <f>[1]Cuadro_CCAA2!N7</f>
        <v>8.7764959669855536E-2</v>
      </c>
      <c r="S10" s="890">
        <f>[1]Cuadro_CCAA2!O7</f>
        <v>3743</v>
      </c>
    </row>
    <row r="11" spans="1:21" x14ac:dyDescent="0.25">
      <c r="B11" s="939" t="s">
        <v>41</v>
      </c>
      <c r="C11" s="887">
        <v>27993</v>
      </c>
      <c r="D11" s="887">
        <v>32479</v>
      </c>
      <c r="E11" s="887">
        <v>32836</v>
      </c>
      <c r="F11" s="887">
        <v>35355</v>
      </c>
      <c r="G11" s="887">
        <v>39461</v>
      </c>
      <c r="H11" s="887">
        <v>42593</v>
      </c>
      <c r="I11" s="888"/>
      <c r="J11" s="889">
        <v>0.16025434930161109</v>
      </c>
      <c r="K11" s="887">
        <v>4486</v>
      </c>
      <c r="L11" s="892">
        <v>1.0991717725299388E-2</v>
      </c>
      <c r="M11" s="890">
        <v>357</v>
      </c>
      <c r="N11" s="892">
        <v>7.6714581556827977E-2</v>
      </c>
      <c r="O11" s="890">
        <v>2519</v>
      </c>
      <c r="P11" s="892">
        <v>0.11613633149483804</v>
      </c>
      <c r="Q11" s="890">
        <f t="shared" si="0"/>
        <v>4106</v>
      </c>
      <c r="R11" s="891">
        <f>[1]Cuadro_CCAA2!N8</f>
        <v>0.12614351435672355</v>
      </c>
      <c r="S11" s="890">
        <f>[1]Cuadro_CCAA2!O8</f>
        <v>4771</v>
      </c>
    </row>
    <row r="12" spans="1:21" x14ac:dyDescent="0.25">
      <c r="B12" s="939" t="s">
        <v>9</v>
      </c>
      <c r="C12" s="887">
        <v>48834</v>
      </c>
      <c r="D12" s="887">
        <v>53168</v>
      </c>
      <c r="E12" s="887">
        <v>54714</v>
      </c>
      <c r="F12" s="887">
        <v>58012</v>
      </c>
      <c r="G12" s="887">
        <v>57712</v>
      </c>
      <c r="H12" s="887">
        <v>60701</v>
      </c>
      <c r="I12" s="888"/>
      <c r="J12" s="889">
        <v>8.8749641643117494E-2</v>
      </c>
      <c r="K12" s="887">
        <v>4334</v>
      </c>
      <c r="L12" s="892">
        <v>2.907764068612706E-2</v>
      </c>
      <c r="M12" s="890">
        <v>1546</v>
      </c>
      <c r="N12" s="892">
        <v>6.0277077164893722E-2</v>
      </c>
      <c r="O12" s="890">
        <v>3298</v>
      </c>
      <c r="P12" s="892">
        <v>-5.1713438598910422E-3</v>
      </c>
      <c r="Q12" s="890">
        <f t="shared" si="0"/>
        <v>-300</v>
      </c>
      <c r="R12" s="891">
        <f>[1]Cuadro_CCAA2!N9</f>
        <v>4.9518474333039464E-2</v>
      </c>
      <c r="S12" s="890">
        <f>[1]Cuadro_CCAA2!O9</f>
        <v>2864</v>
      </c>
      <c r="U12" s="922"/>
    </row>
    <row r="13" spans="1:21" x14ac:dyDescent="0.25">
      <c r="B13" s="939" t="s">
        <v>8</v>
      </c>
      <c r="C13" s="887">
        <v>24752</v>
      </c>
      <c r="D13" s="887">
        <v>25483</v>
      </c>
      <c r="E13" s="887">
        <v>25356</v>
      </c>
      <c r="F13" s="887">
        <v>23258</v>
      </c>
      <c r="G13" s="887">
        <v>23164</v>
      </c>
      <c r="H13" s="887">
        <v>23726</v>
      </c>
      <c r="I13" s="888"/>
      <c r="J13" s="889">
        <v>2.9532967032966928E-2</v>
      </c>
      <c r="K13" s="887">
        <v>731</v>
      </c>
      <c r="L13" s="892">
        <v>-4.9837146332849525E-3</v>
      </c>
      <c r="M13" s="890">
        <v>-127</v>
      </c>
      <c r="N13" s="892">
        <v>-8.274175737498024E-2</v>
      </c>
      <c r="O13" s="890">
        <v>-2098</v>
      </c>
      <c r="P13" s="892">
        <v>-4.0416200877118058E-3</v>
      </c>
      <c r="Q13" s="890">
        <f t="shared" si="0"/>
        <v>-94</v>
      </c>
      <c r="R13" s="891">
        <f>[1]Cuadro_CCAA2!N10</f>
        <v>3.9351753903440478E-3</v>
      </c>
      <c r="S13" s="890">
        <f>[1]Cuadro_CCAA2!O10</f>
        <v>93</v>
      </c>
      <c r="U13" s="922"/>
    </row>
    <row r="14" spans="1:21" x14ac:dyDescent="0.25">
      <c r="B14" s="939" t="s">
        <v>7</v>
      </c>
      <c r="C14" s="887">
        <v>129374</v>
      </c>
      <c r="D14" s="887">
        <v>146192</v>
      </c>
      <c r="E14" s="887">
        <v>140933</v>
      </c>
      <c r="F14" s="887">
        <v>142154</v>
      </c>
      <c r="G14" s="887">
        <v>146929</v>
      </c>
      <c r="H14" s="887">
        <v>153863</v>
      </c>
      <c r="I14" s="888"/>
      <c r="J14" s="889">
        <v>0.12999520769242667</v>
      </c>
      <c r="K14" s="887">
        <v>16818</v>
      </c>
      <c r="L14" s="892">
        <v>-3.5973240669804118E-2</v>
      </c>
      <c r="M14" s="890">
        <v>-5259</v>
      </c>
      <c r="N14" s="892">
        <v>8.6636912575479563E-3</v>
      </c>
      <c r="O14" s="890">
        <v>1221</v>
      </c>
      <c r="P14" s="892">
        <v>3.3590331612195268E-2</v>
      </c>
      <c r="Q14" s="890">
        <f t="shared" si="0"/>
        <v>4775</v>
      </c>
      <c r="R14" s="891">
        <f>[1]Cuadro_CCAA2!N11</f>
        <v>6.2802633124037222E-2</v>
      </c>
      <c r="S14" s="890">
        <f>[1]Cuadro_CCAA2!O11</f>
        <v>9092</v>
      </c>
      <c r="U14" s="922"/>
    </row>
    <row r="15" spans="1:21" x14ac:dyDescent="0.25">
      <c r="B15" s="939" t="s">
        <v>43</v>
      </c>
      <c r="C15" s="887">
        <v>86579</v>
      </c>
      <c r="D15" s="887">
        <v>89837</v>
      </c>
      <c r="E15" s="887">
        <v>84968</v>
      </c>
      <c r="F15" s="887">
        <v>87354</v>
      </c>
      <c r="G15" s="887">
        <v>89947</v>
      </c>
      <c r="H15" s="887">
        <v>95553</v>
      </c>
      <c r="I15" s="888"/>
      <c r="J15" s="889">
        <v>3.763037226117194E-2</v>
      </c>
      <c r="K15" s="887">
        <v>3258</v>
      </c>
      <c r="L15" s="892">
        <v>-5.4198158887763359E-2</v>
      </c>
      <c r="M15" s="890">
        <v>-4869</v>
      </c>
      <c r="N15" s="892">
        <v>2.8081159966104829E-2</v>
      </c>
      <c r="O15" s="890">
        <v>2386</v>
      </c>
      <c r="P15" s="892">
        <v>2.9683815280353576E-2</v>
      </c>
      <c r="Q15" s="890">
        <f t="shared" si="0"/>
        <v>2593</v>
      </c>
      <c r="R15" s="891">
        <f>[1]Cuadro_CCAA2!N12</f>
        <v>7.101785534147087E-2</v>
      </c>
      <c r="S15" s="890">
        <f>[1]Cuadro_CCAA2!O12</f>
        <v>6336</v>
      </c>
      <c r="U15" s="922"/>
    </row>
    <row r="16" spans="1:21" x14ac:dyDescent="0.25">
      <c r="B16" s="939" t="s">
        <v>44</v>
      </c>
      <c r="C16" s="887">
        <v>318602</v>
      </c>
      <c r="D16" s="887">
        <v>334206</v>
      </c>
      <c r="E16" s="887">
        <v>321411</v>
      </c>
      <c r="F16" s="887">
        <v>337967</v>
      </c>
      <c r="G16" s="887">
        <v>354754</v>
      </c>
      <c r="H16" s="887">
        <v>374101</v>
      </c>
      <c r="I16" s="888"/>
      <c r="J16" s="889">
        <v>4.8976465935556046E-2</v>
      </c>
      <c r="K16" s="887">
        <v>15604</v>
      </c>
      <c r="L16" s="892">
        <v>-3.828477047090717E-2</v>
      </c>
      <c r="M16" s="890">
        <v>-12795</v>
      </c>
      <c r="N16" s="892">
        <v>5.1510371455861792E-2</v>
      </c>
      <c r="O16" s="890">
        <v>16556</v>
      </c>
      <c r="P16" s="892">
        <v>4.9670529962984489E-2</v>
      </c>
      <c r="Q16" s="890">
        <f t="shared" si="0"/>
        <v>16787</v>
      </c>
      <c r="R16" s="891">
        <f>[1]Cuadro_CCAA2!N13</f>
        <v>7.2767940354147242E-2</v>
      </c>
      <c r="S16" s="890">
        <f>[1]Cuadro_CCAA2!O13</f>
        <v>25376</v>
      </c>
      <c r="U16" s="922"/>
    </row>
    <row r="17" spans="2:23" x14ac:dyDescent="0.25">
      <c r="B17" s="939" t="s">
        <v>6</v>
      </c>
      <c r="C17" s="887">
        <v>116879</v>
      </c>
      <c r="D17" s="887">
        <v>144556</v>
      </c>
      <c r="E17" s="887">
        <v>155768</v>
      </c>
      <c r="F17" s="887">
        <v>166723</v>
      </c>
      <c r="G17" s="887">
        <v>185933</v>
      </c>
      <c r="H17" s="887">
        <v>201091</v>
      </c>
      <c r="I17" s="888"/>
      <c r="J17" s="889">
        <v>0.23680045174924502</v>
      </c>
      <c r="K17" s="887">
        <v>27677</v>
      </c>
      <c r="L17" s="892">
        <v>7.7561637012645512E-2</v>
      </c>
      <c r="M17" s="890">
        <v>11212</v>
      </c>
      <c r="N17" s="892">
        <v>7.0328950747265084E-2</v>
      </c>
      <c r="O17" s="890">
        <v>10955</v>
      </c>
      <c r="P17" s="892">
        <v>0.11522105528331417</v>
      </c>
      <c r="Q17" s="890">
        <f t="shared" si="0"/>
        <v>19210</v>
      </c>
      <c r="R17" s="891">
        <f>[1]Cuadro_CCAA2!N14</f>
        <v>0.12625736496628348</v>
      </c>
      <c r="S17" s="890">
        <f>[1]Cuadro_CCAA2!O14</f>
        <v>22543</v>
      </c>
      <c r="U17" s="922"/>
    </row>
    <row r="18" spans="2:23" x14ac:dyDescent="0.25">
      <c r="B18" s="939" t="s">
        <v>5</v>
      </c>
      <c r="C18" s="887">
        <v>54680</v>
      </c>
      <c r="D18" s="887">
        <v>56883</v>
      </c>
      <c r="E18" s="887">
        <v>52977</v>
      </c>
      <c r="F18" s="887">
        <v>54286</v>
      </c>
      <c r="G18" s="887">
        <v>56834</v>
      </c>
      <c r="H18" s="887">
        <v>58227</v>
      </c>
      <c r="I18" s="888"/>
      <c r="J18" s="889">
        <v>4.0288953913679482E-2</v>
      </c>
      <c r="K18" s="887">
        <v>2203</v>
      </c>
      <c r="L18" s="892">
        <v>-6.8667264384789872E-2</v>
      </c>
      <c r="M18" s="890">
        <v>-3906</v>
      </c>
      <c r="N18" s="892">
        <v>2.4708835909923232E-2</v>
      </c>
      <c r="O18" s="890">
        <v>1309</v>
      </c>
      <c r="P18" s="892">
        <v>4.6936595070552256E-2</v>
      </c>
      <c r="Q18" s="890">
        <f t="shared" si="0"/>
        <v>2548</v>
      </c>
      <c r="R18" s="891">
        <f>[1]Cuadro_CCAA2!N15</f>
        <v>4.0641252479759693E-2</v>
      </c>
      <c r="S18" s="890">
        <f>[1]Cuadro_CCAA2!O15</f>
        <v>2274</v>
      </c>
      <c r="U18" s="922"/>
    </row>
    <row r="19" spans="2:23" x14ac:dyDescent="0.25">
      <c r="B19" s="939" t="s">
        <v>38</v>
      </c>
      <c r="C19" s="887">
        <v>80184</v>
      </c>
      <c r="D19" s="887">
        <v>80673</v>
      </c>
      <c r="E19" s="887">
        <v>77385</v>
      </c>
      <c r="F19" s="887">
        <v>77804</v>
      </c>
      <c r="G19" s="887">
        <v>79633</v>
      </c>
      <c r="H19" s="887">
        <v>83438</v>
      </c>
      <c r="I19" s="888"/>
      <c r="J19" s="889">
        <v>6.0984735109248511E-3</v>
      </c>
      <c r="K19" s="887">
        <v>489</v>
      </c>
      <c r="L19" s="892">
        <v>-4.0757130638503614E-2</v>
      </c>
      <c r="M19" s="890">
        <v>-3288</v>
      </c>
      <c r="N19" s="892">
        <v>5.414486011500852E-3</v>
      </c>
      <c r="O19" s="890">
        <v>419</v>
      </c>
      <c r="P19" s="892">
        <v>2.3507788802632268E-2</v>
      </c>
      <c r="Q19" s="890">
        <f t="shared" si="0"/>
        <v>1829</v>
      </c>
      <c r="R19" s="891">
        <f>[1]Cuadro_CCAA2!N16</f>
        <v>6.7897047342352135E-2</v>
      </c>
      <c r="S19" s="890">
        <f>[1]Cuadro_CCAA2!O16</f>
        <v>5305</v>
      </c>
      <c r="U19" s="922"/>
    </row>
    <row r="20" spans="2:23" x14ac:dyDescent="0.25">
      <c r="B20" s="939" t="s">
        <v>45</v>
      </c>
      <c r="C20" s="887">
        <v>215222</v>
      </c>
      <c r="D20" s="887">
        <v>228990</v>
      </c>
      <c r="E20" s="887">
        <v>223671</v>
      </c>
      <c r="F20" s="887">
        <v>216089</v>
      </c>
      <c r="G20" s="887">
        <v>224953</v>
      </c>
      <c r="H20" s="887">
        <v>234466</v>
      </c>
      <c r="I20" s="888"/>
      <c r="J20" s="889">
        <v>6.397115536515785E-2</v>
      </c>
      <c r="K20" s="887">
        <v>13768</v>
      </c>
      <c r="L20" s="892">
        <v>-2.3228088562819327E-2</v>
      </c>
      <c r="M20" s="890">
        <v>-5319</v>
      </c>
      <c r="N20" s="892">
        <v>-3.3898001976116698E-2</v>
      </c>
      <c r="O20" s="890">
        <v>-7582</v>
      </c>
      <c r="P20" s="892">
        <v>4.1020135222061382E-2</v>
      </c>
      <c r="Q20" s="890">
        <f t="shared" si="0"/>
        <v>8864</v>
      </c>
      <c r="R20" s="891">
        <f>[1]Cuadro_CCAA2!N17</f>
        <v>4.6475610681401269E-2</v>
      </c>
      <c r="S20" s="890">
        <f>[1]Cuadro_CCAA2!O17</f>
        <v>10413</v>
      </c>
      <c r="U20" s="922"/>
    </row>
    <row r="21" spans="2:23" x14ac:dyDescent="0.25">
      <c r="B21" s="939" t="s">
        <v>46</v>
      </c>
      <c r="C21" s="887">
        <v>44249</v>
      </c>
      <c r="D21" s="887">
        <v>53719</v>
      </c>
      <c r="E21" s="887">
        <v>52094</v>
      </c>
      <c r="F21" s="887">
        <v>54205</v>
      </c>
      <c r="G21" s="887">
        <v>55440</v>
      </c>
      <c r="H21" s="887">
        <v>60702</v>
      </c>
      <c r="I21" s="888"/>
      <c r="J21" s="889">
        <v>0.21401613595787472</v>
      </c>
      <c r="K21" s="887">
        <v>9470</v>
      </c>
      <c r="L21" s="892">
        <v>-3.0250004653846863E-2</v>
      </c>
      <c r="M21" s="890">
        <v>-1625</v>
      </c>
      <c r="N21" s="892">
        <v>4.0522900909893744E-2</v>
      </c>
      <c r="O21" s="890">
        <v>2111</v>
      </c>
      <c r="P21" s="892">
        <v>2.2783876026196914E-2</v>
      </c>
      <c r="Q21" s="890">
        <f t="shared" si="0"/>
        <v>1235</v>
      </c>
      <c r="R21" s="891">
        <f>[1]Cuadro_CCAA2!N18</f>
        <v>0.1103753566986172</v>
      </c>
      <c r="S21" s="890">
        <f>[1]Cuadro_CCAA2!O18</f>
        <v>6034</v>
      </c>
      <c r="U21" s="922"/>
    </row>
    <row r="22" spans="2:23" x14ac:dyDescent="0.25">
      <c r="B22" s="939" t="s">
        <v>47</v>
      </c>
      <c r="C22" s="887">
        <v>20012</v>
      </c>
      <c r="D22" s="887">
        <v>20052</v>
      </c>
      <c r="E22" s="887">
        <v>19700</v>
      </c>
      <c r="F22" s="887">
        <v>20426</v>
      </c>
      <c r="G22" s="887">
        <v>21291</v>
      </c>
      <c r="H22" s="887">
        <v>21858</v>
      </c>
      <c r="I22" s="888"/>
      <c r="J22" s="889">
        <v>1.9988007195681501E-3</v>
      </c>
      <c r="K22" s="887">
        <v>40</v>
      </c>
      <c r="L22" s="892">
        <v>-1.7554358667464576E-2</v>
      </c>
      <c r="M22" s="890">
        <v>-352</v>
      </c>
      <c r="N22" s="892">
        <v>3.6852791878172697E-2</v>
      </c>
      <c r="O22" s="890">
        <v>726</v>
      </c>
      <c r="P22" s="892">
        <v>4.2347987858611491E-2</v>
      </c>
      <c r="Q22" s="890">
        <f t="shared" si="0"/>
        <v>865</v>
      </c>
      <c r="R22" s="891">
        <f>[1]Cuadro_CCAA2!N19</f>
        <v>5.6861038584276269E-2</v>
      </c>
      <c r="S22" s="890">
        <f>[1]Cuadro_CCAA2!O19</f>
        <v>1176</v>
      </c>
      <c r="U22" s="922"/>
    </row>
    <row r="23" spans="2:23" x14ac:dyDescent="0.25">
      <c r="B23" s="939" t="s">
        <v>48</v>
      </c>
      <c r="C23" s="887">
        <v>102813</v>
      </c>
      <c r="D23" s="887">
        <v>106366</v>
      </c>
      <c r="E23" s="887">
        <v>105906</v>
      </c>
      <c r="F23" s="887">
        <v>107110</v>
      </c>
      <c r="G23" s="887">
        <v>108983</v>
      </c>
      <c r="H23" s="887">
        <v>112122</v>
      </c>
      <c r="I23" s="888"/>
      <c r="J23" s="889">
        <v>3.455788664857562E-2</v>
      </c>
      <c r="K23" s="887">
        <v>3553</v>
      </c>
      <c r="L23" s="892">
        <v>-4.3246902205591464E-3</v>
      </c>
      <c r="M23" s="890">
        <v>-460</v>
      </c>
      <c r="N23" s="892">
        <v>1.1368572130002086E-2</v>
      </c>
      <c r="O23" s="890">
        <v>1204</v>
      </c>
      <c r="P23" s="892">
        <v>1.7486695920082118E-2</v>
      </c>
      <c r="Q23" s="890">
        <f t="shared" si="0"/>
        <v>1873</v>
      </c>
      <c r="R23" s="891">
        <f>[1]Cuadro_CCAA2!N20</f>
        <v>4.2811038049088923E-2</v>
      </c>
      <c r="S23" s="890">
        <f>[1]Cuadro_CCAA2!O20</f>
        <v>4603</v>
      </c>
      <c r="U23" s="922"/>
    </row>
    <row r="24" spans="2:23" x14ac:dyDescent="0.25">
      <c r="B24" s="939" t="s">
        <v>49</v>
      </c>
      <c r="C24" s="887">
        <v>15257</v>
      </c>
      <c r="D24" s="887">
        <v>15375</v>
      </c>
      <c r="E24" s="887">
        <v>14687</v>
      </c>
      <c r="F24" s="887">
        <v>15454</v>
      </c>
      <c r="G24" s="887">
        <v>14358</v>
      </c>
      <c r="H24" s="887">
        <v>14580</v>
      </c>
      <c r="I24" s="888"/>
      <c r="J24" s="889">
        <v>7.7341548141836025E-3</v>
      </c>
      <c r="K24" s="887">
        <v>118</v>
      </c>
      <c r="L24" s="892">
        <v>-4.4747967479674799E-2</v>
      </c>
      <c r="M24" s="890">
        <v>-688</v>
      </c>
      <c r="N24" s="892">
        <v>5.2223054401852043E-2</v>
      </c>
      <c r="O24" s="890">
        <v>767</v>
      </c>
      <c r="P24" s="892">
        <v>-7.0920150122945502E-2</v>
      </c>
      <c r="Q24" s="890">
        <f t="shared" si="0"/>
        <v>-1096</v>
      </c>
      <c r="R24" s="891">
        <f>[1]Cuadro_CCAA2!N21</f>
        <v>2.9588305910599466E-2</v>
      </c>
      <c r="S24" s="890">
        <f>[1]Cuadro_CCAA2!O21</f>
        <v>419</v>
      </c>
      <c r="U24" s="922"/>
    </row>
    <row r="25" spans="2:23" x14ac:dyDescent="0.25">
      <c r="B25" s="940" t="s">
        <v>4</v>
      </c>
      <c r="C25" s="903">
        <v>4359</v>
      </c>
      <c r="D25" s="903">
        <v>4461</v>
      </c>
      <c r="E25" s="903">
        <v>4491</v>
      </c>
      <c r="F25" s="903">
        <v>4622</v>
      </c>
      <c r="G25" s="903">
        <v>4953</v>
      </c>
      <c r="H25" s="903">
        <v>5162</v>
      </c>
      <c r="I25" s="904"/>
      <c r="J25" s="906">
        <v>2.33998623537508E-2</v>
      </c>
      <c r="K25" s="903">
        <v>102</v>
      </c>
      <c r="L25" s="909">
        <v>6.7249495628782796E-3</v>
      </c>
      <c r="M25" s="907">
        <v>30</v>
      </c>
      <c r="N25" s="909">
        <v>2.9169450011133469E-2</v>
      </c>
      <c r="O25" s="907">
        <v>131</v>
      </c>
      <c r="P25" s="909">
        <v>7.1614019904803206E-2</v>
      </c>
      <c r="Q25" s="907">
        <f t="shared" si="0"/>
        <v>331</v>
      </c>
      <c r="R25" s="908">
        <f>[1]Cuadro_CCAA2!P24</f>
        <v>6.9622876087857444E-2</v>
      </c>
      <c r="S25" s="907">
        <f>[1]Cuadro_CCAA2!O22+[1]Cuadro_CCAA2!O23</f>
        <v>336</v>
      </c>
      <c r="U25" s="922"/>
      <c r="V25" s="922"/>
      <c r="W25" s="930"/>
    </row>
    <row r="26" spans="2:23" x14ac:dyDescent="0.25">
      <c r="B26" s="872" t="s">
        <v>3</v>
      </c>
      <c r="C26" s="873">
        <v>1767186</v>
      </c>
      <c r="D26" s="873">
        <v>1894744</v>
      </c>
      <c r="E26" s="873">
        <v>1850950</v>
      </c>
      <c r="F26" s="873">
        <v>1892604</v>
      </c>
      <c r="G26" s="873">
        <v>1982018</v>
      </c>
      <c r="H26" s="873">
        <v>2070425</v>
      </c>
      <c r="I26" s="874"/>
      <c r="J26" s="875">
        <v>7.2181422894930236E-2</v>
      </c>
      <c r="K26" s="876">
        <v>127558</v>
      </c>
      <c r="L26" s="877">
        <v>-2.3113412682663204E-2</v>
      </c>
      <c r="M26" s="873">
        <v>-43794</v>
      </c>
      <c r="N26" s="878">
        <v>2.250411950619946E-2</v>
      </c>
      <c r="O26" s="879">
        <v>41654</v>
      </c>
      <c r="P26" s="878">
        <v>4.7243903109155383E-2</v>
      </c>
      <c r="Q26" s="879">
        <f>G26-F26</f>
        <v>89414</v>
      </c>
      <c r="R26" s="878">
        <f>[1]Cuadro_CCAA2!N24</f>
        <v>6.2087018882287959E-2</v>
      </c>
      <c r="S26" s="879">
        <f>[1]Cuadro_CCAA2!O24</f>
        <v>121032</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EVO_sol!C8:H8</xm:f>
              <xm:sqref>I8</xm:sqref>
            </x14:sparkline>
            <x14:sparkline>
              <xm:f>EVO_sol!C9:H9</xm:f>
              <xm:sqref>I9</xm:sqref>
            </x14:sparkline>
            <x14:sparkline>
              <xm:f>EVO_sol!C10:H10</xm:f>
              <xm:sqref>I10</xm:sqref>
            </x14:sparkline>
            <x14:sparkline>
              <xm:f>EVO_sol!C11:H11</xm:f>
              <xm:sqref>I11</xm:sqref>
            </x14:sparkline>
            <x14:sparkline>
              <xm:f>EVO_sol!C12:H12</xm:f>
              <xm:sqref>I12</xm:sqref>
            </x14:sparkline>
            <x14:sparkline>
              <xm:f>EVO_sol!C13:H13</xm:f>
              <xm:sqref>I13</xm:sqref>
            </x14:sparkline>
            <x14:sparkline>
              <xm:f>EVO_sol!C14:H14</xm:f>
              <xm:sqref>I14</xm:sqref>
            </x14:sparkline>
            <x14:sparkline>
              <xm:f>EVO_sol!C15:H15</xm:f>
              <xm:sqref>I15</xm:sqref>
            </x14:sparkline>
            <x14:sparkline>
              <xm:f>EVO_sol!C16:H16</xm:f>
              <xm:sqref>I16</xm:sqref>
            </x14:sparkline>
            <x14:sparkline>
              <xm:f>EVO_sol!C17:H17</xm:f>
              <xm:sqref>I17</xm:sqref>
            </x14:sparkline>
            <x14:sparkline>
              <xm:f>EVO_sol!C18:H18</xm:f>
              <xm:sqref>I18</xm:sqref>
            </x14:sparkline>
            <x14:sparkline>
              <xm:f>EVO_sol!C19:H19</xm:f>
              <xm:sqref>I19</xm:sqref>
            </x14:sparkline>
            <x14:sparkline>
              <xm:f>EVO_sol!C20:H20</xm:f>
              <xm:sqref>I20</xm:sqref>
            </x14:sparkline>
            <x14:sparkline>
              <xm:f>EVO_sol!C21:H21</xm:f>
              <xm:sqref>I21</xm:sqref>
            </x14:sparkline>
            <x14:sparkline>
              <xm:f>EVO_sol!C22:H22</xm:f>
              <xm:sqref>I22</xm:sqref>
            </x14:sparkline>
            <x14:sparkline>
              <xm:f>EVO_sol!C23:H23</xm:f>
              <xm:sqref>I23</xm:sqref>
            </x14:sparkline>
            <x14:sparkline>
              <xm:f>EVO_sol!C24:H24</xm:f>
              <xm:sqref>I24</xm:sqref>
            </x14:sparkline>
            <x14:sparkline>
              <xm:f>EVO_sol!C25:H25</xm:f>
              <xm:sqref>I25</xm:sqref>
            </x14:sparkline>
            <x14:sparkline>
              <xm:f>EVO_sol!C26:H26</xm:f>
              <xm:sqref>I26</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17" zoomScale="84" zoomScaleNormal="84" workbookViewId="0">
      <selection activeCell="AE38" sqref="AE38"/>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43.5" customHeight="1" x14ac:dyDescent="0.2">
      <c r="B2" s="1033"/>
      <c r="C2" s="1033"/>
      <c r="D2" s="1033"/>
      <c r="E2" s="1033"/>
      <c r="F2" s="1033"/>
      <c r="G2" s="1033"/>
      <c r="H2" s="1033"/>
      <c r="I2" s="1033"/>
      <c r="O2" s="20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34"/>
      <c r="C3" s="1034"/>
      <c r="D3" s="1034"/>
      <c r="E3" s="1034"/>
      <c r="F3" s="1034"/>
      <c r="G3" s="1034"/>
      <c r="H3" s="1034"/>
      <c r="I3" s="1034"/>
      <c r="O3" s="20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37.5" customHeight="1" x14ac:dyDescent="0.2">
      <c r="A4" s="1081" t="s">
        <v>437</v>
      </c>
      <c r="B4" s="1081"/>
      <c r="C4" s="1081"/>
      <c r="D4" s="1081"/>
      <c r="E4" s="1081"/>
      <c r="F4" s="1081"/>
      <c r="G4" s="1081"/>
      <c r="H4" s="1081"/>
      <c r="I4" s="1081"/>
      <c r="J4" s="1081"/>
      <c r="K4" s="1081"/>
      <c r="L4" s="1081"/>
      <c r="M4" s="1081"/>
      <c r="N4" s="1081"/>
      <c r="O4" s="1081"/>
      <c r="P4" s="1081"/>
      <c r="Q4" s="1081"/>
      <c r="R4" s="1081"/>
      <c r="S4" s="1081"/>
      <c r="T4" s="1081"/>
      <c r="U4" s="1081"/>
      <c r="V4" s="1081"/>
      <c r="W4" s="1081"/>
      <c r="X4" s="1081"/>
      <c r="Y4" s="1081"/>
      <c r="Z4" s="1081"/>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617" customFormat="1" ht="6" customHeight="1" x14ac:dyDescent="0.2"/>
    <row r="7" spans="1:50" s="596" customFormat="1" ht="12.75" customHeight="1" x14ac:dyDescent="0.2">
      <c r="A7" s="702"/>
      <c r="B7" s="1113" t="s">
        <v>15</v>
      </c>
      <c r="C7" s="582"/>
      <c r="D7" s="1078" t="s">
        <v>191</v>
      </c>
      <c r="E7" s="1078"/>
      <c r="F7" s="582"/>
      <c r="G7" s="1078"/>
      <c r="H7" s="1078"/>
      <c r="I7" s="582"/>
      <c r="J7" s="1078"/>
      <c r="K7" s="1078"/>
      <c r="L7" s="582"/>
      <c r="M7" s="1078"/>
      <c r="N7" s="1078"/>
      <c r="O7" s="582"/>
      <c r="P7" s="1078" t="s">
        <v>187</v>
      </c>
      <c r="Q7" s="1078"/>
      <c r="R7" s="582"/>
      <c r="S7" s="1078"/>
      <c r="T7" s="1078"/>
      <c r="U7" s="582"/>
      <c r="V7" s="1078"/>
      <c r="W7" s="1078"/>
      <c r="X7" s="582"/>
      <c r="Y7" s="1078"/>
      <c r="Z7" s="1078"/>
      <c r="AA7" s="672"/>
      <c r="AB7" s="672"/>
      <c r="AI7" s="597"/>
    </row>
    <row r="8" spans="1:50" s="596" customFormat="1" ht="37.5" customHeight="1" x14ac:dyDescent="0.2">
      <c r="A8" s="702"/>
      <c r="B8" s="1113"/>
      <c r="C8" s="582"/>
      <c r="D8" s="1078"/>
      <c r="E8" s="1078"/>
      <c r="F8" s="582"/>
      <c r="G8" s="1078" t="s">
        <v>177</v>
      </c>
      <c r="H8" s="1078"/>
      <c r="I8" s="582"/>
      <c r="J8" s="1078" t="s">
        <v>183</v>
      </c>
      <c r="K8" s="1078"/>
      <c r="L8" s="582"/>
      <c r="M8" s="1078" t="s">
        <v>178</v>
      </c>
      <c r="N8" s="1078"/>
      <c r="O8" s="582"/>
      <c r="P8" s="1078"/>
      <c r="Q8" s="1078"/>
      <c r="R8" s="582"/>
      <c r="S8" s="1078" t="s">
        <v>188</v>
      </c>
      <c r="T8" s="1078"/>
      <c r="U8" s="582"/>
      <c r="V8" s="1078" t="s">
        <v>189</v>
      </c>
      <c r="W8" s="1078"/>
      <c r="X8" s="582"/>
      <c r="Y8" s="1078" t="s">
        <v>190</v>
      </c>
      <c r="Z8" s="1078"/>
      <c r="AA8" s="672"/>
      <c r="AB8" s="672"/>
      <c r="AI8" s="597"/>
    </row>
    <row r="9" spans="1:50" s="435" customFormat="1" ht="36.75" customHeight="1" x14ac:dyDescent="0.2">
      <c r="A9" s="716"/>
      <c r="B9" s="1113"/>
      <c r="C9" s="506"/>
      <c r="D9" s="676" t="s">
        <v>12</v>
      </c>
      <c r="E9" s="676" t="s">
        <v>13</v>
      </c>
      <c r="F9" s="506"/>
      <c r="G9" s="676" t="s">
        <v>12</v>
      </c>
      <c r="H9" s="433" t="s">
        <v>13</v>
      </c>
      <c r="I9" s="506"/>
      <c r="J9" s="676" t="s">
        <v>12</v>
      </c>
      <c r="K9" s="433" t="s">
        <v>13</v>
      </c>
      <c r="L9" s="506"/>
      <c r="M9" s="676" t="s">
        <v>12</v>
      </c>
      <c r="N9" s="433" t="s">
        <v>13</v>
      </c>
      <c r="O9" s="506"/>
      <c r="P9" s="676" t="s">
        <v>12</v>
      </c>
      <c r="Q9" s="676" t="s">
        <v>119</v>
      </c>
      <c r="R9" s="506"/>
      <c r="S9" s="676" t="s">
        <v>12</v>
      </c>
      <c r="T9" s="433" t="s">
        <v>119</v>
      </c>
      <c r="U9" s="506"/>
      <c r="V9" s="676" t="s">
        <v>12</v>
      </c>
      <c r="W9" s="433" t="s">
        <v>13</v>
      </c>
      <c r="X9" s="506"/>
      <c r="Y9" s="676" t="s">
        <v>12</v>
      </c>
      <c r="Z9" s="583" t="s">
        <v>13</v>
      </c>
      <c r="AA9" s="583"/>
      <c r="AB9" s="584"/>
      <c r="AC9" s="585"/>
      <c r="AD9" s="585"/>
      <c r="AE9" s="585"/>
      <c r="AF9" s="585"/>
      <c r="AG9" s="600"/>
      <c r="AH9" s="600"/>
      <c r="AI9" s="600"/>
      <c r="AJ9" s="600"/>
      <c r="AK9" s="600"/>
      <c r="AL9" s="600"/>
      <c r="AM9" s="600"/>
      <c r="AN9" s="600"/>
      <c r="AO9" s="600"/>
      <c r="AP9" s="600"/>
      <c r="AQ9" s="600"/>
      <c r="AR9" s="600"/>
      <c r="AS9" s="600"/>
      <c r="AT9" s="600"/>
      <c r="AU9" s="600"/>
      <c r="AV9" s="600"/>
      <c r="AW9" s="600"/>
      <c r="AX9" s="600"/>
    </row>
    <row r="10" spans="1:50" s="231" customFormat="1" ht="4.5" customHeight="1" x14ac:dyDescent="0.2">
      <c r="A10" s="677"/>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430"/>
      <c r="Z10" s="672"/>
      <c r="AA10" s="672"/>
      <c r="AB10" s="584"/>
      <c r="AC10" s="585"/>
      <c r="AD10" s="585"/>
      <c r="AE10" s="585"/>
      <c r="AF10" s="585"/>
      <c r="AG10" s="587"/>
      <c r="AH10" s="587"/>
      <c r="AI10" s="587"/>
      <c r="AJ10" s="587"/>
      <c r="AK10" s="587"/>
      <c r="AL10" s="587"/>
      <c r="AM10" s="587"/>
      <c r="AN10" s="587"/>
      <c r="AO10" s="587"/>
      <c r="AP10" s="587"/>
      <c r="AQ10" s="587"/>
      <c r="AR10" s="587"/>
      <c r="AS10" s="587"/>
      <c r="AT10" s="587"/>
      <c r="AU10" s="587"/>
      <c r="AV10" s="587"/>
      <c r="AW10" s="587"/>
      <c r="AX10" s="587"/>
    </row>
    <row r="11" spans="1:50" s="231"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S11+V11+Y11</f>
        <v>276119</v>
      </c>
      <c r="Q11" s="685">
        <f>P11*100/D11</f>
        <v>3.2483873590075136</v>
      </c>
      <c r="R11" s="679"/>
      <c r="S11" s="682">
        <f>'44apbpcasaad'!G12</f>
        <v>83078</v>
      </c>
      <c r="T11" s="686">
        <f>S11*100/G11</f>
        <v>1.1913900635848769</v>
      </c>
      <c r="U11" s="679"/>
      <c r="V11" s="682">
        <f>'44apbpcasaad'!J12</f>
        <v>57250</v>
      </c>
      <c r="W11" s="686">
        <f>V11*100/J11</f>
        <v>5.1723546003689762</v>
      </c>
      <c r="X11" s="679"/>
      <c r="Y11" s="682">
        <f>'44apbpcasaad'!M12</f>
        <v>135791</v>
      </c>
      <c r="Z11" s="609">
        <f>Y11*100/M11</f>
        <v>32.320263149125772</v>
      </c>
      <c r="AA11" s="588"/>
      <c r="AB11" s="589">
        <f t="shared" ref="AB11:AB28" si="2">_xlfn.RANK.EQ(Q11,Q$11:Q$30,0)</f>
        <v>4</v>
      </c>
      <c r="AC11" s="589">
        <v>1</v>
      </c>
      <c r="AD11" s="589">
        <f>MATCH(AC11,AB$11:AB$30,0)</f>
        <v>7</v>
      </c>
      <c r="AE11" s="590" t="str">
        <f t="shared" ref="AE11:AE29" si="3">INDEX(B$11:B$30,AD11,1)</f>
        <v>Castilla y León</v>
      </c>
      <c r="AF11" s="591">
        <f t="shared" ref="AF11:AF29" si="4">INDEX(Q$11:Q$30,AD11,1)</f>
        <v>5.0339284510081601</v>
      </c>
      <c r="AG11" s="587"/>
      <c r="AH11" s="589">
        <f>_xlfn.RANK.EQ(T11,T$11:T$30,0)</f>
        <v>3</v>
      </c>
      <c r="AI11" s="589">
        <v>1</v>
      </c>
      <c r="AJ11" s="589">
        <f>MATCH(AI11,AH$11:AH$30,0)</f>
        <v>7</v>
      </c>
      <c r="AK11" s="590" t="str">
        <f>INDEX(B$11:B$30,AJ11,1)</f>
        <v>Castilla y León</v>
      </c>
      <c r="AL11" s="591">
        <f>INDEX(T$11:T$30,AJ11,1)</f>
        <v>1.4160210083865599</v>
      </c>
      <c r="AM11" s="587"/>
      <c r="AN11" s="589">
        <f>_xlfn.RANK.EQ(W11,W$11:W$30,0)</f>
        <v>1</v>
      </c>
      <c r="AO11" s="589">
        <v>1</v>
      </c>
      <c r="AP11" s="589">
        <f>MATCH(AO11,AN$11:AN$30,0)</f>
        <v>1</v>
      </c>
      <c r="AQ11" s="590" t="str">
        <f>INDEX(B$11:B$30,AP11,1)</f>
        <v>Andalucía</v>
      </c>
      <c r="AR11" s="591">
        <f>INDEX(W$11:W$30,AP11,1)</f>
        <v>5.1723546003689762</v>
      </c>
      <c r="AS11" s="587"/>
      <c r="AT11" s="589">
        <f>_xlfn.RANK.EQ(Z11,Z$11:Z$30,0)</f>
        <v>2</v>
      </c>
      <c r="AU11" s="589">
        <v>1</v>
      </c>
      <c r="AV11" s="589">
        <f>MATCH(AU11,AT$11:AT$30,0)</f>
        <v>7</v>
      </c>
      <c r="AW11" s="590" t="str">
        <f>INDEX(B$11:B$30,AV11,1)</f>
        <v>Castilla y León</v>
      </c>
      <c r="AX11" s="591">
        <f>INDEX(Z$11:Z$30,AV11,1)</f>
        <v>33.849204717321669</v>
      </c>
    </row>
    <row r="12" spans="1:50" s="231" customFormat="1" ht="18" customHeight="1" x14ac:dyDescent="0.15">
      <c r="A12" s="677"/>
      <c r="B12" s="678" t="s">
        <v>10</v>
      </c>
      <c r="C12" s="679"/>
      <c r="D12" s="680">
        <f t="shared" ref="D12:D28" si="5">G12+J12+M12</f>
        <v>1326315</v>
      </c>
      <c r="E12" s="681">
        <f t="shared" si="0"/>
        <v>2.793687765163531</v>
      </c>
      <c r="F12" s="679"/>
      <c r="G12" s="682">
        <f>'20pobl'!J13</f>
        <v>1033381</v>
      </c>
      <c r="H12" s="683">
        <f t="shared" ref="H12:H28" si="6">G12*100/$G$30</f>
        <v>2.7196806224588062</v>
      </c>
      <c r="I12" s="679"/>
      <c r="J12" s="682">
        <f>'20pobl'!Q13</f>
        <v>195961</v>
      </c>
      <c r="K12" s="683">
        <f t="shared" ref="K12:K28" si="7">J12*100/$J$30</f>
        <v>2.9625852309620928</v>
      </c>
      <c r="L12" s="679"/>
      <c r="M12" s="682">
        <f>'20pobl'!X13</f>
        <v>96973</v>
      </c>
      <c r="N12" s="683">
        <f t="shared" si="1"/>
        <v>3.3853578464246428</v>
      </c>
      <c r="O12" s="679"/>
      <c r="P12" s="684">
        <f t="shared" ref="P12:P28" si="8">S12+V12+Y12</f>
        <v>39459</v>
      </c>
      <c r="Q12" s="685">
        <f t="shared" ref="Q12:Q28" si="9">P12*100/D12</f>
        <v>2.9750851042173241</v>
      </c>
      <c r="R12" s="679"/>
      <c r="S12" s="682">
        <f>'44apbpcasaad'!G13</f>
        <v>8175</v>
      </c>
      <c r="T12" s="686">
        <f t="shared" ref="T12:T28" si="10">S12*100/G12</f>
        <v>0.79109253992477124</v>
      </c>
      <c r="U12" s="679"/>
      <c r="V12" s="682">
        <f>'44apbpcasaad'!J13</f>
        <v>7164</v>
      </c>
      <c r="W12" s="686">
        <f t="shared" ref="W12:W28" si="11">V12*100/J12</f>
        <v>3.6558294762733401</v>
      </c>
      <c r="X12" s="679"/>
      <c r="Y12" s="682">
        <f>'44apbpcasaad'!M13</f>
        <v>24120</v>
      </c>
      <c r="Z12" s="609">
        <f t="shared" ref="Z12:Z28" si="12">Y12*100/M12</f>
        <v>24.872902766749508</v>
      </c>
      <c r="AA12" s="588"/>
      <c r="AB12" s="589">
        <f t="shared" si="2"/>
        <v>8</v>
      </c>
      <c r="AC12" s="589">
        <v>2</v>
      </c>
      <c r="AD12" s="589">
        <f t="shared" ref="AD12:AD28" si="13">MATCH(AC12,AB$11:AB$30,0)</f>
        <v>8</v>
      </c>
      <c r="AE12" s="590" t="str">
        <f t="shared" si="3"/>
        <v>Castilla - La Mancha</v>
      </c>
      <c r="AF12" s="591">
        <f t="shared" si="4"/>
        <v>3.4043757256512355</v>
      </c>
      <c r="AG12" s="587"/>
      <c r="AH12" s="589">
        <f t="shared" ref="AH12:AH30" si="14">_xlfn.RANK.EQ(T12,T$11:T$30,0)</f>
        <v>16</v>
      </c>
      <c r="AI12" s="589">
        <v>2</v>
      </c>
      <c r="AJ12" s="589">
        <f t="shared" ref="AJ12:AJ28" si="15">MATCH(AI12,AH$11:AH$30,0)</f>
        <v>18</v>
      </c>
      <c r="AK12" s="590" t="str">
        <f t="shared" ref="AK12:AK29" si="16">INDEX(B$11:B$30,AJ12,1)</f>
        <v>Ceuta y Melilla</v>
      </c>
      <c r="AL12" s="591">
        <f t="shared" ref="AL12:AL29" si="17">INDEX(T$11:T$30,AJ12,1)</f>
        <v>1.2191587871762557</v>
      </c>
      <c r="AM12" s="587"/>
      <c r="AN12" s="589">
        <f t="shared" ref="AN12:AN30" si="18">_xlfn.RANK.EQ(W12,W$11:W$30,0)</f>
        <v>11</v>
      </c>
      <c r="AO12" s="589">
        <v>2</v>
      </c>
      <c r="AP12" s="589">
        <f t="shared" ref="AP12:AP28" si="19">MATCH(AO12,AN$11:AN$30,0)</f>
        <v>7</v>
      </c>
      <c r="AQ12" s="590" t="str">
        <f t="shared" ref="AQ12:AQ29" si="20">INDEX(B$11:B$30,AP12,1)</f>
        <v>Castilla y León</v>
      </c>
      <c r="AR12" s="591">
        <f t="shared" ref="AR12:AR28" si="21">INDEX(W$11:W$30,AP12,1)</f>
        <v>5.1008312502479862</v>
      </c>
      <c r="AS12" s="587"/>
      <c r="AT12" s="589">
        <f t="shared" ref="AT12:AT30" si="22">_xlfn.RANK.EQ(Z12,Z$11:Z$30,0)</f>
        <v>10</v>
      </c>
      <c r="AU12" s="589">
        <v>2</v>
      </c>
      <c r="AV12" s="589">
        <f t="shared" ref="AV12:AV28" si="23">MATCH(AU12,AT$11:AT$30,0)</f>
        <v>1</v>
      </c>
      <c r="AW12" s="590" t="str">
        <f t="shared" ref="AW12:AW29" si="24">INDEX(B$11:B$30,AV12,1)</f>
        <v>Andalucía</v>
      </c>
      <c r="AX12" s="591">
        <f t="shared" ref="AX12:AX29" si="25">INDEX(Z$11:Z$30,AV12,1)</f>
        <v>32.320263149125772</v>
      </c>
    </row>
    <row r="13" spans="1:50" s="231" customFormat="1" ht="18" customHeight="1" x14ac:dyDescent="0.15">
      <c r="A13" s="677"/>
      <c r="B13" s="678" t="s">
        <v>40</v>
      </c>
      <c r="C13" s="679"/>
      <c r="D13" s="680">
        <f t="shared" si="5"/>
        <v>1004686</v>
      </c>
      <c r="E13" s="681">
        <f t="shared" si="0"/>
        <v>2.1162235110294971</v>
      </c>
      <c r="F13" s="679"/>
      <c r="G13" s="682">
        <f>'20pobl'!J14</f>
        <v>731830</v>
      </c>
      <c r="H13" s="683">
        <f t="shared" si="6"/>
        <v>1.9260503821282062</v>
      </c>
      <c r="I13" s="679"/>
      <c r="J13" s="682">
        <f>'20pobl'!Q14</f>
        <v>187640</v>
      </c>
      <c r="K13" s="683">
        <f t="shared" si="7"/>
        <v>2.8367863643159974</v>
      </c>
      <c r="L13" s="679"/>
      <c r="M13" s="682">
        <f>'20pobl'!X14</f>
        <v>85216</v>
      </c>
      <c r="N13" s="683">
        <f t="shared" si="1"/>
        <v>2.974917288739364</v>
      </c>
      <c r="O13" s="679"/>
      <c r="P13" s="684">
        <f t="shared" si="8"/>
        <v>30053</v>
      </c>
      <c r="Q13" s="685">
        <f t="shared" si="9"/>
        <v>2.9912828485715934</v>
      </c>
      <c r="R13" s="679"/>
      <c r="S13" s="682">
        <f>'44apbpcasaad'!G14</f>
        <v>7456</v>
      </c>
      <c r="T13" s="686">
        <f t="shared" si="10"/>
        <v>1.0188158452099532</v>
      </c>
      <c r="U13" s="679"/>
      <c r="V13" s="682">
        <f>'44apbpcasaad'!J14</f>
        <v>6105</v>
      </c>
      <c r="W13" s="686">
        <f t="shared" si="11"/>
        <v>3.253570667235131</v>
      </c>
      <c r="X13" s="679"/>
      <c r="Y13" s="682">
        <f>'44apbpcasaad'!M14</f>
        <v>16492</v>
      </c>
      <c r="Z13" s="609">
        <f t="shared" si="12"/>
        <v>19.353173113030415</v>
      </c>
      <c r="AA13" s="588"/>
      <c r="AB13" s="589">
        <f t="shared" si="2"/>
        <v>7</v>
      </c>
      <c r="AC13" s="589">
        <v>3</v>
      </c>
      <c r="AD13" s="589">
        <f t="shared" si="13"/>
        <v>11</v>
      </c>
      <c r="AE13" s="590" t="str">
        <f t="shared" si="3"/>
        <v>Extremadura</v>
      </c>
      <c r="AF13" s="592">
        <f t="shared" si="4"/>
        <v>3.2521597002586331</v>
      </c>
      <c r="AG13" s="587"/>
      <c r="AH13" s="589">
        <f t="shared" si="14"/>
        <v>7</v>
      </c>
      <c r="AI13" s="589">
        <v>3</v>
      </c>
      <c r="AJ13" s="589">
        <f t="shared" si="15"/>
        <v>1</v>
      </c>
      <c r="AK13" s="590" t="str">
        <f t="shared" si="16"/>
        <v>Andalucía</v>
      </c>
      <c r="AL13" s="591">
        <f t="shared" si="17"/>
        <v>1.1913900635848769</v>
      </c>
      <c r="AM13" s="587"/>
      <c r="AN13" s="589">
        <f t="shared" si="18"/>
        <v>16</v>
      </c>
      <c r="AO13" s="589">
        <v>3</v>
      </c>
      <c r="AP13" s="589">
        <f t="shared" si="19"/>
        <v>8</v>
      </c>
      <c r="AQ13" s="590" t="str">
        <f t="shared" si="20"/>
        <v>Castilla - La Mancha</v>
      </c>
      <c r="AR13" s="591">
        <f t="shared" si="21"/>
        <v>4.6597214573545669</v>
      </c>
      <c r="AS13" s="587"/>
      <c r="AT13" s="589">
        <f t="shared" si="22"/>
        <v>17</v>
      </c>
      <c r="AU13" s="589">
        <v>3</v>
      </c>
      <c r="AV13" s="589">
        <f t="shared" si="23"/>
        <v>8</v>
      </c>
      <c r="AW13" s="590" t="str">
        <f t="shared" si="24"/>
        <v>Castilla - La Mancha</v>
      </c>
      <c r="AX13" s="591">
        <f t="shared" si="25"/>
        <v>31.469351325184558</v>
      </c>
    </row>
    <row r="14" spans="1:50" s="231" customFormat="1" ht="18" customHeight="1" x14ac:dyDescent="0.15">
      <c r="A14" s="677"/>
      <c r="B14" s="678" t="s">
        <v>41</v>
      </c>
      <c r="C14" s="679"/>
      <c r="D14" s="680">
        <f t="shared" si="5"/>
        <v>1176659</v>
      </c>
      <c r="E14" s="681">
        <f t="shared" si="0"/>
        <v>2.4784593796115968</v>
      </c>
      <c r="F14" s="679"/>
      <c r="G14" s="682">
        <f>'20pobl'!J15</f>
        <v>984374</v>
      </c>
      <c r="H14" s="683">
        <f t="shared" si="6"/>
        <v>2.5907026479606889</v>
      </c>
      <c r="I14" s="679"/>
      <c r="J14" s="682">
        <f>'20pobl'!Q15</f>
        <v>141017</v>
      </c>
      <c r="K14" s="683">
        <f t="shared" si="7"/>
        <v>2.1319287078274836</v>
      </c>
      <c r="L14" s="679"/>
      <c r="M14" s="682">
        <f>'20pobl'!X15</f>
        <v>51268</v>
      </c>
      <c r="N14" s="683">
        <f t="shared" si="1"/>
        <v>1.789781960653982</v>
      </c>
      <c r="O14" s="679"/>
      <c r="P14" s="684">
        <f t="shared" si="8"/>
        <v>28446</v>
      </c>
      <c r="Q14" s="685">
        <f t="shared" si="9"/>
        <v>2.4175228337181802</v>
      </c>
      <c r="R14" s="679"/>
      <c r="S14" s="682">
        <f>'44apbpcasaad'!G15</f>
        <v>7577</v>
      </c>
      <c r="T14" s="686">
        <f t="shared" si="10"/>
        <v>0.76972776607265125</v>
      </c>
      <c r="U14" s="679"/>
      <c r="V14" s="682">
        <f>'44apbpcasaad'!J15</f>
        <v>6180</v>
      </c>
      <c r="W14" s="686">
        <f t="shared" si="11"/>
        <v>4.3824503428664627</v>
      </c>
      <c r="X14" s="679"/>
      <c r="Y14" s="682">
        <f>'44apbpcasaad'!M15</f>
        <v>14689</v>
      </c>
      <c r="Z14" s="609">
        <f t="shared" si="12"/>
        <v>28.651400483732544</v>
      </c>
      <c r="AA14" s="588"/>
      <c r="AB14" s="589">
        <f t="shared" si="2"/>
        <v>16</v>
      </c>
      <c r="AC14" s="589">
        <v>4</v>
      </c>
      <c r="AD14" s="589">
        <f t="shared" si="13"/>
        <v>1</v>
      </c>
      <c r="AE14" s="590" t="str">
        <f t="shared" si="3"/>
        <v>Andalucía</v>
      </c>
      <c r="AF14" s="591">
        <f t="shared" si="4"/>
        <v>3.2483873590075136</v>
      </c>
      <c r="AG14" s="587"/>
      <c r="AH14" s="589">
        <f t="shared" si="14"/>
        <v>17</v>
      </c>
      <c r="AI14" s="589">
        <v>4</v>
      </c>
      <c r="AJ14" s="589">
        <f t="shared" si="15"/>
        <v>14</v>
      </c>
      <c r="AK14" s="590" t="str">
        <f t="shared" si="16"/>
        <v>Murcia, Región de</v>
      </c>
      <c r="AL14" s="591">
        <f t="shared" si="17"/>
        <v>1.1280591483993871</v>
      </c>
      <c r="AM14" s="587"/>
      <c r="AN14" s="589">
        <f t="shared" si="18"/>
        <v>4</v>
      </c>
      <c r="AO14" s="589">
        <v>4</v>
      </c>
      <c r="AP14" s="589">
        <f t="shared" si="19"/>
        <v>4</v>
      </c>
      <c r="AQ14" s="590" t="str">
        <f t="shared" si="20"/>
        <v>Balears, Illes</v>
      </c>
      <c r="AR14" s="591">
        <f t="shared" si="21"/>
        <v>4.3824503428664627</v>
      </c>
      <c r="AS14" s="587"/>
      <c r="AT14" s="589">
        <f t="shared" si="22"/>
        <v>4</v>
      </c>
      <c r="AU14" s="589">
        <v>4</v>
      </c>
      <c r="AV14" s="589">
        <f t="shared" si="23"/>
        <v>4</v>
      </c>
      <c r="AW14" s="590" t="str">
        <f t="shared" si="24"/>
        <v>Balears, Illes</v>
      </c>
      <c r="AX14" s="591">
        <f t="shared" si="25"/>
        <v>28.651400483732544</v>
      </c>
    </row>
    <row r="15" spans="1:50" s="231" customFormat="1" ht="18" customHeight="1" x14ac:dyDescent="0.15">
      <c r="A15" s="677"/>
      <c r="B15" s="678" t="s">
        <v>9</v>
      </c>
      <c r="C15" s="679"/>
      <c r="D15" s="680">
        <f t="shared" si="5"/>
        <v>2177701</v>
      </c>
      <c r="E15" s="681">
        <f t="shared" si="0"/>
        <v>4.5870073397981521</v>
      </c>
      <c r="F15" s="679"/>
      <c r="G15" s="682">
        <f>'20pobl'!J16</f>
        <v>1804834</v>
      </c>
      <c r="H15" s="683">
        <f t="shared" si="6"/>
        <v>4.7500119090198254</v>
      </c>
      <c r="I15" s="679"/>
      <c r="J15" s="682">
        <f>'20pobl'!Q16</f>
        <v>277418</v>
      </c>
      <c r="K15" s="683">
        <f t="shared" si="7"/>
        <v>4.1940716244714098</v>
      </c>
      <c r="L15" s="679"/>
      <c r="M15" s="682">
        <f>'20pobl'!X16</f>
        <v>95449</v>
      </c>
      <c r="N15" s="683">
        <f t="shared" si="1"/>
        <v>3.3321545284087914</v>
      </c>
      <c r="O15" s="679"/>
      <c r="P15" s="684">
        <f t="shared" si="8"/>
        <v>39291</v>
      </c>
      <c r="Q15" s="685">
        <f t="shared" si="9"/>
        <v>1.8042421801707398</v>
      </c>
      <c r="R15" s="679"/>
      <c r="S15" s="682">
        <f>'44apbpcasaad'!G16</f>
        <v>15641</v>
      </c>
      <c r="T15" s="686">
        <f t="shared" si="10"/>
        <v>0.86661709608750725</v>
      </c>
      <c r="U15" s="679"/>
      <c r="V15" s="682">
        <f>'44apbpcasaad'!J16</f>
        <v>7839</v>
      </c>
      <c r="W15" s="686">
        <f t="shared" si="11"/>
        <v>2.8256998464411107</v>
      </c>
      <c r="X15" s="679"/>
      <c r="Y15" s="682">
        <f>'44apbpcasaad'!M16</f>
        <v>15811</v>
      </c>
      <c r="Z15" s="609">
        <f t="shared" si="12"/>
        <v>16.564867101803056</v>
      </c>
      <c r="AA15" s="588"/>
      <c r="AB15" s="589">
        <f t="shared" si="2"/>
        <v>19</v>
      </c>
      <c r="AC15" s="589">
        <v>5</v>
      </c>
      <c r="AD15" s="589">
        <f t="shared" si="13"/>
        <v>16</v>
      </c>
      <c r="AE15" s="590" t="str">
        <f t="shared" si="3"/>
        <v>País Vasco</v>
      </c>
      <c r="AF15" s="591">
        <f t="shared" si="4"/>
        <v>3.0271165225204175</v>
      </c>
      <c r="AG15" s="587"/>
      <c r="AH15" s="589">
        <f t="shared" si="14"/>
        <v>13</v>
      </c>
      <c r="AI15" s="589">
        <v>5</v>
      </c>
      <c r="AJ15" s="589">
        <f t="shared" si="15"/>
        <v>11</v>
      </c>
      <c r="AK15" s="590" t="str">
        <f t="shared" si="16"/>
        <v>Extremadura</v>
      </c>
      <c r="AL15" s="591">
        <f t="shared" si="17"/>
        <v>1.0228813856117907</v>
      </c>
      <c r="AM15" s="587"/>
      <c r="AN15" s="589">
        <f t="shared" si="18"/>
        <v>18</v>
      </c>
      <c r="AO15" s="589">
        <v>5</v>
      </c>
      <c r="AP15" s="589">
        <f t="shared" si="19"/>
        <v>14</v>
      </c>
      <c r="AQ15" s="590" t="str">
        <f t="shared" si="20"/>
        <v>Murcia, Región de</v>
      </c>
      <c r="AR15" s="591">
        <f t="shared" si="21"/>
        <v>4.3414481006878054</v>
      </c>
      <c r="AS15" s="587"/>
      <c r="AT15" s="589">
        <f t="shared" si="22"/>
        <v>19</v>
      </c>
      <c r="AU15" s="589">
        <v>5</v>
      </c>
      <c r="AV15" s="589">
        <f t="shared" si="23"/>
        <v>17</v>
      </c>
      <c r="AW15" s="590" t="str">
        <f t="shared" si="24"/>
        <v>Rioja, La</v>
      </c>
      <c r="AX15" s="591">
        <f t="shared" si="25"/>
        <v>26.557066076509642</v>
      </c>
    </row>
    <row r="16" spans="1:50" s="231" customFormat="1" ht="18" customHeight="1" x14ac:dyDescent="0.15">
      <c r="A16" s="677"/>
      <c r="B16" s="678" t="s">
        <v>8</v>
      </c>
      <c r="C16" s="679"/>
      <c r="D16" s="687">
        <f t="shared" si="5"/>
        <v>585402</v>
      </c>
      <c r="E16" s="681">
        <f t="shared" si="0"/>
        <v>1.2330633409878207</v>
      </c>
      <c r="F16" s="679"/>
      <c r="G16" s="688">
        <f>'20pobl'!J17</f>
        <v>450337</v>
      </c>
      <c r="H16" s="683">
        <f t="shared" si="6"/>
        <v>1.1852093395139172</v>
      </c>
      <c r="I16" s="679"/>
      <c r="J16" s="688">
        <f>'20pobl'!Q17</f>
        <v>94037</v>
      </c>
      <c r="K16" s="683">
        <f t="shared" si="7"/>
        <v>1.4216738400190974</v>
      </c>
      <c r="L16" s="679"/>
      <c r="M16" s="688">
        <f>'20pobl'!X17</f>
        <v>41028</v>
      </c>
      <c r="N16" s="683">
        <f t="shared" si="1"/>
        <v>1.4323003487889439</v>
      </c>
      <c r="O16" s="679"/>
      <c r="P16" s="688">
        <f t="shared" si="8"/>
        <v>17610</v>
      </c>
      <c r="Q16" s="685">
        <f t="shared" si="9"/>
        <v>3.0081892443141638</v>
      </c>
      <c r="R16" s="679"/>
      <c r="S16" s="688">
        <f>'44apbpcasaad'!G17</f>
        <v>4513</v>
      </c>
      <c r="T16" s="686">
        <f t="shared" si="10"/>
        <v>1.0021383985770655</v>
      </c>
      <c r="U16" s="679"/>
      <c r="V16" s="688">
        <f>'44apbpcasaad'!J17</f>
        <v>3678</v>
      </c>
      <c r="W16" s="686">
        <f t="shared" si="11"/>
        <v>3.9112264321490477</v>
      </c>
      <c r="X16" s="679"/>
      <c r="Y16" s="688">
        <f>'44apbpcasaad'!M17</f>
        <v>9419</v>
      </c>
      <c r="Z16" s="609">
        <f t="shared" si="12"/>
        <v>22.95749244418446</v>
      </c>
      <c r="AA16" s="588"/>
      <c r="AB16" s="589">
        <f t="shared" si="2"/>
        <v>6</v>
      </c>
      <c r="AC16" s="589">
        <v>6</v>
      </c>
      <c r="AD16" s="589">
        <f t="shared" si="13"/>
        <v>6</v>
      </c>
      <c r="AE16" s="590" t="str">
        <f t="shared" si="3"/>
        <v>Cantabria</v>
      </c>
      <c r="AF16" s="591">
        <f t="shared" si="4"/>
        <v>3.0081892443141638</v>
      </c>
      <c r="AG16" s="587"/>
      <c r="AH16" s="589">
        <f t="shared" si="14"/>
        <v>9</v>
      </c>
      <c r="AI16" s="589">
        <v>6</v>
      </c>
      <c r="AJ16" s="589">
        <f t="shared" si="15"/>
        <v>12</v>
      </c>
      <c r="AK16" s="590" t="str">
        <f t="shared" si="16"/>
        <v>Galicia</v>
      </c>
      <c r="AL16" s="591">
        <f t="shared" si="17"/>
        <v>1.0193004043597202</v>
      </c>
      <c r="AM16" s="587"/>
      <c r="AN16" s="589">
        <f t="shared" si="18"/>
        <v>8</v>
      </c>
      <c r="AO16" s="589">
        <v>6</v>
      </c>
      <c r="AP16" s="589">
        <f t="shared" si="19"/>
        <v>11</v>
      </c>
      <c r="AQ16" s="590" t="str">
        <f t="shared" si="20"/>
        <v>Extremadura</v>
      </c>
      <c r="AR16" s="591">
        <f t="shared" si="21"/>
        <v>4.2530189161386707</v>
      </c>
      <c r="AS16" s="587"/>
      <c r="AT16" s="589">
        <f t="shared" si="22"/>
        <v>15</v>
      </c>
      <c r="AU16" s="589">
        <v>6</v>
      </c>
      <c r="AV16" s="589">
        <f t="shared" si="23"/>
        <v>11</v>
      </c>
      <c r="AW16" s="590" t="str">
        <f t="shared" si="24"/>
        <v>Extremadura</v>
      </c>
      <c r="AX16" s="591">
        <f t="shared" si="25"/>
        <v>26.101859598931203</v>
      </c>
    </row>
    <row r="17" spans="1:50" s="231" customFormat="1" ht="18" customHeight="1" x14ac:dyDescent="0.15">
      <c r="A17" s="677"/>
      <c r="B17" s="678" t="s">
        <v>7</v>
      </c>
      <c r="C17" s="679"/>
      <c r="D17" s="680">
        <f t="shared" si="5"/>
        <v>2372640</v>
      </c>
      <c r="E17" s="681">
        <f t="shared" si="0"/>
        <v>4.9976177145984177</v>
      </c>
      <c r="F17" s="679"/>
      <c r="G17" s="682">
        <f>'20pobl'!J18</f>
        <v>1750539</v>
      </c>
      <c r="H17" s="683">
        <f t="shared" si="6"/>
        <v>4.60711683024791</v>
      </c>
      <c r="I17" s="679"/>
      <c r="J17" s="682">
        <f>'20pobl'!Q18</f>
        <v>403248</v>
      </c>
      <c r="K17" s="683">
        <f t="shared" si="7"/>
        <v>6.0963996367389539</v>
      </c>
      <c r="L17" s="679"/>
      <c r="M17" s="682">
        <f>'20pobl'!X18</f>
        <v>218853</v>
      </c>
      <c r="N17" s="683">
        <f t="shared" si="1"/>
        <v>7.6402268751464053</v>
      </c>
      <c r="O17" s="679"/>
      <c r="P17" s="684">
        <f t="shared" si="8"/>
        <v>119437</v>
      </c>
      <c r="Q17" s="685">
        <f>P17*100/D17</f>
        <v>5.0339284510081601</v>
      </c>
      <c r="R17" s="679"/>
      <c r="S17" s="682">
        <f>'44apbpcasaad'!G18</f>
        <v>24788</v>
      </c>
      <c r="T17" s="686">
        <f>S17*100/G17</f>
        <v>1.4160210083865599</v>
      </c>
      <c r="U17" s="679"/>
      <c r="V17" s="682">
        <f>'44apbpcasaad'!J18</f>
        <v>20569</v>
      </c>
      <c r="W17" s="686">
        <f>V17*100/J17</f>
        <v>5.1008312502479862</v>
      </c>
      <c r="X17" s="679"/>
      <c r="Y17" s="682">
        <f>'44apbpcasaad'!M18</f>
        <v>74080</v>
      </c>
      <c r="Z17" s="609">
        <f>Y17*100/M17</f>
        <v>33.849204717321669</v>
      </c>
      <c r="AA17" s="588"/>
      <c r="AB17" s="589">
        <f t="shared" si="2"/>
        <v>1</v>
      </c>
      <c r="AC17" s="589">
        <v>7</v>
      </c>
      <c r="AD17" s="589">
        <f t="shared" si="13"/>
        <v>3</v>
      </c>
      <c r="AE17" s="590" t="str">
        <f t="shared" si="3"/>
        <v>Asturias, Principado de</v>
      </c>
      <c r="AF17" s="591">
        <f t="shared" si="4"/>
        <v>2.9912828485715934</v>
      </c>
      <c r="AG17" s="587"/>
      <c r="AH17" s="589">
        <f t="shared" si="14"/>
        <v>1</v>
      </c>
      <c r="AI17" s="589">
        <v>7</v>
      </c>
      <c r="AJ17" s="589">
        <f t="shared" si="15"/>
        <v>3</v>
      </c>
      <c r="AK17" s="590" t="str">
        <f t="shared" si="16"/>
        <v>Asturias, Principado de</v>
      </c>
      <c r="AL17" s="591">
        <f t="shared" si="17"/>
        <v>1.0188158452099532</v>
      </c>
      <c r="AM17" s="587"/>
      <c r="AN17" s="589">
        <f t="shared" si="18"/>
        <v>2</v>
      </c>
      <c r="AO17" s="589">
        <v>7</v>
      </c>
      <c r="AP17" s="589">
        <f t="shared" si="19"/>
        <v>20</v>
      </c>
      <c r="AQ17" s="590" t="str">
        <f t="shared" si="20"/>
        <v>TOTAL</v>
      </c>
      <c r="AR17" s="591">
        <f t="shared" si="21"/>
        <v>3.9855608723042479</v>
      </c>
      <c r="AS17" s="587"/>
      <c r="AT17" s="589">
        <f t="shared" si="22"/>
        <v>1</v>
      </c>
      <c r="AU17" s="589">
        <v>7</v>
      </c>
      <c r="AV17" s="589">
        <f t="shared" si="23"/>
        <v>13</v>
      </c>
      <c r="AW17" s="590" t="str">
        <f t="shared" si="24"/>
        <v>Madrid, Comunidad de</v>
      </c>
      <c r="AX17" s="591">
        <f t="shared" si="25"/>
        <v>25.924855647439465</v>
      </c>
    </row>
    <row r="18" spans="1:50" s="231" customFormat="1" ht="18" customHeight="1" x14ac:dyDescent="0.15">
      <c r="A18" s="677"/>
      <c r="B18" s="678" t="s">
        <v>43</v>
      </c>
      <c r="C18" s="679"/>
      <c r="D18" s="680">
        <f t="shared" si="5"/>
        <v>2053328</v>
      </c>
      <c r="E18" s="681">
        <f t="shared" si="0"/>
        <v>4.3250338806902606</v>
      </c>
      <c r="F18" s="679"/>
      <c r="G18" s="682">
        <f>'20pobl'!J19</f>
        <v>1657821</v>
      </c>
      <c r="H18" s="683">
        <f t="shared" si="6"/>
        <v>4.3630990401461611</v>
      </c>
      <c r="I18" s="679"/>
      <c r="J18" s="682">
        <f>'20pobl'!Q19</f>
        <v>263299</v>
      </c>
      <c r="K18" s="683">
        <f t="shared" si="7"/>
        <v>3.9806172081541131</v>
      </c>
      <c r="L18" s="679"/>
      <c r="M18" s="682">
        <f>'20pobl'!X19</f>
        <v>132208</v>
      </c>
      <c r="N18" s="683">
        <f t="shared" si="1"/>
        <v>4.6154227481887657</v>
      </c>
      <c r="O18" s="679"/>
      <c r="P18" s="684">
        <f t="shared" si="8"/>
        <v>69903</v>
      </c>
      <c r="Q18" s="685">
        <f t="shared" si="9"/>
        <v>3.4043757256512355</v>
      </c>
      <c r="R18" s="679"/>
      <c r="S18" s="682">
        <f>'44apbpcasaad'!G19</f>
        <v>16029</v>
      </c>
      <c r="T18" s="686">
        <f t="shared" si="10"/>
        <v>0.96687157419287129</v>
      </c>
      <c r="U18" s="679"/>
      <c r="V18" s="682">
        <f>'44apbpcasaad'!J19</f>
        <v>12269</v>
      </c>
      <c r="W18" s="686">
        <f t="shared" si="11"/>
        <v>4.6597214573545669</v>
      </c>
      <c r="X18" s="679"/>
      <c r="Y18" s="682">
        <f>'44apbpcasaad'!M19</f>
        <v>41605</v>
      </c>
      <c r="Z18" s="609">
        <f t="shared" si="12"/>
        <v>31.469351325184558</v>
      </c>
      <c r="AA18" s="588"/>
      <c r="AB18" s="589">
        <f t="shared" si="2"/>
        <v>2</v>
      </c>
      <c r="AC18" s="589">
        <v>8</v>
      </c>
      <c r="AD18" s="589">
        <f t="shared" si="13"/>
        <v>2</v>
      </c>
      <c r="AE18" s="590" t="str">
        <f t="shared" si="3"/>
        <v>Aragón</v>
      </c>
      <c r="AF18" s="591">
        <f t="shared" si="4"/>
        <v>2.9750851042173241</v>
      </c>
      <c r="AG18" s="587"/>
      <c r="AH18" s="589">
        <f t="shared" si="14"/>
        <v>11</v>
      </c>
      <c r="AI18" s="589">
        <v>8</v>
      </c>
      <c r="AJ18" s="589">
        <f t="shared" si="15"/>
        <v>16</v>
      </c>
      <c r="AK18" s="590" t="str">
        <f t="shared" si="16"/>
        <v>País Vasco</v>
      </c>
      <c r="AL18" s="591">
        <f t="shared" si="17"/>
        <v>1.0105817391135117</v>
      </c>
      <c r="AM18" s="587"/>
      <c r="AN18" s="589">
        <f t="shared" si="18"/>
        <v>3</v>
      </c>
      <c r="AO18" s="589">
        <v>8</v>
      </c>
      <c r="AP18" s="589">
        <f t="shared" si="19"/>
        <v>6</v>
      </c>
      <c r="AQ18" s="590" t="str">
        <f t="shared" si="20"/>
        <v>Cantabria</v>
      </c>
      <c r="AR18" s="591">
        <f t="shared" si="21"/>
        <v>3.9112264321490477</v>
      </c>
      <c r="AS18" s="587"/>
      <c r="AT18" s="589">
        <f t="shared" si="22"/>
        <v>3</v>
      </c>
      <c r="AU18" s="589">
        <v>8</v>
      </c>
      <c r="AV18" s="589">
        <f t="shared" si="23"/>
        <v>20</v>
      </c>
      <c r="AW18" s="590" t="str">
        <f t="shared" si="24"/>
        <v>TOTAL</v>
      </c>
      <c r="AX18" s="591">
        <f t="shared" si="25"/>
        <v>25.704638498465517</v>
      </c>
    </row>
    <row r="19" spans="1:50" s="231" customFormat="1" ht="18" customHeight="1" x14ac:dyDescent="0.15">
      <c r="A19" s="677"/>
      <c r="B19" s="678" t="s">
        <v>44</v>
      </c>
      <c r="C19" s="679"/>
      <c r="D19" s="680">
        <f t="shared" si="5"/>
        <v>7792611</v>
      </c>
      <c r="E19" s="681">
        <f t="shared" si="0"/>
        <v>16.413990650319683</v>
      </c>
      <c r="F19" s="679"/>
      <c r="G19" s="682">
        <f>'20pobl'!J20</f>
        <v>6290816</v>
      </c>
      <c r="H19" s="683">
        <f t="shared" si="6"/>
        <v>16.556343086096817</v>
      </c>
      <c r="I19" s="679"/>
      <c r="J19" s="682">
        <f>'20pobl'!Q20</f>
        <v>1048523</v>
      </c>
      <c r="K19" s="683">
        <f t="shared" si="7"/>
        <v>15.851821301810395</v>
      </c>
      <c r="L19" s="679"/>
      <c r="M19" s="682">
        <f>'20pobl'!X20</f>
        <v>453272</v>
      </c>
      <c r="N19" s="683">
        <f t="shared" si="1"/>
        <v>15.823867692704059</v>
      </c>
      <c r="O19" s="679"/>
      <c r="P19" s="684">
        <f t="shared" si="8"/>
        <v>199368</v>
      </c>
      <c r="Q19" s="685">
        <f t="shared" si="9"/>
        <v>2.5584236143700743</v>
      </c>
      <c r="R19" s="679"/>
      <c r="S19" s="682">
        <f>'44apbpcasaad'!G20</f>
        <v>54094</v>
      </c>
      <c r="T19" s="686">
        <f t="shared" si="10"/>
        <v>0.85988844690418542</v>
      </c>
      <c r="U19" s="679"/>
      <c r="V19" s="682">
        <f>'44apbpcasaad'!J20</f>
        <v>40010</v>
      </c>
      <c r="W19" s="686">
        <f t="shared" si="11"/>
        <v>3.8158438107700068</v>
      </c>
      <c r="X19" s="679"/>
      <c r="Y19" s="682">
        <f>'44apbpcasaad'!M20</f>
        <v>105264</v>
      </c>
      <c r="Z19" s="609">
        <f t="shared" si="12"/>
        <v>23.223141954499727</v>
      </c>
      <c r="AA19" s="588"/>
      <c r="AB19" s="589">
        <f t="shared" si="2"/>
        <v>14</v>
      </c>
      <c r="AC19" s="589">
        <v>9</v>
      </c>
      <c r="AD19" s="589">
        <f t="shared" si="13"/>
        <v>20</v>
      </c>
      <c r="AE19" s="590" t="str">
        <f t="shared" si="3"/>
        <v>TOTAL</v>
      </c>
      <c r="AF19" s="591">
        <f t="shared" si="4"/>
        <v>2.8892888151384444</v>
      </c>
      <c r="AG19" s="587"/>
      <c r="AH19" s="589">
        <f t="shared" si="14"/>
        <v>14</v>
      </c>
      <c r="AI19" s="589">
        <v>9</v>
      </c>
      <c r="AJ19" s="589">
        <f t="shared" si="15"/>
        <v>6</v>
      </c>
      <c r="AK19" s="590" t="str">
        <f t="shared" si="16"/>
        <v>Cantabria</v>
      </c>
      <c r="AL19" s="591">
        <f t="shared" si="17"/>
        <v>1.0021383985770655</v>
      </c>
      <c r="AM19" s="587"/>
      <c r="AN19" s="589">
        <f t="shared" si="18"/>
        <v>9</v>
      </c>
      <c r="AO19" s="589">
        <v>9</v>
      </c>
      <c r="AP19" s="589">
        <f t="shared" si="19"/>
        <v>9</v>
      </c>
      <c r="AQ19" s="590" t="str">
        <f t="shared" si="20"/>
        <v>Cataluña</v>
      </c>
      <c r="AR19" s="591">
        <f t="shared" si="21"/>
        <v>3.8158438107700068</v>
      </c>
      <c r="AS19" s="587"/>
      <c r="AT19" s="589">
        <f t="shared" si="22"/>
        <v>14</v>
      </c>
      <c r="AU19" s="589">
        <v>9</v>
      </c>
      <c r="AV19" s="589">
        <f t="shared" si="23"/>
        <v>10</v>
      </c>
      <c r="AW19" s="590" t="str">
        <f t="shared" si="24"/>
        <v>Comunitat Valenciana</v>
      </c>
      <c r="AX19" s="591">
        <f t="shared" si="25"/>
        <v>25.245781161168658</v>
      </c>
    </row>
    <row r="20" spans="1:50" s="231" customFormat="1" ht="18" customHeight="1" x14ac:dyDescent="0.15">
      <c r="A20" s="677"/>
      <c r="B20" s="678" t="s">
        <v>6</v>
      </c>
      <c r="C20" s="679"/>
      <c r="D20" s="680">
        <f t="shared" si="5"/>
        <v>5097967</v>
      </c>
      <c r="E20" s="681">
        <f t="shared" si="0"/>
        <v>10.738118799159649</v>
      </c>
      <c r="F20" s="679"/>
      <c r="G20" s="682">
        <f>'20pobl'!J21</f>
        <v>4079746</v>
      </c>
      <c r="H20" s="683">
        <f t="shared" si="6"/>
        <v>10.737188065925176</v>
      </c>
      <c r="I20" s="679"/>
      <c r="J20" s="682">
        <f>'20pobl'!Q21</f>
        <v>729753</v>
      </c>
      <c r="K20" s="683">
        <f t="shared" si="7"/>
        <v>11.032580258573288</v>
      </c>
      <c r="L20" s="679"/>
      <c r="M20" s="682">
        <f>'20pobl'!X21</f>
        <v>288468</v>
      </c>
      <c r="N20" s="683">
        <f t="shared" si="1"/>
        <v>10.070508360496467</v>
      </c>
      <c r="O20" s="679"/>
      <c r="P20" s="684">
        <f t="shared" si="8"/>
        <v>138619</v>
      </c>
      <c r="Q20" s="685">
        <f t="shared" si="9"/>
        <v>2.7191035171471296</v>
      </c>
      <c r="R20" s="679"/>
      <c r="S20" s="682">
        <f>'44apbpcasaad'!G21</f>
        <v>38014</v>
      </c>
      <c r="T20" s="686">
        <f t="shared" si="10"/>
        <v>0.93177369375446417</v>
      </c>
      <c r="U20" s="679"/>
      <c r="V20" s="682">
        <f>'44apbpcasaad'!J21</f>
        <v>27779</v>
      </c>
      <c r="W20" s="686">
        <f t="shared" si="11"/>
        <v>3.8066304626359879</v>
      </c>
      <c r="X20" s="679"/>
      <c r="Y20" s="682">
        <f>'44apbpcasaad'!M21</f>
        <v>72826</v>
      </c>
      <c r="Z20" s="609">
        <f t="shared" si="12"/>
        <v>25.245781161168658</v>
      </c>
      <c r="AA20" s="588"/>
      <c r="AB20" s="589">
        <f t="shared" si="2"/>
        <v>11</v>
      </c>
      <c r="AC20" s="589">
        <v>10</v>
      </c>
      <c r="AD20" s="589">
        <f t="shared" si="13"/>
        <v>17</v>
      </c>
      <c r="AE20" s="590" t="str">
        <f t="shared" si="3"/>
        <v>Rioja, La</v>
      </c>
      <c r="AF20" s="592">
        <f t="shared" si="4"/>
        <v>2.8178260162804944</v>
      </c>
      <c r="AG20" s="587"/>
      <c r="AH20" s="589">
        <f t="shared" si="14"/>
        <v>12</v>
      </c>
      <c r="AI20" s="589">
        <v>10</v>
      </c>
      <c r="AJ20" s="589">
        <f t="shared" si="15"/>
        <v>20</v>
      </c>
      <c r="AK20" s="590" t="str">
        <f t="shared" si="16"/>
        <v>TOTAL</v>
      </c>
      <c r="AL20" s="591">
        <f t="shared" si="17"/>
        <v>0.97843717340664549</v>
      </c>
      <c r="AM20" s="587"/>
      <c r="AN20" s="589">
        <f t="shared" si="18"/>
        <v>10</v>
      </c>
      <c r="AO20" s="589">
        <v>10</v>
      </c>
      <c r="AP20" s="589">
        <f t="shared" si="19"/>
        <v>10</v>
      </c>
      <c r="AQ20" s="590" t="str">
        <f t="shared" si="20"/>
        <v>Comunitat Valenciana</v>
      </c>
      <c r="AR20" s="591">
        <f t="shared" si="21"/>
        <v>3.8066304626359879</v>
      </c>
      <c r="AS20" s="587"/>
      <c r="AT20" s="589">
        <f t="shared" si="22"/>
        <v>9</v>
      </c>
      <c r="AU20" s="589">
        <v>10</v>
      </c>
      <c r="AV20" s="589">
        <f t="shared" si="23"/>
        <v>2</v>
      </c>
      <c r="AW20" s="590" t="str">
        <f t="shared" si="24"/>
        <v>Aragón</v>
      </c>
      <c r="AX20" s="591">
        <f t="shared" si="25"/>
        <v>24.872902766749508</v>
      </c>
    </row>
    <row r="21" spans="1:50" s="231" customFormat="1" ht="18" customHeight="1" x14ac:dyDescent="0.15">
      <c r="A21" s="677"/>
      <c r="B21" s="678" t="s">
        <v>5</v>
      </c>
      <c r="C21" s="679"/>
      <c r="D21" s="680">
        <f t="shared" si="5"/>
        <v>1054776</v>
      </c>
      <c r="E21" s="681">
        <f t="shared" si="0"/>
        <v>2.221730739822839</v>
      </c>
      <c r="F21" s="679"/>
      <c r="G21" s="682">
        <f>'20pobl'!J22</f>
        <v>828053</v>
      </c>
      <c r="H21" s="683">
        <f t="shared" si="6"/>
        <v>2.1792927279182428</v>
      </c>
      <c r="I21" s="679"/>
      <c r="J21" s="682">
        <f>'20pobl'!Q22</f>
        <v>152621</v>
      </c>
      <c r="K21" s="683">
        <f t="shared" si="7"/>
        <v>2.3073607530818152</v>
      </c>
      <c r="L21" s="679"/>
      <c r="M21" s="682">
        <f>'20pobl'!X22</f>
        <v>74102</v>
      </c>
      <c r="N21" s="683">
        <f t="shared" si="1"/>
        <v>2.5869240627366263</v>
      </c>
      <c r="O21" s="679"/>
      <c r="P21" s="684">
        <f t="shared" si="8"/>
        <v>34303</v>
      </c>
      <c r="Q21" s="685">
        <f t="shared" si="9"/>
        <v>3.2521597002586331</v>
      </c>
      <c r="R21" s="679"/>
      <c r="S21" s="682">
        <f>'44apbpcasaad'!G22</f>
        <v>8470</v>
      </c>
      <c r="T21" s="686">
        <f t="shared" si="10"/>
        <v>1.0228813856117907</v>
      </c>
      <c r="U21" s="679"/>
      <c r="V21" s="682">
        <f>'44apbpcasaad'!J22</f>
        <v>6491</v>
      </c>
      <c r="W21" s="686">
        <f t="shared" si="11"/>
        <v>4.2530189161386707</v>
      </c>
      <c r="X21" s="679"/>
      <c r="Y21" s="682">
        <f>'44apbpcasaad'!M22</f>
        <v>19342</v>
      </c>
      <c r="Z21" s="609">
        <f t="shared" si="12"/>
        <v>26.101859598931203</v>
      </c>
      <c r="AA21" s="588"/>
      <c r="AB21" s="589">
        <f t="shared" si="2"/>
        <v>3</v>
      </c>
      <c r="AC21" s="589">
        <v>11</v>
      </c>
      <c r="AD21" s="589">
        <f t="shared" si="13"/>
        <v>10</v>
      </c>
      <c r="AE21" s="590" t="str">
        <f t="shared" si="3"/>
        <v>Comunitat Valenciana</v>
      </c>
      <c r="AF21" s="591">
        <f t="shared" si="4"/>
        <v>2.7191035171471296</v>
      </c>
      <c r="AG21" s="587"/>
      <c r="AH21" s="589">
        <f t="shared" si="14"/>
        <v>5</v>
      </c>
      <c r="AI21" s="589">
        <v>11</v>
      </c>
      <c r="AJ21" s="589">
        <f t="shared" si="15"/>
        <v>8</v>
      </c>
      <c r="AK21" s="590" t="str">
        <f t="shared" si="16"/>
        <v>Castilla - La Mancha</v>
      </c>
      <c r="AL21" s="591">
        <f t="shared" si="17"/>
        <v>0.96687157419287129</v>
      </c>
      <c r="AM21" s="587"/>
      <c r="AN21" s="589">
        <f t="shared" si="18"/>
        <v>6</v>
      </c>
      <c r="AO21" s="589">
        <v>11</v>
      </c>
      <c r="AP21" s="589">
        <f t="shared" si="19"/>
        <v>2</v>
      </c>
      <c r="AQ21" s="590" t="str">
        <f t="shared" si="20"/>
        <v>Aragón</v>
      </c>
      <c r="AR21" s="591">
        <f t="shared" si="21"/>
        <v>3.6558294762733401</v>
      </c>
      <c r="AS21" s="587"/>
      <c r="AT21" s="589">
        <f t="shared" si="22"/>
        <v>6</v>
      </c>
      <c r="AU21" s="589">
        <v>11</v>
      </c>
      <c r="AV21" s="589">
        <f t="shared" si="23"/>
        <v>14</v>
      </c>
      <c r="AW21" s="590" t="str">
        <f t="shared" si="24"/>
        <v>Murcia, Región de</v>
      </c>
      <c r="AX21" s="591">
        <f t="shared" si="25"/>
        <v>24.102506839372452</v>
      </c>
    </row>
    <row r="22" spans="1:50" s="231" customFormat="1" ht="18" customHeight="1" x14ac:dyDescent="0.15">
      <c r="A22" s="677"/>
      <c r="B22" s="678" t="s">
        <v>38</v>
      </c>
      <c r="C22" s="679"/>
      <c r="D22" s="680">
        <f t="shared" si="5"/>
        <v>2690464</v>
      </c>
      <c r="E22" s="681">
        <f t="shared" si="0"/>
        <v>5.6670672950339354</v>
      </c>
      <c r="F22" s="679"/>
      <c r="G22" s="682">
        <f>'20pobl'!J23</f>
        <v>1987834</v>
      </c>
      <c r="H22" s="683">
        <f t="shared" si="6"/>
        <v>5.231636357224275</v>
      </c>
      <c r="I22" s="679"/>
      <c r="J22" s="682">
        <f>'20pobl'!Q23</f>
        <v>464829</v>
      </c>
      <c r="K22" s="683">
        <f t="shared" si="7"/>
        <v>7.0273959120584131</v>
      </c>
      <c r="L22" s="679"/>
      <c r="M22" s="682">
        <f>'20pobl'!X23</f>
        <v>237801</v>
      </c>
      <c r="N22" s="683">
        <f t="shared" si="1"/>
        <v>8.3017074983513606</v>
      </c>
      <c r="O22" s="679"/>
      <c r="P22" s="684">
        <f t="shared" si="8"/>
        <v>72822</v>
      </c>
      <c r="Q22" s="685">
        <f t="shared" si="9"/>
        <v>2.7066706709325974</v>
      </c>
      <c r="R22" s="679"/>
      <c r="S22" s="682">
        <f>'44apbpcasaad'!G23</f>
        <v>20262</v>
      </c>
      <c r="T22" s="686">
        <f t="shared" si="10"/>
        <v>1.0193004043597202</v>
      </c>
      <c r="U22" s="679"/>
      <c r="V22" s="682">
        <f>'44apbpcasaad'!J23</f>
        <v>13151</v>
      </c>
      <c r="W22" s="686">
        <f t="shared" si="11"/>
        <v>2.8292124630778201</v>
      </c>
      <c r="X22" s="679"/>
      <c r="Y22" s="682">
        <f>'44apbpcasaad'!M23</f>
        <v>39409</v>
      </c>
      <c r="Z22" s="609">
        <f t="shared" si="12"/>
        <v>16.572259998906649</v>
      </c>
      <c r="AA22" s="588"/>
      <c r="AB22" s="589">
        <f t="shared" si="2"/>
        <v>12</v>
      </c>
      <c r="AC22" s="589">
        <v>12</v>
      </c>
      <c r="AD22" s="589">
        <f t="shared" si="13"/>
        <v>12</v>
      </c>
      <c r="AE22" s="590" t="str">
        <f t="shared" si="3"/>
        <v>Galicia</v>
      </c>
      <c r="AF22" s="591">
        <f t="shared" si="4"/>
        <v>2.7066706709325974</v>
      </c>
      <c r="AG22" s="587"/>
      <c r="AH22" s="589">
        <f t="shared" si="14"/>
        <v>6</v>
      </c>
      <c r="AI22" s="589">
        <v>12</v>
      </c>
      <c r="AJ22" s="589">
        <f t="shared" si="15"/>
        <v>10</v>
      </c>
      <c r="AK22" s="590" t="str">
        <f t="shared" si="16"/>
        <v>Comunitat Valenciana</v>
      </c>
      <c r="AL22" s="591">
        <f t="shared" si="17"/>
        <v>0.93177369375446417</v>
      </c>
      <c r="AM22" s="587"/>
      <c r="AN22" s="589">
        <f t="shared" si="18"/>
        <v>17</v>
      </c>
      <c r="AO22" s="589">
        <v>12</v>
      </c>
      <c r="AP22" s="589">
        <f t="shared" si="19"/>
        <v>13</v>
      </c>
      <c r="AQ22" s="590" t="str">
        <f t="shared" si="20"/>
        <v>Madrid, Comunidad de</v>
      </c>
      <c r="AR22" s="591">
        <f t="shared" si="21"/>
        <v>3.5564382501861935</v>
      </c>
      <c r="AS22" s="587"/>
      <c r="AT22" s="589">
        <f t="shared" si="22"/>
        <v>18</v>
      </c>
      <c r="AU22" s="589">
        <v>12</v>
      </c>
      <c r="AV22" s="589">
        <f t="shared" si="23"/>
        <v>16</v>
      </c>
      <c r="AW22" s="590" t="str">
        <f t="shared" si="24"/>
        <v>País Vasco</v>
      </c>
      <c r="AX22" s="591">
        <f t="shared" si="25"/>
        <v>23.643028868787937</v>
      </c>
    </row>
    <row r="23" spans="1:50" s="231" customFormat="1" ht="18" customHeight="1" x14ac:dyDescent="0.15">
      <c r="A23" s="677"/>
      <c r="B23" s="678" t="s">
        <v>45</v>
      </c>
      <c r="C23" s="679"/>
      <c r="D23" s="680">
        <f t="shared" si="5"/>
        <v>6750336</v>
      </c>
      <c r="E23" s="681">
        <f t="shared" si="0"/>
        <v>14.218591431102663</v>
      </c>
      <c r="F23" s="679"/>
      <c r="G23" s="682">
        <f>'20pobl'!J24</f>
        <v>5514027</v>
      </c>
      <c r="H23" s="683">
        <f t="shared" si="6"/>
        <v>14.511968367537881</v>
      </c>
      <c r="I23" s="679"/>
      <c r="J23" s="682">
        <f>'20pobl'!Q24</f>
        <v>866035</v>
      </c>
      <c r="K23" s="683">
        <f t="shared" si="7"/>
        <v>13.092924104777257</v>
      </c>
      <c r="L23" s="679"/>
      <c r="M23" s="682">
        <f>'20pobl'!X24</f>
        <v>370274</v>
      </c>
      <c r="N23" s="683">
        <f t="shared" si="1"/>
        <v>12.92638147965968</v>
      </c>
      <c r="O23" s="679"/>
      <c r="P23" s="684">
        <f t="shared" si="8"/>
        <v>172160</v>
      </c>
      <c r="Q23" s="685">
        <f t="shared" si="9"/>
        <v>2.5503915656939151</v>
      </c>
      <c r="R23" s="679"/>
      <c r="S23" s="682">
        <f>'44apbpcasaad'!G24</f>
        <v>45367</v>
      </c>
      <c r="T23" s="686">
        <f t="shared" si="10"/>
        <v>0.82275621791478348</v>
      </c>
      <c r="U23" s="679"/>
      <c r="V23" s="682">
        <f>'44apbpcasaad'!J24</f>
        <v>30800</v>
      </c>
      <c r="W23" s="686">
        <f t="shared" si="11"/>
        <v>3.5564382501861935</v>
      </c>
      <c r="X23" s="679"/>
      <c r="Y23" s="682">
        <f>'44apbpcasaad'!M24</f>
        <v>95993</v>
      </c>
      <c r="Z23" s="609">
        <f t="shared" si="12"/>
        <v>25.924855647439465</v>
      </c>
      <c r="AA23" s="588"/>
      <c r="AB23" s="589">
        <f t="shared" si="2"/>
        <v>15</v>
      </c>
      <c r="AC23" s="589">
        <v>13</v>
      </c>
      <c r="AD23" s="589">
        <f t="shared" si="13"/>
        <v>14</v>
      </c>
      <c r="AE23" s="590" t="str">
        <f t="shared" si="3"/>
        <v>Murcia, Región de</v>
      </c>
      <c r="AF23" s="591">
        <f t="shared" si="4"/>
        <v>2.5700480064339328</v>
      </c>
      <c r="AG23" s="587"/>
      <c r="AH23" s="589">
        <f t="shared" si="14"/>
        <v>15</v>
      </c>
      <c r="AI23" s="589">
        <v>13</v>
      </c>
      <c r="AJ23" s="589">
        <f t="shared" si="15"/>
        <v>5</v>
      </c>
      <c r="AK23" s="590" t="str">
        <f t="shared" si="16"/>
        <v>Canarias</v>
      </c>
      <c r="AL23" s="591">
        <f t="shared" si="17"/>
        <v>0.86661709608750725</v>
      </c>
      <c r="AM23" s="587"/>
      <c r="AN23" s="589">
        <f t="shared" si="18"/>
        <v>12</v>
      </c>
      <c r="AO23" s="589">
        <v>13</v>
      </c>
      <c r="AP23" s="589">
        <f t="shared" si="19"/>
        <v>16</v>
      </c>
      <c r="AQ23" s="590" t="str">
        <f t="shared" si="20"/>
        <v>País Vasco</v>
      </c>
      <c r="AR23" s="591">
        <f t="shared" si="21"/>
        <v>3.4095863650519522</v>
      </c>
      <c r="AS23" s="587"/>
      <c r="AT23" s="589">
        <f t="shared" si="22"/>
        <v>7</v>
      </c>
      <c r="AU23" s="589">
        <v>13</v>
      </c>
      <c r="AV23" s="589">
        <f t="shared" si="23"/>
        <v>15</v>
      </c>
      <c r="AW23" s="590" t="str">
        <f t="shared" si="24"/>
        <v>Navarra, Comunidad Foral de</v>
      </c>
      <c r="AX23" s="591">
        <f t="shared" si="25"/>
        <v>23.356960316312261</v>
      </c>
    </row>
    <row r="24" spans="1:50" s="231" customFormat="1" ht="18" customHeight="1" x14ac:dyDescent="0.15">
      <c r="A24" s="677"/>
      <c r="B24" s="678" t="s">
        <v>46</v>
      </c>
      <c r="C24" s="679"/>
      <c r="D24" s="680">
        <f t="shared" si="5"/>
        <v>1531878</v>
      </c>
      <c r="E24" s="681">
        <f t="shared" si="0"/>
        <v>3.2266760357254345</v>
      </c>
      <c r="F24" s="679"/>
      <c r="G24" s="682">
        <f>'20pobl'!J25</f>
        <v>1285039</v>
      </c>
      <c r="H24" s="683">
        <f t="shared" si="6"/>
        <v>3.382001089050255</v>
      </c>
      <c r="I24" s="679"/>
      <c r="J24" s="682">
        <f>'20pobl'!Q25</f>
        <v>175195</v>
      </c>
      <c r="K24" s="683">
        <f t="shared" si="7"/>
        <v>2.6486398800700339</v>
      </c>
      <c r="L24" s="679"/>
      <c r="M24" s="682">
        <f>'20pobl'!X25</f>
        <v>71644</v>
      </c>
      <c r="N24" s="683">
        <f t="shared" si="1"/>
        <v>2.501114511763554</v>
      </c>
      <c r="O24" s="679"/>
      <c r="P24" s="684">
        <f t="shared" si="8"/>
        <v>39370</v>
      </c>
      <c r="Q24" s="685">
        <f t="shared" si="9"/>
        <v>2.5700480064339328</v>
      </c>
      <c r="R24" s="679"/>
      <c r="S24" s="682">
        <f>'44apbpcasaad'!G25</f>
        <v>14496</v>
      </c>
      <c r="T24" s="686">
        <f t="shared" si="10"/>
        <v>1.1280591483993871</v>
      </c>
      <c r="U24" s="679"/>
      <c r="V24" s="682">
        <f>'44apbpcasaad'!J25</f>
        <v>7606</v>
      </c>
      <c r="W24" s="686">
        <f t="shared" si="11"/>
        <v>4.3414481006878054</v>
      </c>
      <c r="X24" s="679"/>
      <c r="Y24" s="682">
        <f>'44apbpcasaad'!M25</f>
        <v>17268</v>
      </c>
      <c r="Z24" s="609">
        <f t="shared" si="12"/>
        <v>24.102506839372452</v>
      </c>
      <c r="AA24" s="588"/>
      <c r="AB24" s="589">
        <f t="shared" si="2"/>
        <v>13</v>
      </c>
      <c r="AC24" s="589">
        <v>14</v>
      </c>
      <c r="AD24" s="589">
        <f t="shared" si="13"/>
        <v>9</v>
      </c>
      <c r="AE24" s="590" t="str">
        <f t="shared" si="3"/>
        <v>Cataluña</v>
      </c>
      <c r="AF24" s="591">
        <f t="shared" si="4"/>
        <v>2.5584236143700743</v>
      </c>
      <c r="AG24" s="587"/>
      <c r="AH24" s="589">
        <f t="shared" si="14"/>
        <v>4</v>
      </c>
      <c r="AI24" s="589">
        <v>14</v>
      </c>
      <c r="AJ24" s="589">
        <f t="shared" si="15"/>
        <v>9</v>
      </c>
      <c r="AK24" s="590" t="str">
        <f t="shared" si="16"/>
        <v>Cataluña</v>
      </c>
      <c r="AL24" s="591">
        <f t="shared" si="17"/>
        <v>0.85988844690418542</v>
      </c>
      <c r="AM24" s="587"/>
      <c r="AN24" s="589">
        <f t="shared" si="18"/>
        <v>5</v>
      </c>
      <c r="AO24" s="589">
        <v>14</v>
      </c>
      <c r="AP24" s="589">
        <f t="shared" si="19"/>
        <v>17</v>
      </c>
      <c r="AQ24" s="590" t="str">
        <f t="shared" si="20"/>
        <v>Rioja, La</v>
      </c>
      <c r="AR24" s="591">
        <f t="shared" si="21"/>
        <v>3.4061228858916719</v>
      </c>
      <c r="AS24" s="587"/>
      <c r="AT24" s="589">
        <f t="shared" si="22"/>
        <v>11</v>
      </c>
      <c r="AU24" s="589">
        <v>14</v>
      </c>
      <c r="AV24" s="589">
        <f t="shared" si="23"/>
        <v>9</v>
      </c>
      <c r="AW24" s="590" t="str">
        <f t="shared" si="24"/>
        <v>Cataluña</v>
      </c>
      <c r="AX24" s="591">
        <f t="shared" si="25"/>
        <v>23.223141954499727</v>
      </c>
    </row>
    <row r="25" spans="1:50" s="231" customFormat="1" ht="18" customHeight="1" x14ac:dyDescent="0.15">
      <c r="B25" s="678" t="s">
        <v>47</v>
      </c>
      <c r="C25" s="679"/>
      <c r="D25" s="687">
        <f t="shared" si="5"/>
        <v>664117</v>
      </c>
      <c r="E25" s="681">
        <f t="shared" si="0"/>
        <v>1.3988649284198011</v>
      </c>
      <c r="F25" s="679"/>
      <c r="G25" s="688">
        <f>'20pobl'!J26</f>
        <v>529501</v>
      </c>
      <c r="H25" s="683">
        <f t="shared" si="6"/>
        <v>1.3935553385175072</v>
      </c>
      <c r="I25" s="679"/>
      <c r="J25" s="688">
        <f>'20pobl'!Q26</f>
        <v>93138</v>
      </c>
      <c r="K25" s="683">
        <f>J25*100/$J$30</f>
        <v>1.408082543165974</v>
      </c>
      <c r="L25" s="679"/>
      <c r="M25" s="688">
        <f>'20pobl'!X26</f>
        <v>41478</v>
      </c>
      <c r="N25" s="683">
        <f t="shared" si="1"/>
        <v>1.4480099899353567</v>
      </c>
      <c r="O25" s="679"/>
      <c r="P25" s="689">
        <f t="shared" si="8"/>
        <v>15602</v>
      </c>
      <c r="Q25" s="685">
        <f t="shared" si="9"/>
        <v>2.3492848398700832</v>
      </c>
      <c r="R25" s="679"/>
      <c r="S25" s="688">
        <f>'44apbpcasaad'!G26</f>
        <v>3323</v>
      </c>
      <c r="T25" s="686">
        <f t="shared" si="10"/>
        <v>0.62757199703116706</v>
      </c>
      <c r="U25" s="679"/>
      <c r="V25" s="688">
        <f>'44apbpcasaad'!J26</f>
        <v>2591</v>
      </c>
      <c r="W25" s="686">
        <f t="shared" si="11"/>
        <v>2.7818935343254094</v>
      </c>
      <c r="X25" s="679"/>
      <c r="Y25" s="688">
        <f>'44apbpcasaad'!M26</f>
        <v>9688</v>
      </c>
      <c r="Z25" s="609">
        <f t="shared" si="12"/>
        <v>23.356960316312261</v>
      </c>
      <c r="AA25" s="588"/>
      <c r="AB25" s="589">
        <f t="shared" si="2"/>
        <v>17</v>
      </c>
      <c r="AC25" s="589">
        <v>15</v>
      </c>
      <c r="AD25" s="589">
        <f t="shared" si="13"/>
        <v>13</v>
      </c>
      <c r="AE25" s="590" t="str">
        <f t="shared" si="3"/>
        <v>Madrid, Comunidad de</v>
      </c>
      <c r="AF25" s="591">
        <f t="shared" si="4"/>
        <v>2.5503915656939151</v>
      </c>
      <c r="AG25" s="587"/>
      <c r="AH25" s="589">
        <f t="shared" si="14"/>
        <v>18</v>
      </c>
      <c r="AI25" s="589">
        <v>15</v>
      </c>
      <c r="AJ25" s="589">
        <f t="shared" si="15"/>
        <v>13</v>
      </c>
      <c r="AK25" s="590" t="str">
        <f t="shared" si="16"/>
        <v>Madrid, Comunidad de</v>
      </c>
      <c r="AL25" s="591">
        <f t="shared" si="17"/>
        <v>0.82275621791478348</v>
      </c>
      <c r="AM25" s="587"/>
      <c r="AN25" s="589">
        <f t="shared" si="18"/>
        <v>19</v>
      </c>
      <c r="AO25" s="589">
        <v>15</v>
      </c>
      <c r="AP25" s="589">
        <f t="shared" si="19"/>
        <v>18</v>
      </c>
      <c r="AQ25" s="590" t="str">
        <f t="shared" si="20"/>
        <v>Ceuta y Melilla</v>
      </c>
      <c r="AR25" s="591">
        <f t="shared" si="21"/>
        <v>3.3893799428457498</v>
      </c>
      <c r="AS25" s="587"/>
      <c r="AT25" s="589">
        <f t="shared" si="22"/>
        <v>13</v>
      </c>
      <c r="AU25" s="589">
        <v>15</v>
      </c>
      <c r="AV25" s="589">
        <f t="shared" si="23"/>
        <v>6</v>
      </c>
      <c r="AW25" s="590" t="str">
        <f t="shared" si="24"/>
        <v>Cantabria</v>
      </c>
      <c r="AX25" s="591">
        <f t="shared" si="25"/>
        <v>22.95749244418446</v>
      </c>
    </row>
    <row r="26" spans="1:50" s="231" customFormat="1" ht="18" customHeight="1" x14ac:dyDescent="0.15">
      <c r="B26" s="678" t="s">
        <v>48</v>
      </c>
      <c r="C26" s="679"/>
      <c r="D26" s="687">
        <f t="shared" si="5"/>
        <v>2208174</v>
      </c>
      <c r="E26" s="681">
        <f t="shared" si="0"/>
        <v>4.6511942390399073</v>
      </c>
      <c r="F26" s="679"/>
      <c r="G26" s="688">
        <f>'20pobl'!J27</f>
        <v>1695657</v>
      </c>
      <c r="H26" s="683">
        <f t="shared" si="6"/>
        <v>4.4626768686831202</v>
      </c>
      <c r="I26" s="679"/>
      <c r="J26" s="688">
        <f>'20pobl'!Q27</f>
        <v>353210</v>
      </c>
      <c r="K26" s="683">
        <f t="shared" si="7"/>
        <v>5.3399131940953604</v>
      </c>
      <c r="L26" s="679"/>
      <c r="M26" s="688">
        <f>'20pobl'!X27</f>
        <v>159307</v>
      </c>
      <c r="N26" s="683">
        <f t="shared" si="1"/>
        <v>5.561457338025745</v>
      </c>
      <c r="O26" s="679"/>
      <c r="P26" s="689">
        <f t="shared" si="8"/>
        <v>66844</v>
      </c>
      <c r="Q26" s="685">
        <f t="shared" si="9"/>
        <v>3.0271165225204175</v>
      </c>
      <c r="R26" s="679"/>
      <c r="S26" s="688">
        <f>'44apbpcasaad'!G27</f>
        <v>17136</v>
      </c>
      <c r="T26" s="686">
        <f t="shared" si="10"/>
        <v>1.0105817391135117</v>
      </c>
      <c r="U26" s="679"/>
      <c r="V26" s="688">
        <f>'44apbpcasaad'!J27</f>
        <v>12043</v>
      </c>
      <c r="W26" s="686">
        <f t="shared" si="11"/>
        <v>3.4095863650519522</v>
      </c>
      <c r="X26" s="679"/>
      <c r="Y26" s="688">
        <f>'44apbpcasaad'!M27</f>
        <v>37665</v>
      </c>
      <c r="Z26" s="609">
        <f t="shared" si="12"/>
        <v>23.643028868787937</v>
      </c>
      <c r="AA26" s="588"/>
      <c r="AB26" s="589">
        <f t="shared" si="2"/>
        <v>5</v>
      </c>
      <c r="AC26" s="589">
        <v>16</v>
      </c>
      <c r="AD26" s="589">
        <f t="shared" si="13"/>
        <v>4</v>
      </c>
      <c r="AE26" s="590" t="str">
        <f t="shared" si="3"/>
        <v>Balears, Illes</v>
      </c>
      <c r="AF26" s="592">
        <f t="shared" si="4"/>
        <v>2.4175228337181802</v>
      </c>
      <c r="AG26" s="587"/>
      <c r="AH26" s="589">
        <f t="shared" si="14"/>
        <v>8</v>
      </c>
      <c r="AI26" s="589">
        <v>16</v>
      </c>
      <c r="AJ26" s="589">
        <f t="shared" si="15"/>
        <v>2</v>
      </c>
      <c r="AK26" s="590" t="str">
        <f t="shared" si="16"/>
        <v>Aragón</v>
      </c>
      <c r="AL26" s="591">
        <f t="shared" si="17"/>
        <v>0.79109253992477124</v>
      </c>
      <c r="AM26" s="587"/>
      <c r="AN26" s="589">
        <f t="shared" si="18"/>
        <v>13</v>
      </c>
      <c r="AO26" s="589">
        <v>16</v>
      </c>
      <c r="AP26" s="589">
        <f t="shared" si="19"/>
        <v>3</v>
      </c>
      <c r="AQ26" s="590" t="str">
        <f t="shared" si="20"/>
        <v>Asturias, Principado de</v>
      </c>
      <c r="AR26" s="591">
        <f t="shared" si="21"/>
        <v>3.253570667235131</v>
      </c>
      <c r="AS26" s="587"/>
      <c r="AT26" s="589">
        <f t="shared" si="22"/>
        <v>12</v>
      </c>
      <c r="AU26" s="589">
        <v>16</v>
      </c>
      <c r="AV26" s="589">
        <f t="shared" si="23"/>
        <v>18</v>
      </c>
      <c r="AW26" s="590" t="str">
        <f t="shared" si="24"/>
        <v>Ceuta y Melilla</v>
      </c>
      <c r="AX26" s="591">
        <f t="shared" si="25"/>
        <v>19.818892776291417</v>
      </c>
    </row>
    <row r="27" spans="1:50" s="231" customFormat="1" ht="18" customHeight="1" x14ac:dyDescent="0.15">
      <c r="B27" s="678" t="s">
        <v>49</v>
      </c>
      <c r="C27" s="679"/>
      <c r="D27" s="687">
        <f t="shared" si="5"/>
        <v>319892</v>
      </c>
      <c r="E27" s="690">
        <f t="shared" si="0"/>
        <v>0.67380551872948147</v>
      </c>
      <c r="F27" s="679"/>
      <c r="G27" s="688">
        <f>'20pobl'!J28</f>
        <v>251041</v>
      </c>
      <c r="H27" s="691">
        <f t="shared" si="6"/>
        <v>0.66069662897100012</v>
      </c>
      <c r="I27" s="679"/>
      <c r="J27" s="688">
        <f>'20pobl'!Q28</f>
        <v>46710</v>
      </c>
      <c r="K27" s="691">
        <f t="shared" si="7"/>
        <v>0.70617294328075164</v>
      </c>
      <c r="L27" s="679"/>
      <c r="M27" s="688">
        <f>'20pobl'!X28</f>
        <v>22141</v>
      </c>
      <c r="N27" s="691">
        <f t="shared" si="1"/>
        <v>0.77294925471716891</v>
      </c>
      <c r="O27" s="679"/>
      <c r="P27" s="689">
        <f t="shared" si="8"/>
        <v>9014</v>
      </c>
      <c r="Q27" s="692">
        <f t="shared" si="9"/>
        <v>2.8178260162804944</v>
      </c>
      <c r="R27" s="679"/>
      <c r="S27" s="688">
        <f>'44apbpcasaad'!G28</f>
        <v>1543</v>
      </c>
      <c r="T27" s="414">
        <f t="shared" si="10"/>
        <v>0.61464063639007172</v>
      </c>
      <c r="U27" s="679"/>
      <c r="V27" s="688">
        <f>'44apbpcasaad'!J28</f>
        <v>1591</v>
      </c>
      <c r="W27" s="414">
        <f t="shared" si="11"/>
        <v>3.4061228858916719</v>
      </c>
      <c r="X27" s="679"/>
      <c r="Y27" s="688">
        <f>'44apbpcasaad'!M28</f>
        <v>5880</v>
      </c>
      <c r="Z27" s="612">
        <f t="shared" si="12"/>
        <v>26.557066076509642</v>
      </c>
      <c r="AA27" s="588"/>
      <c r="AB27" s="589">
        <f t="shared" si="2"/>
        <v>10</v>
      </c>
      <c r="AC27" s="589">
        <v>17</v>
      </c>
      <c r="AD27" s="589">
        <f t="shared" si="13"/>
        <v>15</v>
      </c>
      <c r="AE27" s="590" t="str">
        <f t="shared" si="3"/>
        <v>Navarra, Comunidad Foral de</v>
      </c>
      <c r="AF27" s="591">
        <f t="shared" si="4"/>
        <v>2.3492848398700832</v>
      </c>
      <c r="AG27" s="587"/>
      <c r="AH27" s="589">
        <f t="shared" si="14"/>
        <v>19</v>
      </c>
      <c r="AI27" s="589">
        <v>17</v>
      </c>
      <c r="AJ27" s="589">
        <f t="shared" si="15"/>
        <v>4</v>
      </c>
      <c r="AK27" s="590" t="str">
        <f t="shared" si="16"/>
        <v>Balears, Illes</v>
      </c>
      <c r="AL27" s="591">
        <f t="shared" si="17"/>
        <v>0.76972776607265125</v>
      </c>
      <c r="AM27" s="587"/>
      <c r="AN27" s="589">
        <f t="shared" si="18"/>
        <v>14</v>
      </c>
      <c r="AO27" s="589">
        <v>17</v>
      </c>
      <c r="AP27" s="589">
        <f t="shared" si="19"/>
        <v>12</v>
      </c>
      <c r="AQ27" s="590" t="str">
        <f t="shared" si="20"/>
        <v>Galicia</v>
      </c>
      <c r="AR27" s="591">
        <f t="shared" si="21"/>
        <v>2.8292124630778201</v>
      </c>
      <c r="AS27" s="587"/>
      <c r="AT27" s="589">
        <f t="shared" si="22"/>
        <v>5</v>
      </c>
      <c r="AU27" s="589">
        <v>17</v>
      </c>
      <c r="AV27" s="589">
        <f t="shared" si="23"/>
        <v>3</v>
      </c>
      <c r="AW27" s="590" t="str">
        <f t="shared" si="24"/>
        <v>Asturias, Principado de</v>
      </c>
      <c r="AX27" s="591">
        <f t="shared" si="25"/>
        <v>19.353173113030415</v>
      </c>
    </row>
    <row r="28" spans="1:50" s="231" customFormat="1" ht="18" customHeight="1" x14ac:dyDescent="0.15">
      <c r="B28" s="678" t="s">
        <v>4</v>
      </c>
      <c r="C28" s="679"/>
      <c r="D28" s="687">
        <f t="shared" si="5"/>
        <v>168287</v>
      </c>
      <c r="E28" s="690">
        <f t="shared" si="0"/>
        <v>0.35447185090726951</v>
      </c>
      <c r="F28" s="679"/>
      <c r="G28" s="688">
        <f>'20pobl'!J29</f>
        <v>148381</v>
      </c>
      <c r="H28" s="691">
        <f t="shared" si="6"/>
        <v>0.39051320901106185</v>
      </c>
      <c r="I28" s="679"/>
      <c r="J28" s="688">
        <f>'20pobl'!Q29</f>
        <v>15047</v>
      </c>
      <c r="K28" s="691">
        <f t="shared" si="7"/>
        <v>0.2274841421011661</v>
      </c>
      <c r="L28" s="679"/>
      <c r="M28" s="688">
        <f>'20pobl'!X29</f>
        <v>4859</v>
      </c>
      <c r="N28" s="691">
        <f t="shared" si="1"/>
        <v>0.16962921406759962</v>
      </c>
      <c r="O28" s="679"/>
      <c r="P28" s="689">
        <f t="shared" si="8"/>
        <v>3282</v>
      </c>
      <c r="Q28" s="692">
        <f t="shared" si="9"/>
        <v>1.9502397689661115</v>
      </c>
      <c r="R28" s="679"/>
      <c r="S28" s="688">
        <f>'44apbpcasaad'!G29</f>
        <v>1809</v>
      </c>
      <c r="T28" s="414">
        <f t="shared" si="10"/>
        <v>1.2191587871762557</v>
      </c>
      <c r="U28" s="679"/>
      <c r="V28" s="688">
        <f>'44apbpcasaad'!J29</f>
        <v>510</v>
      </c>
      <c r="W28" s="414">
        <f t="shared" si="11"/>
        <v>3.3893799428457498</v>
      </c>
      <c r="X28" s="679"/>
      <c r="Y28" s="688">
        <f>'44apbpcasaad'!M29</f>
        <v>963</v>
      </c>
      <c r="Z28" s="612">
        <f t="shared" si="12"/>
        <v>19.818892776291417</v>
      </c>
      <c r="AA28" s="588"/>
      <c r="AB28" s="589">
        <f t="shared" si="2"/>
        <v>18</v>
      </c>
      <c r="AC28" s="589">
        <v>18</v>
      </c>
      <c r="AD28" s="589">
        <f t="shared" si="13"/>
        <v>18</v>
      </c>
      <c r="AE28" s="590" t="str">
        <f t="shared" si="3"/>
        <v>Ceuta y Melilla</v>
      </c>
      <c r="AF28" s="591">
        <f t="shared" si="4"/>
        <v>1.9502397689661115</v>
      </c>
      <c r="AG28" s="587"/>
      <c r="AH28" s="589">
        <f t="shared" si="14"/>
        <v>2</v>
      </c>
      <c r="AI28" s="589">
        <v>18</v>
      </c>
      <c r="AJ28" s="589">
        <f t="shared" si="15"/>
        <v>15</v>
      </c>
      <c r="AK28" s="590" t="str">
        <f t="shared" si="16"/>
        <v>Navarra, Comunidad Foral de</v>
      </c>
      <c r="AL28" s="591">
        <f t="shared" si="17"/>
        <v>0.62757199703116706</v>
      </c>
      <c r="AM28" s="587"/>
      <c r="AN28" s="589">
        <f t="shared" si="18"/>
        <v>15</v>
      </c>
      <c r="AO28" s="589">
        <v>18</v>
      </c>
      <c r="AP28" s="589">
        <f t="shared" si="19"/>
        <v>5</v>
      </c>
      <c r="AQ28" s="590" t="str">
        <f t="shared" si="20"/>
        <v>Canarias</v>
      </c>
      <c r="AR28" s="591">
        <f t="shared" si="21"/>
        <v>2.8256998464411107</v>
      </c>
      <c r="AS28" s="587"/>
      <c r="AT28" s="589">
        <f t="shared" si="22"/>
        <v>16</v>
      </c>
      <c r="AU28" s="589">
        <v>18</v>
      </c>
      <c r="AV28" s="589">
        <f t="shared" si="23"/>
        <v>12</v>
      </c>
      <c r="AW28" s="590" t="str">
        <f t="shared" si="24"/>
        <v>Galicia</v>
      </c>
      <c r="AX28" s="591">
        <f t="shared" si="25"/>
        <v>16.572259998906649</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430"/>
      <c r="Z29" s="593"/>
      <c r="AA29" s="588"/>
      <c r="AB29" s="585"/>
      <c r="AC29" s="585"/>
      <c r="AD29" s="589">
        <f>MATCH(AC30,AB$11:AB$30,0)</f>
        <v>5</v>
      </c>
      <c r="AE29" s="590" t="str">
        <f t="shared" si="3"/>
        <v>Canarias</v>
      </c>
      <c r="AF29" s="591">
        <f t="shared" si="4"/>
        <v>1.8042421801707398</v>
      </c>
      <c r="AG29" s="587"/>
      <c r="AH29" s="585"/>
      <c r="AI29" s="585"/>
      <c r="AJ29" s="589">
        <f>MATCH(AI30,AH$11:AH$30,0)</f>
        <v>17</v>
      </c>
      <c r="AK29" s="590" t="str">
        <f t="shared" si="16"/>
        <v>Rioja, La</v>
      </c>
      <c r="AL29" s="591">
        <f t="shared" si="17"/>
        <v>0.61464063639007172</v>
      </c>
      <c r="AM29" s="587"/>
      <c r="AN29" s="585"/>
      <c r="AO29" s="585"/>
      <c r="AP29" s="589">
        <f>MATCH(AO30,AN$11:AN$30,0)</f>
        <v>15</v>
      </c>
      <c r="AQ29" s="590" t="str">
        <f t="shared" si="20"/>
        <v>Navarra, Comunidad Foral de</v>
      </c>
      <c r="AR29" s="591">
        <f>INDEX(W$11:W$30,AP29,1)</f>
        <v>2.7818935343254094</v>
      </c>
      <c r="AS29" s="587"/>
      <c r="AT29" s="585"/>
      <c r="AU29" s="585"/>
      <c r="AV29" s="589">
        <f>MATCH(AU30,AT$11:AT$30,0)</f>
        <v>5</v>
      </c>
      <c r="AW29" s="590" t="str">
        <f t="shared" si="24"/>
        <v>Canarias</v>
      </c>
      <c r="AX29" s="591">
        <f t="shared" si="25"/>
        <v>16.564867101803056</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1371702</v>
      </c>
      <c r="Q30" s="695">
        <f>P30*100/D30</f>
        <v>2.8892888151384444</v>
      </c>
      <c r="R30" s="675"/>
      <c r="S30" s="698">
        <f>SUM(S11:S28)</f>
        <v>371771</v>
      </c>
      <c r="T30" s="696">
        <f>S30*100/G30</f>
        <v>0.97843717340664549</v>
      </c>
      <c r="U30" s="675"/>
      <c r="V30" s="698">
        <f>SUM(V11:V28)</f>
        <v>263626</v>
      </c>
      <c r="W30" s="696">
        <f>V30*100/J30</f>
        <v>3.9855608723042479</v>
      </c>
      <c r="X30" s="675"/>
      <c r="Y30" s="698">
        <f>SUM(Y11:Y28)</f>
        <v>736305</v>
      </c>
      <c r="Z30" s="594">
        <f>Y30*100/M30</f>
        <v>25.704638498465517</v>
      </c>
      <c r="AA30" s="588"/>
      <c r="AB30" s="589">
        <f>_xlfn.RANK.EQ(Q30,Q$11:Q$30,0)</f>
        <v>9</v>
      </c>
      <c r="AC30" s="589">
        <v>19</v>
      </c>
      <c r="AD30" s="585"/>
      <c r="AE30" s="585"/>
      <c r="AF30" s="595"/>
      <c r="AG30" s="297"/>
      <c r="AH30" s="589">
        <f t="shared" si="14"/>
        <v>10</v>
      </c>
      <c r="AI30" s="589">
        <v>19</v>
      </c>
      <c r="AJ30" s="585"/>
      <c r="AK30" s="585"/>
      <c r="AL30" s="595"/>
      <c r="AM30" s="297"/>
      <c r="AN30" s="589">
        <f t="shared" si="18"/>
        <v>7</v>
      </c>
      <c r="AO30" s="589">
        <v>19</v>
      </c>
      <c r="AP30" s="585"/>
      <c r="AQ30" s="585"/>
      <c r="AR30" s="595"/>
      <c r="AS30" s="297"/>
      <c r="AT30" s="589">
        <f t="shared" si="22"/>
        <v>8</v>
      </c>
      <c r="AU30" s="589">
        <v>19</v>
      </c>
      <c r="AV30" s="585"/>
      <c r="AW30" s="585"/>
      <c r="AX30" s="595"/>
    </row>
    <row r="31" spans="1:50" s="439" customFormat="1" ht="5.25" customHeight="1" x14ac:dyDescent="0.2">
      <c r="B31" s="785" t="s">
        <v>42</v>
      </c>
      <c r="C31" s="786"/>
      <c r="D31" s="786"/>
      <c r="E31" s="786"/>
      <c r="F31" s="786"/>
      <c r="G31" s="786"/>
      <c r="H31" s="786"/>
      <c r="I31" s="786"/>
      <c r="R31" s="786"/>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5" t="s">
        <v>50</v>
      </c>
      <c r="C32" s="787"/>
      <c r="D32" s="787"/>
      <c r="E32" s="787"/>
      <c r="F32" s="787"/>
      <c r="G32" s="787"/>
      <c r="H32" s="787"/>
      <c r="I32" s="787"/>
      <c r="R32" s="78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79" t="s">
        <v>179</v>
      </c>
      <c r="C33" s="1079"/>
      <c r="D33" s="1079"/>
      <c r="E33" s="1079"/>
      <c r="F33" s="1079"/>
      <c r="G33" s="1079"/>
      <c r="H33" s="1079"/>
      <c r="I33" s="1079"/>
      <c r="J33" s="1079"/>
      <c r="K33" s="1079"/>
      <c r="L33" s="1079"/>
      <c r="M33" s="1079"/>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439" customFormat="1" ht="29.25" customHeight="1" x14ac:dyDescent="0.2">
      <c r="B34" s="1055"/>
      <c r="C34" s="1055"/>
      <c r="D34" s="1055"/>
      <c r="E34" s="1055"/>
      <c r="F34" s="1055"/>
      <c r="G34" s="1055"/>
      <c r="H34" s="1055"/>
      <c r="I34" s="1055"/>
      <c r="J34" s="1055"/>
      <c r="K34" s="1055"/>
      <c r="L34" s="1055"/>
      <c r="M34" s="1055"/>
      <c r="N34" s="1055"/>
      <c r="O34" s="1055"/>
      <c r="P34" s="1055"/>
      <c r="Q34" s="700"/>
      <c r="R34" s="700"/>
      <c r="S34" s="700"/>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row>
    <row r="35" spans="2:50" s="439" customFormat="1" ht="4.5" customHeight="1" x14ac:dyDescent="0.2">
      <c r="B35" s="1056"/>
      <c r="C35" s="1056"/>
      <c r="D35" s="1056"/>
      <c r="E35" s="1056"/>
      <c r="F35" s="1056"/>
      <c r="G35" s="1056"/>
      <c r="H35" s="1056"/>
      <c r="I35" s="1056"/>
      <c r="J35" s="1056"/>
      <c r="K35" s="1056"/>
      <c r="L35" s="1056"/>
      <c r="M35" s="1056"/>
      <c r="N35" s="1056"/>
      <c r="O35" s="1056"/>
      <c r="P35" s="1056"/>
      <c r="Q35" s="700"/>
      <c r="R35" s="700"/>
      <c r="S35" s="700"/>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297" customFormat="1" x14ac:dyDescent="0.2">
      <c r="L38" s="615"/>
      <c r="M38" s="615"/>
      <c r="N38" s="615"/>
    </row>
    <row r="39" spans="2:50" x14ac:dyDescent="0.2">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row>
    <row r="40" spans="2:50" x14ac:dyDescent="0.2">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row>
    <row r="41" spans="2:50" x14ac:dyDescent="0.2">
      <c r="B41" s="297"/>
      <c r="C41" s="297"/>
      <c r="D41" s="297"/>
      <c r="E41" s="297"/>
      <c r="F41" s="297"/>
      <c r="G41" s="297"/>
      <c r="H41" s="297"/>
      <c r="I41" s="297"/>
      <c r="J41" s="297"/>
      <c r="K41" s="297"/>
      <c r="L41" s="297"/>
      <c r="M41" s="297"/>
      <c r="N41" s="297"/>
      <c r="O41" s="297"/>
      <c r="P41" s="297"/>
      <c r="Q41" s="297"/>
      <c r="R41" s="297"/>
      <c r="S41" s="297"/>
      <c r="T41" s="297"/>
      <c r="U41" s="297"/>
      <c r="V41" s="297"/>
      <c r="W41" s="297"/>
      <c r="X41" s="297"/>
      <c r="Y41" s="297"/>
    </row>
    <row r="42" spans="2:50" x14ac:dyDescent="0.2">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row>
    <row r="43" spans="2:50" x14ac:dyDescent="0.2">
      <c r="B43" s="297"/>
      <c r="C43" s="297"/>
      <c r="D43" s="297"/>
      <c r="E43" s="297"/>
      <c r="F43" s="297"/>
      <c r="G43" s="297"/>
      <c r="H43" s="297"/>
      <c r="I43" s="297"/>
      <c r="J43" s="297"/>
      <c r="K43" s="297"/>
      <c r="L43" s="297"/>
      <c r="M43" s="297"/>
      <c r="N43" s="297"/>
      <c r="O43" s="297"/>
      <c r="P43" s="297"/>
      <c r="Q43" s="297"/>
      <c r="R43" s="297"/>
      <c r="S43" s="297"/>
      <c r="T43" s="297"/>
      <c r="U43" s="297"/>
      <c r="V43" s="297"/>
      <c r="W43" s="297"/>
      <c r="X43" s="297"/>
      <c r="Y43" s="297"/>
    </row>
    <row r="44" spans="2:50" x14ac:dyDescent="0.2">
      <c r="B44" s="297"/>
      <c r="C44" s="297"/>
      <c r="D44" s="297"/>
      <c r="E44" s="297"/>
      <c r="F44" s="297"/>
      <c r="G44" s="297"/>
      <c r="H44" s="297"/>
      <c r="I44" s="297"/>
      <c r="J44" s="297"/>
      <c r="K44" s="297"/>
      <c r="L44" s="297"/>
      <c r="M44" s="297"/>
      <c r="N44" s="297"/>
      <c r="O44" s="297"/>
      <c r="P44" s="297"/>
      <c r="Q44" s="297"/>
      <c r="R44" s="297"/>
      <c r="S44" s="297"/>
      <c r="T44" s="297"/>
      <c r="U44" s="297"/>
      <c r="V44" s="297"/>
      <c r="W44" s="297"/>
      <c r="X44" s="297"/>
      <c r="Y44" s="297"/>
    </row>
    <row r="45" spans="2:50" x14ac:dyDescent="0.2">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row>
    <row r="46" spans="2:50" x14ac:dyDescent="0.2">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row>
    <row r="47" spans="2:50" x14ac:dyDescent="0.2">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row>
    <row r="48" spans="2:50" x14ac:dyDescent="0.2">
      <c r="B48" s="297"/>
      <c r="C48" s="297"/>
      <c r="D48" s="297"/>
      <c r="E48" s="297"/>
      <c r="F48" s="297"/>
      <c r="G48" s="297"/>
      <c r="H48" s="297"/>
      <c r="I48" s="297"/>
      <c r="J48" s="297"/>
      <c r="K48" s="297"/>
      <c r="L48" s="297"/>
      <c r="M48" s="297"/>
      <c r="N48" s="297"/>
      <c r="O48" s="297"/>
      <c r="P48" s="297"/>
      <c r="Q48" s="297"/>
      <c r="R48" s="297"/>
      <c r="S48" s="297"/>
      <c r="T48" s="297"/>
      <c r="U48" s="297"/>
      <c r="V48" s="297"/>
      <c r="W48" s="297"/>
      <c r="X48" s="297"/>
      <c r="Y48" s="29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65"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40"/>
  <sheetViews>
    <sheetView zoomScale="90" zoomScaleNormal="90" workbookViewId="0"/>
  </sheetViews>
  <sheetFormatPr baseColWidth="10" defaultColWidth="11.42578125" defaultRowHeight="15" x14ac:dyDescent="0.2"/>
  <cols>
    <col min="1" max="1" width="4"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5703125" style="261" customWidth="1"/>
    <col min="12" max="12" width="8.42578125" style="261" customWidth="1"/>
    <col min="13" max="13" width="6.140625" style="261" customWidth="1"/>
    <col min="14" max="14" width="8.42578125" style="261" customWidth="1"/>
    <col min="15" max="15" width="7.5703125" style="261" customWidth="1"/>
    <col min="16" max="16" width="8.42578125" style="261" customWidth="1"/>
    <col min="17" max="17" width="6.140625" style="261" customWidth="1"/>
    <col min="18" max="18" width="8.42578125" style="261" customWidth="1"/>
    <col min="19" max="19" width="6.140625" style="261" customWidth="1"/>
    <col min="20" max="22" width="8.42578125" style="261" customWidth="1"/>
    <col min="23" max="23" width="6.140625" style="261" customWidth="1"/>
    <col min="24" max="24" width="8.42578125" style="261" customWidth="1"/>
    <col min="25" max="25" width="3.5703125" style="261" customWidth="1"/>
    <col min="26" max="27" width="2.42578125" style="261" bestFit="1" customWidth="1"/>
    <col min="28" max="28" width="5.28515625" style="439" customWidth="1"/>
    <col min="29" max="29" width="15" style="297" bestFit="1" customWidth="1"/>
    <col min="30" max="30" width="5.28515625" style="297" bestFit="1" customWidth="1"/>
    <col min="31" max="31" width="3.28515625" style="297" customWidth="1"/>
    <col min="32" max="32" width="4.28515625" style="297" bestFit="1" customWidth="1"/>
    <col min="33" max="33" width="2.42578125" style="297" bestFit="1" customWidth="1"/>
    <col min="34" max="34" width="4.28515625" style="439" bestFit="1" customWidth="1"/>
    <col min="35" max="35" width="8.42578125" style="439" bestFit="1" customWidth="1"/>
    <col min="36" max="36" width="4.28515625" style="261" bestFit="1" customWidth="1"/>
    <col min="37" max="16384" width="11.42578125" style="261"/>
  </cols>
  <sheetData>
    <row r="1" spans="1:36" s="201" customFormat="1" ht="14.25" x14ac:dyDescent="0.2">
      <c r="B1" s="202"/>
      <c r="C1" s="203"/>
      <c r="E1" s="203"/>
      <c r="F1" s="714" t="s">
        <v>143</v>
      </c>
      <c r="G1" s="714"/>
      <c r="H1" s="714"/>
      <c r="I1" s="714" t="s">
        <v>19</v>
      </c>
      <c r="AB1" s="1009"/>
      <c r="AC1" s="714"/>
      <c r="AD1" s="714"/>
      <c r="AE1" s="714"/>
      <c r="AF1" s="714"/>
      <c r="AG1" s="714"/>
      <c r="AH1" s="1009"/>
      <c r="AI1" s="1009"/>
    </row>
    <row r="2" spans="1:36" s="205" customFormat="1" x14ac:dyDescent="0.2">
      <c r="B2" s="1033"/>
      <c r="C2" s="1033"/>
      <c r="AB2" s="507"/>
      <c r="AC2" s="617"/>
      <c r="AD2" s="617"/>
      <c r="AE2" s="617"/>
      <c r="AF2" s="617"/>
      <c r="AG2" s="617"/>
      <c r="AH2" s="507"/>
      <c r="AI2" s="507"/>
    </row>
    <row r="3" spans="1:36" s="208" customFormat="1" ht="29.25" customHeight="1" x14ac:dyDescent="0.2">
      <c r="B3" s="1034"/>
      <c r="C3" s="1034"/>
      <c r="AB3" s="507"/>
      <c r="AC3" s="617"/>
      <c r="AD3" s="617"/>
      <c r="AE3" s="617"/>
      <c r="AF3" s="617"/>
      <c r="AG3" s="617"/>
      <c r="AH3" s="507"/>
      <c r="AI3" s="507"/>
    </row>
    <row r="4" spans="1:36" s="208" customFormat="1" ht="24" customHeight="1" x14ac:dyDescent="0.2">
      <c r="A4" s="1081" t="s">
        <v>439</v>
      </c>
      <c r="B4" s="1081"/>
      <c r="C4" s="1081"/>
      <c r="D4" s="1081"/>
      <c r="E4" s="1081"/>
      <c r="F4" s="1081"/>
      <c r="G4" s="1081"/>
      <c r="H4" s="1081"/>
      <c r="I4" s="1081"/>
      <c r="J4" s="1081"/>
      <c r="K4" s="1081"/>
      <c r="L4" s="1081"/>
      <c r="M4" s="1081"/>
      <c r="N4" s="1081"/>
      <c r="O4" s="1081"/>
      <c r="P4" s="1081"/>
      <c r="Q4" s="1081"/>
      <c r="R4" s="1081"/>
      <c r="S4" s="1081"/>
      <c r="T4" s="1081"/>
      <c r="U4" s="1081"/>
      <c r="V4" s="1081"/>
      <c r="W4" s="1081"/>
      <c r="AB4" s="507"/>
      <c r="AC4" s="617"/>
      <c r="AD4" s="617"/>
      <c r="AE4" s="617"/>
      <c r="AF4" s="617"/>
      <c r="AG4" s="617"/>
      <c r="AH4" s="507"/>
      <c r="AI4" s="507"/>
    </row>
    <row r="5" spans="1:36" s="208" customForma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AB5" s="507"/>
      <c r="AC5" s="617"/>
      <c r="AD5" s="617"/>
      <c r="AE5" s="617"/>
      <c r="AF5" s="617"/>
      <c r="AG5" s="617"/>
      <c r="AH5" s="507"/>
      <c r="AI5" s="507"/>
    </row>
    <row r="6" spans="1:36" s="208" customFormat="1" ht="6.75" customHeight="1" x14ac:dyDescent="0.2">
      <c r="AB6" s="507"/>
      <c r="AC6" s="617"/>
      <c r="AD6" s="617"/>
      <c r="AE6" s="617"/>
      <c r="AF6" s="617"/>
      <c r="AG6" s="617"/>
      <c r="AH6" s="507"/>
      <c r="AI6" s="507"/>
    </row>
    <row r="7" spans="1:36" s="213" customFormat="1" ht="9" customHeight="1" x14ac:dyDescent="0.2">
      <c r="A7" s="209"/>
      <c r="B7" s="1036" t="s">
        <v>15</v>
      </c>
      <c r="C7" s="211"/>
      <c r="D7" s="1082" t="s">
        <v>262</v>
      </c>
      <c r="E7" s="568"/>
      <c r="F7" s="1043"/>
      <c r="G7" s="1043"/>
      <c r="H7" s="568"/>
      <c r="I7" s="864"/>
      <c r="J7" s="865"/>
      <c r="K7" s="942"/>
      <c r="L7" s="942"/>
      <c r="M7" s="943"/>
      <c r="N7" s="943"/>
      <c r="O7" s="943"/>
      <c r="P7" s="943"/>
      <c r="Q7" s="943"/>
      <c r="R7" s="943"/>
      <c r="S7" s="944"/>
      <c r="T7" s="945"/>
      <c r="U7" s="945"/>
      <c r="V7" s="945"/>
      <c r="W7" s="945"/>
      <c r="X7" s="946"/>
      <c r="AB7" s="431"/>
      <c r="AC7" s="596"/>
      <c r="AD7" s="596"/>
      <c r="AE7" s="596"/>
      <c r="AF7" s="596"/>
      <c r="AG7" s="596"/>
      <c r="AH7" s="431"/>
      <c r="AI7" s="431"/>
    </row>
    <row r="8" spans="1:36" s="213" customFormat="1" ht="14.25" customHeight="1" x14ac:dyDescent="0.2">
      <c r="A8" s="209"/>
      <c r="B8" s="1037"/>
      <c r="C8" s="211"/>
      <c r="D8" s="1083"/>
      <c r="E8" s="799"/>
      <c r="F8" s="1045" t="s">
        <v>282</v>
      </c>
      <c r="G8" s="1044"/>
      <c r="H8" s="211"/>
      <c r="I8" s="1045" t="s">
        <v>283</v>
      </c>
      <c r="J8" s="1044"/>
      <c r="K8" s="1084" t="s">
        <v>383</v>
      </c>
      <c r="L8" s="1085"/>
      <c r="M8" s="1085"/>
      <c r="N8" s="1085"/>
      <c r="O8" s="1085"/>
      <c r="P8" s="1085"/>
      <c r="Q8" s="1085"/>
      <c r="R8" s="1085"/>
      <c r="S8" s="1085"/>
      <c r="T8" s="1085"/>
      <c r="U8" s="1085"/>
      <c r="V8" s="1085"/>
      <c r="W8" s="1085"/>
      <c r="X8" s="1086"/>
      <c r="AB8" s="431"/>
      <c r="AC8" s="596"/>
      <c r="AD8" s="596"/>
      <c r="AE8" s="596"/>
      <c r="AF8" s="596"/>
      <c r="AG8" s="596"/>
      <c r="AH8" s="431"/>
      <c r="AI8" s="431"/>
    </row>
    <row r="9" spans="1:36" s="213" customFormat="1" ht="28.5" customHeight="1" x14ac:dyDescent="0.2">
      <c r="A9" s="209"/>
      <c r="B9" s="1037"/>
      <c r="C9" s="211"/>
      <c r="D9" s="1083"/>
      <c r="E9" s="211"/>
      <c r="F9" s="1074"/>
      <c r="G9" s="1075"/>
      <c r="H9" s="211"/>
      <c r="I9" s="1074"/>
      <c r="J9" s="1075"/>
      <c r="K9" s="1045" t="s">
        <v>384</v>
      </c>
      <c r="L9" s="1044"/>
      <c r="M9" s="1045" t="s">
        <v>385</v>
      </c>
      <c r="N9" s="1044"/>
      <c r="O9" s="1045" t="s">
        <v>386</v>
      </c>
      <c r="P9" s="1044"/>
      <c r="Q9" s="1045" t="s">
        <v>387</v>
      </c>
      <c r="R9" s="1044"/>
      <c r="S9" s="1045" t="s">
        <v>388</v>
      </c>
      <c r="T9" s="1044"/>
      <c r="U9" s="1045" t="s">
        <v>121</v>
      </c>
      <c r="V9" s="1044"/>
      <c r="W9" s="1045" t="s">
        <v>389</v>
      </c>
      <c r="X9" s="1044"/>
      <c r="AB9" s="431"/>
      <c r="AC9" s="596"/>
      <c r="AD9" s="596"/>
      <c r="AE9" s="596"/>
      <c r="AF9" s="596"/>
      <c r="AG9" s="596"/>
      <c r="AH9" s="431"/>
      <c r="AI9" s="431"/>
    </row>
    <row r="10" spans="1:36" s="219" customFormat="1" ht="22.5" x14ac:dyDescent="0.2">
      <c r="A10" s="214"/>
      <c r="B10" s="1038"/>
      <c r="C10" s="216"/>
      <c r="D10" s="800" t="s">
        <v>12</v>
      </c>
      <c r="E10" s="216"/>
      <c r="F10" s="217" t="s">
        <v>12</v>
      </c>
      <c r="G10" s="218" t="s">
        <v>284</v>
      </c>
      <c r="H10" s="216"/>
      <c r="I10" s="217" t="s">
        <v>12</v>
      </c>
      <c r="J10" s="218" t="s">
        <v>284</v>
      </c>
      <c r="K10" s="217" t="s">
        <v>12</v>
      </c>
      <c r="L10" s="218" t="s">
        <v>390</v>
      </c>
      <c r="M10" s="217" t="s">
        <v>12</v>
      </c>
      <c r="N10" s="218" t="s">
        <v>390</v>
      </c>
      <c r="O10" s="217" t="s">
        <v>12</v>
      </c>
      <c r="P10" s="218" t="s">
        <v>390</v>
      </c>
      <c r="Q10" s="217" t="s">
        <v>12</v>
      </c>
      <c r="R10" s="218" t="s">
        <v>390</v>
      </c>
      <c r="S10" s="217" t="s">
        <v>12</v>
      </c>
      <c r="T10" s="218" t="s">
        <v>390</v>
      </c>
      <c r="U10" s="217" t="s">
        <v>12</v>
      </c>
      <c r="V10" s="218" t="s">
        <v>390</v>
      </c>
      <c r="W10" s="217" t="s">
        <v>12</v>
      </c>
      <c r="X10" s="218" t="s">
        <v>390</v>
      </c>
      <c r="AB10" s="435"/>
      <c r="AC10" s="590" t="s">
        <v>217</v>
      </c>
      <c r="AD10" s="947" t="s">
        <v>399</v>
      </c>
      <c r="AE10" s="948" t="s">
        <v>400</v>
      </c>
      <c r="AF10" s="600"/>
      <c r="AG10" s="600"/>
      <c r="AH10" s="435"/>
      <c r="AI10" s="435"/>
    </row>
    <row r="11" spans="1:36"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W11" s="231"/>
      <c r="X11" s="231"/>
      <c r="AB11" s="231"/>
      <c r="AC11" s="949">
        <v>44286</v>
      </c>
      <c r="AD11" s="947">
        <v>27240</v>
      </c>
      <c r="AE11" s="947">
        <v>16097</v>
      </c>
      <c r="AF11" s="587"/>
      <c r="AG11" s="587"/>
      <c r="AH11" s="231"/>
      <c r="AI11" s="231"/>
    </row>
    <row r="12" spans="1:36" s="232" customFormat="1" ht="14.25" x14ac:dyDescent="0.15">
      <c r="A12" s="224"/>
      <c r="B12" s="225" t="s">
        <v>11</v>
      </c>
      <c r="C12" s="226"/>
      <c r="D12" s="801">
        <v>276119</v>
      </c>
      <c r="E12" s="226"/>
      <c r="F12" s="227">
        <v>2964</v>
      </c>
      <c r="G12" s="228">
        <v>1.0734502153057197</v>
      </c>
      <c r="H12" s="226"/>
      <c r="I12" s="227">
        <v>2346</v>
      </c>
      <c r="J12" s="228">
        <v>0.84963367243833277</v>
      </c>
      <c r="K12" s="227">
        <v>2103</v>
      </c>
      <c r="L12" s="228">
        <v>89.641943734015356</v>
      </c>
      <c r="M12" s="227">
        <v>19</v>
      </c>
      <c r="N12" s="228">
        <v>0.80988917306052854</v>
      </c>
      <c r="O12" s="227">
        <v>48</v>
      </c>
      <c r="P12" s="228">
        <v>2.0460358056265986</v>
      </c>
      <c r="Q12" s="227">
        <v>147</v>
      </c>
      <c r="R12" s="228">
        <v>6.265984654731457</v>
      </c>
      <c r="S12" s="227">
        <v>0</v>
      </c>
      <c r="T12" s="228">
        <v>0</v>
      </c>
      <c r="U12" s="227">
        <v>8</v>
      </c>
      <c r="V12" s="228">
        <v>0.34100596760443308</v>
      </c>
      <c r="W12" s="227">
        <v>21</v>
      </c>
      <c r="X12" s="228">
        <f t="shared" ref="X12:X29" si="0">W12/$I12*100</f>
        <v>0.8951406649616368</v>
      </c>
      <c r="Z12" s="305"/>
      <c r="AA12" s="305"/>
      <c r="AB12" s="305"/>
      <c r="AC12" s="949">
        <v>44316</v>
      </c>
      <c r="AD12" s="947">
        <v>23620</v>
      </c>
      <c r="AE12" s="947">
        <v>14066</v>
      </c>
      <c r="AF12" s="589"/>
      <c r="AG12" s="589"/>
      <c r="AH12" s="305"/>
      <c r="AI12" s="306"/>
      <c r="AJ12" s="950"/>
    </row>
    <row r="13" spans="1:36" s="232" customFormat="1" ht="14.25" x14ac:dyDescent="0.15">
      <c r="A13" s="224"/>
      <c r="B13" s="233" t="s">
        <v>10</v>
      </c>
      <c r="C13" s="226"/>
      <c r="D13" s="802">
        <v>39459</v>
      </c>
      <c r="E13" s="226"/>
      <c r="F13" s="234">
        <v>682</v>
      </c>
      <c r="G13" s="235">
        <v>1.7283762893129579</v>
      </c>
      <c r="H13" s="226"/>
      <c r="I13" s="234">
        <v>436</v>
      </c>
      <c r="J13" s="235">
        <v>1.1049443726399555</v>
      </c>
      <c r="K13" s="234">
        <v>422</v>
      </c>
      <c r="L13" s="235">
        <v>96.788990825688074</v>
      </c>
      <c r="M13" s="234">
        <v>6</v>
      </c>
      <c r="N13" s="235">
        <v>1.3761467889908259</v>
      </c>
      <c r="O13" s="234">
        <v>2</v>
      </c>
      <c r="P13" s="235">
        <v>0.45871559633027525</v>
      </c>
      <c r="Q13" s="234">
        <v>0</v>
      </c>
      <c r="R13" s="235">
        <v>0</v>
      </c>
      <c r="S13" s="234">
        <v>0</v>
      </c>
      <c r="T13" s="235">
        <v>0</v>
      </c>
      <c r="U13" s="234">
        <v>3</v>
      </c>
      <c r="V13" s="235">
        <v>0.68807339449541294</v>
      </c>
      <c r="W13" s="234">
        <v>3</v>
      </c>
      <c r="X13" s="235">
        <f t="shared" si="0"/>
        <v>0.68807339449541294</v>
      </c>
      <c r="Z13" s="305"/>
      <c r="AA13" s="305"/>
      <c r="AB13" s="305"/>
      <c r="AC13" s="949">
        <v>44347</v>
      </c>
      <c r="AD13" s="947">
        <v>21534</v>
      </c>
      <c r="AE13" s="947">
        <v>12150</v>
      </c>
      <c r="AF13" s="589"/>
      <c r="AG13" s="589"/>
      <c r="AH13" s="305"/>
      <c r="AI13" s="306"/>
      <c r="AJ13" s="950"/>
    </row>
    <row r="14" spans="1:36" s="232" customFormat="1" ht="14.25" x14ac:dyDescent="0.15">
      <c r="A14" s="224"/>
      <c r="B14" s="233" t="s">
        <v>40</v>
      </c>
      <c r="C14" s="226"/>
      <c r="D14" s="802">
        <v>30053</v>
      </c>
      <c r="E14" s="226"/>
      <c r="F14" s="234">
        <v>451</v>
      </c>
      <c r="G14" s="235">
        <v>1.5006821282401093</v>
      </c>
      <c r="H14" s="226"/>
      <c r="I14" s="234">
        <v>306</v>
      </c>
      <c r="J14" s="235">
        <v>1.0182011779190097</v>
      </c>
      <c r="K14" s="234">
        <v>279</v>
      </c>
      <c r="L14" s="235">
        <v>91.17647058823529</v>
      </c>
      <c r="M14" s="234">
        <v>6</v>
      </c>
      <c r="N14" s="235">
        <v>1.9607843137254901</v>
      </c>
      <c r="O14" s="234">
        <v>11</v>
      </c>
      <c r="P14" s="235">
        <v>3.594771241830065</v>
      </c>
      <c r="Q14" s="234">
        <v>0</v>
      </c>
      <c r="R14" s="235">
        <v>0</v>
      </c>
      <c r="S14" s="234">
        <v>0</v>
      </c>
      <c r="T14" s="235">
        <v>0</v>
      </c>
      <c r="U14" s="234">
        <v>10</v>
      </c>
      <c r="V14" s="235">
        <v>3.2679738562091507</v>
      </c>
      <c r="W14" s="234">
        <v>0</v>
      </c>
      <c r="X14" s="235">
        <f t="shared" si="0"/>
        <v>0</v>
      </c>
      <c r="Z14" s="305"/>
      <c r="AA14" s="305"/>
      <c r="AB14" s="305"/>
      <c r="AC14" s="949">
        <v>44377</v>
      </c>
      <c r="AD14" s="947">
        <v>21833</v>
      </c>
      <c r="AE14" s="947">
        <v>13954</v>
      </c>
      <c r="AF14" s="589"/>
      <c r="AG14" s="589"/>
      <c r="AH14" s="305"/>
      <c r="AI14" s="306"/>
      <c r="AJ14" s="950"/>
    </row>
    <row r="15" spans="1:36" s="232" customFormat="1" ht="14.25" x14ac:dyDescent="0.15">
      <c r="A15" s="224"/>
      <c r="B15" s="233" t="s">
        <v>41</v>
      </c>
      <c r="C15" s="226"/>
      <c r="D15" s="802">
        <v>28446</v>
      </c>
      <c r="E15" s="226"/>
      <c r="F15" s="234">
        <v>1089</v>
      </c>
      <c r="G15" s="235">
        <v>3.8283062645011601</v>
      </c>
      <c r="H15" s="226"/>
      <c r="I15" s="234">
        <v>452</v>
      </c>
      <c r="J15" s="235">
        <v>1.5889756028967166</v>
      </c>
      <c r="K15" s="234">
        <v>358</v>
      </c>
      <c r="L15" s="235">
        <v>79.203539823008853</v>
      </c>
      <c r="M15" s="234">
        <v>5</v>
      </c>
      <c r="N15" s="235">
        <v>1.1061946902654867</v>
      </c>
      <c r="O15" s="234">
        <v>72</v>
      </c>
      <c r="P15" s="235">
        <v>15.929203539823009</v>
      </c>
      <c r="Q15" s="234">
        <v>0</v>
      </c>
      <c r="R15" s="235">
        <v>0</v>
      </c>
      <c r="S15" s="234">
        <v>0</v>
      </c>
      <c r="T15" s="235">
        <v>0</v>
      </c>
      <c r="U15" s="234">
        <v>17</v>
      </c>
      <c r="V15" s="235">
        <v>3.7610619469026552</v>
      </c>
      <c r="W15" s="234">
        <v>0</v>
      </c>
      <c r="X15" s="235">
        <f t="shared" si="0"/>
        <v>0</v>
      </c>
      <c r="Z15" s="305"/>
      <c r="AA15" s="305"/>
      <c r="AB15" s="305"/>
      <c r="AC15" s="949">
        <v>44408</v>
      </c>
      <c r="AD15" s="947">
        <v>25882</v>
      </c>
      <c r="AE15" s="947">
        <v>13248</v>
      </c>
      <c r="AF15" s="589"/>
      <c r="AG15" s="589"/>
      <c r="AH15" s="305"/>
      <c r="AI15" s="306"/>
      <c r="AJ15" s="950"/>
    </row>
    <row r="16" spans="1:36" s="232" customFormat="1" ht="14.25" x14ac:dyDescent="0.15">
      <c r="A16" s="224"/>
      <c r="B16" s="233" t="s">
        <v>9</v>
      </c>
      <c r="C16" s="226"/>
      <c r="D16" s="802">
        <v>39291</v>
      </c>
      <c r="E16" s="226"/>
      <c r="F16" s="234">
        <v>667</v>
      </c>
      <c r="G16" s="235">
        <v>1.6975897788297574</v>
      </c>
      <c r="H16" s="226"/>
      <c r="I16" s="234">
        <v>333</v>
      </c>
      <c r="J16" s="235">
        <v>0.84752233335878457</v>
      </c>
      <c r="K16" s="234">
        <v>328</v>
      </c>
      <c r="L16" s="235">
        <v>98.498498498498492</v>
      </c>
      <c r="M16" s="234">
        <v>1</v>
      </c>
      <c r="N16" s="235">
        <v>0.3003003003003003</v>
      </c>
      <c r="O16" s="234">
        <v>2</v>
      </c>
      <c r="P16" s="235">
        <v>0.60060060060060061</v>
      </c>
      <c r="Q16" s="234">
        <v>0</v>
      </c>
      <c r="R16" s="235">
        <v>0</v>
      </c>
      <c r="S16" s="234">
        <v>0</v>
      </c>
      <c r="T16" s="235">
        <v>0</v>
      </c>
      <c r="U16" s="234">
        <v>1</v>
      </c>
      <c r="V16" s="235">
        <v>0.3003003003003003</v>
      </c>
      <c r="W16" s="234">
        <v>1</v>
      </c>
      <c r="X16" s="235">
        <f t="shared" si="0"/>
        <v>0.3003003003003003</v>
      </c>
      <c r="Z16" s="305"/>
      <c r="AA16" s="305"/>
      <c r="AB16" s="305"/>
      <c r="AC16" s="949">
        <v>44439</v>
      </c>
      <c r="AD16" s="947">
        <v>15551</v>
      </c>
      <c r="AE16" s="947">
        <v>13247</v>
      </c>
      <c r="AF16" s="589"/>
      <c r="AG16" s="589"/>
      <c r="AH16" s="305"/>
      <c r="AI16" s="306"/>
      <c r="AJ16" s="950"/>
    </row>
    <row r="17" spans="1:36" s="232" customFormat="1" ht="14.25" x14ac:dyDescent="0.15">
      <c r="A17" s="224"/>
      <c r="B17" s="233" t="s">
        <v>8</v>
      </c>
      <c r="C17" s="226"/>
      <c r="D17" s="803">
        <v>17610</v>
      </c>
      <c r="E17" s="226"/>
      <c r="F17" s="234">
        <v>80</v>
      </c>
      <c r="G17" s="235">
        <v>0.45428733674048838</v>
      </c>
      <c r="H17" s="226"/>
      <c r="I17" s="234">
        <v>123</v>
      </c>
      <c r="J17" s="235">
        <v>0.69846678023850084</v>
      </c>
      <c r="K17" s="238">
        <v>123</v>
      </c>
      <c r="L17" s="235">
        <v>100</v>
      </c>
      <c r="M17" s="238">
        <v>0</v>
      </c>
      <c r="N17" s="235">
        <v>0</v>
      </c>
      <c r="O17" s="238">
        <v>0</v>
      </c>
      <c r="P17" s="235">
        <v>0</v>
      </c>
      <c r="Q17" s="238">
        <v>0</v>
      </c>
      <c r="R17" s="235">
        <v>0</v>
      </c>
      <c r="S17" s="238">
        <v>0</v>
      </c>
      <c r="T17" s="235">
        <v>0</v>
      </c>
      <c r="U17" s="238">
        <v>0</v>
      </c>
      <c r="V17" s="235">
        <v>0</v>
      </c>
      <c r="W17" s="238">
        <v>0</v>
      </c>
      <c r="X17" s="235">
        <f t="shared" si="0"/>
        <v>0</v>
      </c>
      <c r="Z17" s="305"/>
      <c r="AA17" s="305"/>
      <c r="AB17" s="305"/>
      <c r="AC17" s="949">
        <v>44469</v>
      </c>
      <c r="AD17" s="947">
        <v>29199</v>
      </c>
      <c r="AE17" s="947">
        <v>15187</v>
      </c>
      <c r="AF17" s="589"/>
      <c r="AG17" s="589"/>
      <c r="AH17" s="305"/>
      <c r="AI17" s="306"/>
      <c r="AJ17" s="950"/>
    </row>
    <row r="18" spans="1:36" s="232" customFormat="1" ht="14.25" x14ac:dyDescent="0.15">
      <c r="A18" s="224"/>
      <c r="B18" s="233" t="s">
        <v>7</v>
      </c>
      <c r="C18" s="226"/>
      <c r="D18" s="802">
        <v>119437</v>
      </c>
      <c r="E18" s="226"/>
      <c r="F18" s="234">
        <v>1839</v>
      </c>
      <c r="G18" s="235">
        <v>1.5397238711622028</v>
      </c>
      <c r="H18" s="226"/>
      <c r="I18" s="234">
        <v>1144</v>
      </c>
      <c r="J18" s="235">
        <v>0.95782713899377914</v>
      </c>
      <c r="K18" s="234">
        <v>1012</v>
      </c>
      <c r="L18" s="235">
        <v>88.461538461538453</v>
      </c>
      <c r="M18" s="234">
        <v>37</v>
      </c>
      <c r="N18" s="235">
        <v>3.2342657342657342</v>
      </c>
      <c r="O18" s="234">
        <v>6</v>
      </c>
      <c r="P18" s="235">
        <v>0.52447552447552448</v>
      </c>
      <c r="Q18" s="234">
        <v>0</v>
      </c>
      <c r="R18" s="235">
        <v>0</v>
      </c>
      <c r="S18" s="234">
        <v>0</v>
      </c>
      <c r="T18" s="235">
        <v>0</v>
      </c>
      <c r="U18" s="234">
        <v>68</v>
      </c>
      <c r="V18" s="235">
        <v>5.9440559440559442</v>
      </c>
      <c r="W18" s="234">
        <v>21</v>
      </c>
      <c r="X18" s="235">
        <f t="shared" si="0"/>
        <v>1.8356643356643356</v>
      </c>
      <c r="Z18" s="305"/>
      <c r="AA18" s="305"/>
      <c r="AB18" s="305"/>
      <c r="AC18" s="949">
        <v>44500</v>
      </c>
      <c r="AD18" s="947">
        <v>26213</v>
      </c>
      <c r="AE18" s="947">
        <v>13678</v>
      </c>
      <c r="AF18" s="589"/>
      <c r="AG18" s="589"/>
      <c r="AH18" s="305"/>
      <c r="AI18" s="306"/>
      <c r="AJ18" s="950"/>
    </row>
    <row r="19" spans="1:36" s="232" customFormat="1" ht="14.25" x14ac:dyDescent="0.15">
      <c r="A19" s="224"/>
      <c r="B19" s="233" t="s">
        <v>43</v>
      </c>
      <c r="C19" s="226"/>
      <c r="D19" s="802">
        <v>69903</v>
      </c>
      <c r="E19" s="226"/>
      <c r="F19" s="234">
        <v>1205</v>
      </c>
      <c r="G19" s="235">
        <v>1.7238172896728323</v>
      </c>
      <c r="H19" s="226"/>
      <c r="I19" s="234">
        <v>785</v>
      </c>
      <c r="J19" s="235">
        <v>1.1229847073802268</v>
      </c>
      <c r="K19" s="234">
        <v>722</v>
      </c>
      <c r="L19" s="235">
        <v>91.974522292993626</v>
      </c>
      <c r="M19" s="234">
        <v>12</v>
      </c>
      <c r="N19" s="235">
        <v>1.5286624203821657</v>
      </c>
      <c r="O19" s="234">
        <v>9</v>
      </c>
      <c r="P19" s="235">
        <v>1.1464968152866242</v>
      </c>
      <c r="Q19" s="234">
        <v>7</v>
      </c>
      <c r="R19" s="235">
        <v>0.89171974522292996</v>
      </c>
      <c r="S19" s="234">
        <v>0</v>
      </c>
      <c r="T19" s="235">
        <v>0</v>
      </c>
      <c r="U19" s="234">
        <v>10</v>
      </c>
      <c r="V19" s="235">
        <v>1.2738853503184715</v>
      </c>
      <c r="W19" s="234">
        <v>25</v>
      </c>
      <c r="X19" s="235">
        <f t="shared" si="0"/>
        <v>3.1847133757961785</v>
      </c>
      <c r="Z19" s="305"/>
      <c r="AA19" s="305"/>
      <c r="AB19" s="305"/>
      <c r="AC19" s="949">
        <v>44530</v>
      </c>
      <c r="AD19" s="947">
        <v>25655</v>
      </c>
      <c r="AE19" s="947">
        <v>14422</v>
      </c>
      <c r="AF19" s="589"/>
      <c r="AG19" s="589"/>
      <c r="AH19" s="305"/>
      <c r="AI19" s="306"/>
      <c r="AJ19" s="950"/>
    </row>
    <row r="20" spans="1:36" s="232" customFormat="1" ht="14.25" x14ac:dyDescent="0.15">
      <c r="A20" s="224"/>
      <c r="B20" s="233" t="s">
        <v>44</v>
      </c>
      <c r="C20" s="226"/>
      <c r="D20" s="802">
        <v>199368</v>
      </c>
      <c r="E20" s="226"/>
      <c r="F20" s="234">
        <v>3359</v>
      </c>
      <c r="G20" s="235">
        <v>1.6848240439789737</v>
      </c>
      <c r="H20" s="226"/>
      <c r="I20" s="234">
        <v>2193</v>
      </c>
      <c r="J20" s="235">
        <v>1.0999759239195859</v>
      </c>
      <c r="K20" s="234">
        <v>1838</v>
      </c>
      <c r="L20" s="235">
        <v>83.81212950296397</v>
      </c>
      <c r="M20" s="234">
        <v>10</v>
      </c>
      <c r="N20" s="235">
        <v>0.45599635202918376</v>
      </c>
      <c r="O20" s="234">
        <v>343</v>
      </c>
      <c r="P20" s="235">
        <v>15.640674874601004</v>
      </c>
      <c r="Q20" s="234">
        <v>0</v>
      </c>
      <c r="R20" s="235">
        <v>0</v>
      </c>
      <c r="S20" s="234">
        <v>1</v>
      </c>
      <c r="T20" s="235">
        <v>4.5599635202918376E-2</v>
      </c>
      <c r="U20" s="234">
        <v>1</v>
      </c>
      <c r="V20" s="235">
        <v>4.5599635202918376E-2</v>
      </c>
      <c r="W20" s="234">
        <v>0</v>
      </c>
      <c r="X20" s="235">
        <f t="shared" si="0"/>
        <v>0</v>
      </c>
      <c r="Z20" s="305"/>
      <c r="AA20" s="305"/>
      <c r="AB20" s="305"/>
      <c r="AC20" s="949">
        <v>44561</v>
      </c>
      <c r="AD20" s="947">
        <v>24712</v>
      </c>
      <c r="AE20" s="947">
        <v>14501</v>
      </c>
      <c r="AF20" s="589"/>
      <c r="AG20" s="589"/>
      <c r="AH20" s="305"/>
      <c r="AI20" s="306"/>
      <c r="AJ20" s="950"/>
    </row>
    <row r="21" spans="1:36" s="232" customFormat="1" ht="14.25" x14ac:dyDescent="0.15">
      <c r="A21" s="224"/>
      <c r="B21" s="233" t="s">
        <v>6</v>
      </c>
      <c r="C21" s="226"/>
      <c r="D21" s="802">
        <v>138619</v>
      </c>
      <c r="E21" s="226"/>
      <c r="F21" s="234">
        <v>252</v>
      </c>
      <c r="G21" s="235">
        <v>0.18179326066412252</v>
      </c>
      <c r="H21" s="226"/>
      <c r="I21" s="234">
        <v>989</v>
      </c>
      <c r="J21" s="235">
        <v>0.71346640792387772</v>
      </c>
      <c r="K21" s="234">
        <v>917</v>
      </c>
      <c r="L21" s="235">
        <v>92.719919110212331</v>
      </c>
      <c r="M21" s="234">
        <v>21</v>
      </c>
      <c r="N21" s="235">
        <v>2.1233569261880687</v>
      </c>
      <c r="O21" s="234">
        <v>50</v>
      </c>
      <c r="P21" s="235">
        <v>5.0556117290192111</v>
      </c>
      <c r="Q21" s="234">
        <v>1</v>
      </c>
      <c r="R21" s="235">
        <v>0.10111223458038424</v>
      </c>
      <c r="S21" s="234">
        <v>0</v>
      </c>
      <c r="T21" s="235">
        <v>0</v>
      </c>
      <c r="U21" s="234">
        <v>0</v>
      </c>
      <c r="V21" s="235">
        <v>0</v>
      </c>
      <c r="W21" s="234">
        <v>0</v>
      </c>
      <c r="X21" s="235">
        <f t="shared" si="0"/>
        <v>0</v>
      </c>
      <c r="Z21" s="305"/>
      <c r="AA21" s="305"/>
      <c r="AB21" s="305"/>
      <c r="AC21" s="949">
        <v>44592</v>
      </c>
      <c r="AD21" s="947">
        <v>15800</v>
      </c>
      <c r="AE21" s="947">
        <v>18653</v>
      </c>
      <c r="AF21" s="589"/>
      <c r="AG21" s="589"/>
      <c r="AH21" s="305"/>
      <c r="AI21" s="306"/>
      <c r="AJ21" s="950"/>
    </row>
    <row r="22" spans="1:36" s="232" customFormat="1" ht="14.25" x14ac:dyDescent="0.15">
      <c r="A22" s="224"/>
      <c r="B22" s="233" t="s">
        <v>5</v>
      </c>
      <c r="C22" s="226"/>
      <c r="D22" s="802">
        <v>34303</v>
      </c>
      <c r="E22" s="226"/>
      <c r="F22" s="234">
        <v>152</v>
      </c>
      <c r="G22" s="235">
        <v>0.44310993207591171</v>
      </c>
      <c r="H22" s="226"/>
      <c r="I22" s="234">
        <v>330</v>
      </c>
      <c r="J22" s="235">
        <v>0.96201498411217679</v>
      </c>
      <c r="K22" s="234">
        <v>275</v>
      </c>
      <c r="L22" s="235">
        <v>83.333333333333343</v>
      </c>
      <c r="M22" s="234">
        <v>3</v>
      </c>
      <c r="N22" s="235">
        <v>0.90909090909090906</v>
      </c>
      <c r="O22" s="234">
        <v>42</v>
      </c>
      <c r="P22" s="235">
        <v>12.727272727272727</v>
      </c>
      <c r="Q22" s="234">
        <v>5</v>
      </c>
      <c r="R22" s="235">
        <v>1.5151515151515151</v>
      </c>
      <c r="S22" s="234">
        <v>0</v>
      </c>
      <c r="T22" s="235">
        <v>0</v>
      </c>
      <c r="U22" s="234">
        <v>3</v>
      </c>
      <c r="V22" s="235">
        <v>0.90909090909090906</v>
      </c>
      <c r="W22" s="234">
        <v>2</v>
      </c>
      <c r="X22" s="235">
        <f t="shared" si="0"/>
        <v>0.60606060606060608</v>
      </c>
      <c r="Z22" s="305"/>
      <c r="AA22" s="305"/>
      <c r="AB22" s="305"/>
      <c r="AC22" s="949">
        <v>44620</v>
      </c>
      <c r="AD22" s="947">
        <v>21660</v>
      </c>
      <c r="AE22" s="947">
        <v>18762</v>
      </c>
      <c r="AF22" s="589"/>
      <c r="AG22" s="589"/>
      <c r="AH22" s="305"/>
      <c r="AI22" s="306"/>
      <c r="AJ22" s="950"/>
    </row>
    <row r="23" spans="1:36" s="232" customFormat="1" ht="14.25" x14ac:dyDescent="0.15">
      <c r="A23" s="224"/>
      <c r="B23" s="233" t="s">
        <v>38</v>
      </c>
      <c r="C23" s="226"/>
      <c r="D23" s="802">
        <v>72822</v>
      </c>
      <c r="E23" s="226"/>
      <c r="F23" s="234">
        <v>1000</v>
      </c>
      <c r="G23" s="235">
        <v>1.3732113921617095</v>
      </c>
      <c r="H23" s="226"/>
      <c r="I23" s="234">
        <v>746</v>
      </c>
      <c r="J23" s="235">
        <v>1.0244156985526351</v>
      </c>
      <c r="K23" s="234">
        <v>687</v>
      </c>
      <c r="L23" s="235">
        <v>92.091152815013402</v>
      </c>
      <c r="M23" s="234">
        <v>12</v>
      </c>
      <c r="N23" s="235">
        <v>1.6085790884718498</v>
      </c>
      <c r="O23" s="234">
        <v>3</v>
      </c>
      <c r="P23" s="235">
        <v>0.40214477211796246</v>
      </c>
      <c r="Q23" s="234">
        <v>2</v>
      </c>
      <c r="R23" s="235">
        <v>0.26809651474530832</v>
      </c>
      <c r="S23" s="234">
        <v>0</v>
      </c>
      <c r="T23" s="235">
        <v>0</v>
      </c>
      <c r="U23" s="234">
        <v>42</v>
      </c>
      <c r="V23" s="235">
        <v>5.6300268096514747</v>
      </c>
      <c r="W23" s="234">
        <v>0</v>
      </c>
      <c r="X23" s="235">
        <f t="shared" si="0"/>
        <v>0</v>
      </c>
      <c r="Z23" s="305"/>
      <c r="AA23" s="305"/>
      <c r="AB23" s="305"/>
      <c r="AC23" s="949">
        <v>44651</v>
      </c>
      <c r="AD23" s="947">
        <v>28954</v>
      </c>
      <c r="AE23" s="947">
        <v>17183</v>
      </c>
      <c r="AF23" s="589"/>
      <c r="AG23" s="589"/>
      <c r="AH23" s="305"/>
      <c r="AI23" s="306"/>
      <c r="AJ23" s="950"/>
    </row>
    <row r="24" spans="1:36" s="232" customFormat="1" ht="14.25" x14ac:dyDescent="0.15">
      <c r="A24" s="224"/>
      <c r="B24" s="233" t="s">
        <v>45</v>
      </c>
      <c r="C24" s="226"/>
      <c r="D24" s="802">
        <v>172160</v>
      </c>
      <c r="E24" s="226"/>
      <c r="F24" s="234">
        <v>4875</v>
      </c>
      <c r="G24" s="235">
        <v>2.8316682156133828</v>
      </c>
      <c r="H24" s="226"/>
      <c r="I24" s="234">
        <v>1638</v>
      </c>
      <c r="J24" s="235">
        <v>0.95144052044609673</v>
      </c>
      <c r="K24" s="234">
        <v>1248</v>
      </c>
      <c r="L24" s="235">
        <v>76.19047619047619</v>
      </c>
      <c r="M24" s="234">
        <v>46</v>
      </c>
      <c r="N24" s="235">
        <v>2.8083028083028085</v>
      </c>
      <c r="O24" s="234">
        <v>0</v>
      </c>
      <c r="P24" s="235">
        <v>0</v>
      </c>
      <c r="Q24" s="234">
        <v>0</v>
      </c>
      <c r="R24" s="235">
        <v>0</v>
      </c>
      <c r="S24" s="234">
        <v>0</v>
      </c>
      <c r="T24" s="235">
        <v>0</v>
      </c>
      <c r="U24" s="234">
        <v>0</v>
      </c>
      <c r="V24" s="235">
        <v>0</v>
      </c>
      <c r="W24" s="234">
        <v>344</v>
      </c>
      <c r="X24" s="235">
        <f t="shared" si="0"/>
        <v>21.001221001221001</v>
      </c>
      <c r="Z24" s="305"/>
      <c r="AA24" s="305"/>
      <c r="AB24" s="305"/>
      <c r="AC24" s="949">
        <v>44681</v>
      </c>
      <c r="AD24" s="947">
        <v>20498</v>
      </c>
      <c r="AE24" s="947">
        <v>16055</v>
      </c>
      <c r="AF24" s="589"/>
      <c r="AG24" s="589"/>
      <c r="AH24" s="305"/>
      <c r="AI24" s="306"/>
      <c r="AJ24" s="950"/>
    </row>
    <row r="25" spans="1:36" s="240" customFormat="1" ht="14.25" x14ac:dyDescent="0.15">
      <c r="A25" s="239"/>
      <c r="B25" s="233" t="s">
        <v>46</v>
      </c>
      <c r="C25" s="226"/>
      <c r="D25" s="802">
        <v>39370</v>
      </c>
      <c r="E25" s="226"/>
      <c r="F25" s="234">
        <v>237</v>
      </c>
      <c r="G25" s="235">
        <v>0.60198120396240795</v>
      </c>
      <c r="H25" s="226"/>
      <c r="I25" s="234">
        <v>288</v>
      </c>
      <c r="J25" s="235">
        <v>0.73152146304292609</v>
      </c>
      <c r="K25" s="234">
        <v>228</v>
      </c>
      <c r="L25" s="235">
        <v>79.166666666666657</v>
      </c>
      <c r="M25" s="234">
        <v>5</v>
      </c>
      <c r="N25" s="235">
        <v>1.7361111111111112</v>
      </c>
      <c r="O25" s="234">
        <v>8</v>
      </c>
      <c r="P25" s="235">
        <v>2.7777777777777777</v>
      </c>
      <c r="Q25" s="234">
        <v>29</v>
      </c>
      <c r="R25" s="235">
        <v>10.069444444444445</v>
      </c>
      <c r="S25" s="234">
        <v>17</v>
      </c>
      <c r="T25" s="235">
        <v>5.9027777777777777</v>
      </c>
      <c r="U25" s="234">
        <v>0</v>
      </c>
      <c r="V25" s="235">
        <v>0</v>
      </c>
      <c r="W25" s="234">
        <v>1</v>
      </c>
      <c r="X25" s="235">
        <f t="shared" si="0"/>
        <v>0.34722222222222221</v>
      </c>
      <c r="Z25" s="305"/>
      <c r="AA25" s="305"/>
      <c r="AB25" s="305"/>
      <c r="AC25" s="949">
        <v>44712</v>
      </c>
      <c r="AD25" s="947">
        <v>23876</v>
      </c>
      <c r="AE25" s="947">
        <v>15983</v>
      </c>
      <c r="AF25" s="589"/>
      <c r="AG25" s="589"/>
      <c r="AH25" s="305"/>
      <c r="AI25" s="306"/>
      <c r="AJ25" s="950"/>
    </row>
    <row r="26" spans="1:36" s="232" customFormat="1" ht="14.25" x14ac:dyDescent="0.15">
      <c r="B26" s="233" t="s">
        <v>47</v>
      </c>
      <c r="C26" s="226"/>
      <c r="D26" s="804">
        <v>15602</v>
      </c>
      <c r="E26" s="226"/>
      <c r="F26" s="238">
        <v>195</v>
      </c>
      <c r="G26" s="235">
        <v>1.2498397641328036</v>
      </c>
      <c r="H26" s="226"/>
      <c r="I26" s="238">
        <v>182</v>
      </c>
      <c r="J26" s="235">
        <v>1.1665171131906165</v>
      </c>
      <c r="K26" s="238">
        <v>176</v>
      </c>
      <c r="L26" s="235">
        <v>96.703296703296701</v>
      </c>
      <c r="M26" s="238">
        <v>2</v>
      </c>
      <c r="N26" s="235">
        <v>1.098901098901099</v>
      </c>
      <c r="O26" s="238">
        <v>0</v>
      </c>
      <c r="P26" s="235">
        <v>0</v>
      </c>
      <c r="Q26" s="238">
        <v>0</v>
      </c>
      <c r="R26" s="235">
        <v>0</v>
      </c>
      <c r="S26" s="238">
        <v>0</v>
      </c>
      <c r="T26" s="235">
        <v>0</v>
      </c>
      <c r="U26" s="238">
        <v>4</v>
      </c>
      <c r="V26" s="235">
        <v>2.197802197802198</v>
      </c>
      <c r="W26" s="238">
        <v>0</v>
      </c>
      <c r="X26" s="235">
        <f t="shared" si="0"/>
        <v>0</v>
      </c>
      <c r="Z26" s="305"/>
      <c r="AA26" s="305"/>
      <c r="AB26" s="305"/>
      <c r="AC26" s="949">
        <v>44742</v>
      </c>
      <c r="AD26" s="947">
        <v>25318</v>
      </c>
      <c r="AE26" s="947">
        <v>16449</v>
      </c>
      <c r="AF26" s="589"/>
      <c r="AG26" s="589"/>
      <c r="AH26" s="305"/>
      <c r="AI26" s="306"/>
      <c r="AJ26" s="950"/>
    </row>
    <row r="27" spans="1:36" s="232" customFormat="1" ht="14.25" x14ac:dyDescent="0.15">
      <c r="B27" s="233" t="s">
        <v>48</v>
      </c>
      <c r="C27" s="226"/>
      <c r="D27" s="804">
        <v>66844</v>
      </c>
      <c r="E27" s="226"/>
      <c r="F27" s="238">
        <v>742</v>
      </c>
      <c r="G27" s="235">
        <v>1.1100472742504937</v>
      </c>
      <c r="H27" s="226"/>
      <c r="I27" s="238">
        <v>807</v>
      </c>
      <c r="J27" s="235">
        <v>1.2072886122913051</v>
      </c>
      <c r="K27" s="238">
        <v>653</v>
      </c>
      <c r="L27" s="235">
        <v>80.91697645600992</v>
      </c>
      <c r="M27" s="238">
        <v>11</v>
      </c>
      <c r="N27" s="235">
        <v>1.3630731102850062</v>
      </c>
      <c r="O27" s="238">
        <v>107</v>
      </c>
      <c r="P27" s="235">
        <v>13.258983890954152</v>
      </c>
      <c r="Q27" s="238">
        <v>11</v>
      </c>
      <c r="R27" s="235">
        <v>1.3630731102850062</v>
      </c>
      <c r="S27" s="238">
        <v>5</v>
      </c>
      <c r="T27" s="235">
        <v>0.6195786864931847</v>
      </c>
      <c r="U27" s="238">
        <v>17</v>
      </c>
      <c r="V27" s="235">
        <v>2.1065675340768277</v>
      </c>
      <c r="W27" s="238">
        <v>3</v>
      </c>
      <c r="X27" s="235">
        <f t="shared" si="0"/>
        <v>0.37174721189591076</v>
      </c>
      <c r="Z27" s="305"/>
      <c r="AA27" s="305"/>
      <c r="AB27" s="305"/>
      <c r="AC27" s="949">
        <v>44773</v>
      </c>
      <c r="AD27" s="947">
        <v>29962</v>
      </c>
      <c r="AE27" s="947">
        <v>16217</v>
      </c>
      <c r="AF27" s="589"/>
      <c r="AG27" s="589"/>
      <c r="AH27" s="305"/>
      <c r="AI27" s="306"/>
      <c r="AJ27" s="950"/>
    </row>
    <row r="28" spans="1:36" s="232" customFormat="1" ht="14.25" x14ac:dyDescent="0.15">
      <c r="B28" s="233" t="s">
        <v>49</v>
      </c>
      <c r="C28" s="226"/>
      <c r="D28" s="804">
        <v>9014</v>
      </c>
      <c r="E28" s="226"/>
      <c r="F28" s="238">
        <v>137</v>
      </c>
      <c r="G28" s="242">
        <v>1.5198579986687375</v>
      </c>
      <c r="H28" s="226"/>
      <c r="I28" s="238">
        <v>139</v>
      </c>
      <c r="J28" s="242">
        <v>1.5420457066785</v>
      </c>
      <c r="K28" s="238">
        <v>24</v>
      </c>
      <c r="L28" s="242">
        <v>17.266187050359711</v>
      </c>
      <c r="M28" s="238">
        <v>2</v>
      </c>
      <c r="N28" s="242">
        <v>1.4388489208633095</v>
      </c>
      <c r="O28" s="238">
        <v>112</v>
      </c>
      <c r="P28" s="242">
        <v>80.57553956834532</v>
      </c>
      <c r="Q28" s="238">
        <v>0</v>
      </c>
      <c r="R28" s="242">
        <v>0</v>
      </c>
      <c r="S28" s="238">
        <v>0</v>
      </c>
      <c r="T28" s="242">
        <v>0</v>
      </c>
      <c r="U28" s="238">
        <v>1</v>
      </c>
      <c r="V28" s="242">
        <v>0.71942446043165476</v>
      </c>
      <c r="W28" s="238">
        <v>0</v>
      </c>
      <c r="X28" s="242">
        <f t="shared" si="0"/>
        <v>0</v>
      </c>
      <c r="Z28" s="305"/>
      <c r="AA28" s="305"/>
      <c r="AB28" s="305"/>
      <c r="AC28" s="949">
        <v>44804</v>
      </c>
      <c r="AD28" s="947">
        <v>19002</v>
      </c>
      <c r="AE28" s="947">
        <v>17806</v>
      </c>
      <c r="AF28" s="589"/>
      <c r="AG28" s="589"/>
      <c r="AH28" s="305"/>
      <c r="AI28" s="306"/>
      <c r="AJ28" s="950"/>
    </row>
    <row r="29" spans="1:36" s="232" customFormat="1" ht="14.25" x14ac:dyDescent="0.15">
      <c r="B29" s="244" t="s">
        <v>4</v>
      </c>
      <c r="C29" s="226"/>
      <c r="D29" s="805">
        <v>3282</v>
      </c>
      <c r="E29" s="226"/>
      <c r="F29" s="245">
        <v>27</v>
      </c>
      <c r="G29" s="246">
        <v>0.82266910420475314</v>
      </c>
      <c r="H29" s="226"/>
      <c r="I29" s="245">
        <v>44</v>
      </c>
      <c r="J29" s="246">
        <v>1.3406459475929311</v>
      </c>
      <c r="K29" s="245">
        <v>30</v>
      </c>
      <c r="L29" s="246">
        <v>68.181818181818173</v>
      </c>
      <c r="M29" s="245">
        <v>1</v>
      </c>
      <c r="N29" s="246">
        <v>2.2727272727272729</v>
      </c>
      <c r="O29" s="245">
        <v>4</v>
      </c>
      <c r="P29" s="246">
        <v>9.0909090909090917</v>
      </c>
      <c r="Q29" s="245">
        <v>8</v>
      </c>
      <c r="R29" s="246">
        <v>18.181818181818183</v>
      </c>
      <c r="S29" s="245">
        <v>0</v>
      </c>
      <c r="T29" s="246">
        <v>0</v>
      </c>
      <c r="U29" s="245">
        <v>0</v>
      </c>
      <c r="V29" s="246">
        <v>0</v>
      </c>
      <c r="W29" s="245">
        <v>1</v>
      </c>
      <c r="X29" s="246">
        <f t="shared" si="0"/>
        <v>2.2727272727272729</v>
      </c>
      <c r="Z29" s="305"/>
      <c r="AA29" s="305"/>
      <c r="AB29" s="305"/>
      <c r="AC29" s="949">
        <v>44834</v>
      </c>
      <c r="AD29" s="947">
        <v>23558</v>
      </c>
      <c r="AE29" s="947">
        <v>17545</v>
      </c>
      <c r="AF29" s="589"/>
      <c r="AG29" s="589"/>
      <c r="AH29" s="305"/>
      <c r="AI29" s="306"/>
      <c r="AJ29" s="950"/>
    </row>
    <row r="30" spans="1:36"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W30" s="221"/>
      <c r="X30" s="574"/>
      <c r="Z30" s="309"/>
      <c r="AA30" s="309"/>
      <c r="AB30" s="305"/>
      <c r="AC30" s="949">
        <v>44865</v>
      </c>
      <c r="AD30" s="947">
        <v>27902</v>
      </c>
      <c r="AE30" s="947">
        <v>14112</v>
      </c>
      <c r="AF30" s="585"/>
      <c r="AG30" s="585"/>
      <c r="AH30" s="305"/>
      <c r="AI30" s="306"/>
      <c r="AJ30" s="950"/>
    </row>
    <row r="31" spans="1:36" s="251" customFormat="1" x14ac:dyDescent="0.15">
      <c r="B31" s="252" t="s">
        <v>3</v>
      </c>
      <c r="C31" s="211"/>
      <c r="D31" s="806">
        <v>1371702</v>
      </c>
      <c r="E31" s="211"/>
      <c r="F31" s="253">
        <v>19953</v>
      </c>
      <c r="G31" s="254">
        <v>1.4546162358879697</v>
      </c>
      <c r="H31" s="211"/>
      <c r="I31" s="253">
        <v>13281</v>
      </c>
      <c r="J31" s="254">
        <v>0.96821321249075964</v>
      </c>
      <c r="K31" s="253">
        <v>11423</v>
      </c>
      <c r="L31" s="254">
        <v>86.01008960168663</v>
      </c>
      <c r="M31" s="253">
        <v>199</v>
      </c>
      <c r="N31" s="254">
        <v>1.4983811459980423</v>
      </c>
      <c r="O31" s="253">
        <v>819</v>
      </c>
      <c r="P31" s="254">
        <v>6.1667043144341545</v>
      </c>
      <c r="Q31" s="253">
        <v>210</v>
      </c>
      <c r="R31" s="254">
        <v>1.581206234470296</v>
      </c>
      <c r="S31" s="253">
        <v>23</v>
      </c>
      <c r="T31" s="254">
        <v>0.17317973044198479</v>
      </c>
      <c r="U31" s="253">
        <v>185</v>
      </c>
      <c r="V31" s="254">
        <v>1.392967397033356</v>
      </c>
      <c r="W31" s="253">
        <f>SUM(W12:W29)</f>
        <v>422</v>
      </c>
      <c r="X31" s="254">
        <f>W31/$I31*100</f>
        <v>3.177471575935547</v>
      </c>
      <c r="Z31" s="305"/>
      <c r="AA31" s="305"/>
      <c r="AB31" s="309"/>
      <c r="AC31" s="949">
        <v>44895</v>
      </c>
      <c r="AD31" s="947">
        <v>25864</v>
      </c>
      <c r="AE31" s="947">
        <v>14618</v>
      </c>
      <c r="AF31" s="589"/>
      <c r="AG31" s="589"/>
      <c r="AH31" s="309"/>
      <c r="AI31" s="309"/>
      <c r="AJ31" s="438"/>
    </row>
    <row r="32" spans="1:36" s="256" customFormat="1" ht="6.75" customHeight="1" x14ac:dyDescent="0.2">
      <c r="B32" s="257" t="s">
        <v>42</v>
      </c>
      <c r="C32" s="258"/>
      <c r="E32" s="258"/>
      <c r="AB32" s="439"/>
      <c r="AC32" s="949">
        <v>44926</v>
      </c>
      <c r="AD32" s="947">
        <v>27618</v>
      </c>
      <c r="AE32" s="947">
        <v>15332</v>
      </c>
      <c r="AF32" s="297"/>
      <c r="AG32" s="297"/>
      <c r="AH32" s="439"/>
      <c r="AI32" s="439"/>
    </row>
    <row r="33" spans="2:35" s="251" customFormat="1" x14ac:dyDescent="0.2">
      <c r="B33" s="1080" t="s">
        <v>401</v>
      </c>
      <c r="C33" s="1080"/>
      <c r="D33" s="1080"/>
      <c r="E33" s="1080"/>
      <c r="F33" s="1080"/>
      <c r="G33" s="1080"/>
      <c r="H33" s="1080"/>
      <c r="I33" s="1080"/>
      <c r="J33" s="1080"/>
      <c r="K33" s="1080"/>
      <c r="L33" s="1080"/>
      <c r="M33" s="1080"/>
      <c r="N33" s="1080"/>
      <c r="O33" s="1080"/>
      <c r="P33" s="1080"/>
      <c r="Q33" s="1080"/>
      <c r="R33" s="1080"/>
      <c r="S33" s="1080"/>
      <c r="T33" s="1080"/>
      <c r="U33" s="1080"/>
      <c r="V33" s="1080"/>
      <c r="W33" s="1080"/>
      <c r="X33" s="1080"/>
      <c r="AB33" s="439"/>
      <c r="AC33" s="949">
        <v>44957</v>
      </c>
      <c r="AD33" s="947">
        <v>19275</v>
      </c>
      <c r="AE33" s="947">
        <v>18183</v>
      </c>
      <c r="AF33" s="297"/>
      <c r="AG33" s="297"/>
      <c r="AH33" s="439"/>
      <c r="AI33" s="439"/>
    </row>
    <row r="34" spans="2:35" s="251" customFormat="1" ht="11.25" customHeight="1" x14ac:dyDescent="0.2">
      <c r="B34" s="1080"/>
      <c r="C34" s="1080"/>
      <c r="D34" s="1080"/>
      <c r="E34" s="1080"/>
      <c r="F34" s="1080"/>
      <c r="G34" s="1080"/>
      <c r="H34" s="1080"/>
      <c r="I34" s="1080"/>
      <c r="J34" s="1080"/>
      <c r="K34" s="1080"/>
      <c r="L34" s="1080"/>
      <c r="M34" s="1080"/>
      <c r="N34" s="1080"/>
      <c r="O34" s="1080"/>
      <c r="P34" s="1080"/>
      <c r="Q34" s="1080"/>
      <c r="R34" s="1080"/>
      <c r="S34" s="1080"/>
      <c r="T34" s="1080"/>
      <c r="U34" s="1080"/>
      <c r="V34" s="1080"/>
      <c r="W34" s="1080"/>
      <c r="X34" s="1080"/>
      <c r="AB34" s="439"/>
      <c r="AC34" s="949">
        <v>44985</v>
      </c>
      <c r="AD34" s="947">
        <v>22255</v>
      </c>
      <c r="AE34" s="947">
        <v>17384</v>
      </c>
      <c r="AF34" s="297"/>
      <c r="AG34" s="297"/>
      <c r="AH34" s="439"/>
      <c r="AI34" s="439"/>
    </row>
    <row r="35" spans="2:35" x14ac:dyDescent="0.2">
      <c r="B35" s="1064"/>
      <c r="C35" s="1064"/>
      <c r="D35" s="1064"/>
      <c r="E35" s="262"/>
      <c r="F35" s="262"/>
      <c r="AC35" s="949">
        <v>45016</v>
      </c>
      <c r="AD35" s="947">
        <f>GETPIVOTDATA("Suma de AltasPIA",[1]td!$A$3,"Fecha",$AC35)</f>
        <v>31089</v>
      </c>
      <c r="AE35" s="947">
        <f>GETPIVOTDATA("Suma de BajasPIA",[1]td!$A$3,"Fecha",$AC35)</f>
        <v>20191</v>
      </c>
    </row>
    <row r="36" spans="2:35" x14ac:dyDescent="0.2">
      <c r="B36" s="1065"/>
      <c r="C36" s="1065"/>
      <c r="D36" s="1065"/>
      <c r="E36" s="262"/>
      <c r="F36" s="262"/>
      <c r="AC36" s="949">
        <v>45046</v>
      </c>
      <c r="AD36" s="947">
        <f>GETPIVOTDATA("Suma de AltasPIA",[1]td!$A$3,"Fecha",$AC36)</f>
        <v>29256</v>
      </c>
      <c r="AE36" s="947">
        <f>GETPIVOTDATA("Suma de BajasPIA",[1]td!$A$3,"Fecha",$AC36)</f>
        <v>18363</v>
      </c>
    </row>
    <row r="37" spans="2:35" x14ac:dyDescent="0.2">
      <c r="AC37" s="949">
        <v>45077</v>
      </c>
      <c r="AD37" s="947">
        <f>GETPIVOTDATA("Suma de AltasPIA",[1]td!$A$3,"Fecha",$AC37)</f>
        <v>26178</v>
      </c>
      <c r="AE37" s="947">
        <f>GETPIVOTDATA("Suma de BajasPIA",[1]td!$A$3,"Fecha",$AC37)</f>
        <v>15112</v>
      </c>
    </row>
    <row r="38" spans="2:35" x14ac:dyDescent="0.2">
      <c r="AC38" s="949">
        <v>45107</v>
      </c>
      <c r="AD38" s="947">
        <f>GETPIVOTDATA("Suma de AltasPIA",[1]td!$A$3,"Fecha",$AC38)</f>
        <v>26589</v>
      </c>
      <c r="AE38" s="947">
        <f>GETPIVOTDATA("Suma de BajasPIA",[1]td!$A$3,"Fecha",$AC38)</f>
        <v>15064</v>
      </c>
    </row>
    <row r="39" spans="2:35" x14ac:dyDescent="0.2">
      <c r="AC39" s="949">
        <v>45138</v>
      </c>
      <c r="AD39" s="947">
        <f>GETPIVOTDATA("Suma de AltasPIA",[1]td!$A$3,"Fecha",$AC39)</f>
        <v>21178</v>
      </c>
      <c r="AE39" s="947">
        <f>GETPIVOTDATA("Suma de BajasPIA",[1]td!$A$3,"Fecha",$AC39)</f>
        <v>19930</v>
      </c>
      <c r="AF39" s="949"/>
    </row>
    <row r="40" spans="2:35" x14ac:dyDescent="0.2">
      <c r="AC40" s="949">
        <v>45169</v>
      </c>
      <c r="AD40" s="947">
        <f>GETPIVOTDATA("Suma de AltasPIA",[1]td!$A$3,"Fecha",$AC40)</f>
        <v>19953</v>
      </c>
      <c r="AE40" s="947">
        <f>GETPIVOTDATA("Suma de BajasPIA",[1]td!$A$3,"Fecha",$AC40)</f>
        <v>13281</v>
      </c>
    </row>
  </sheetData>
  <mergeCells count="20">
    <mergeCell ref="B2:C2"/>
    <mergeCell ref="B3:C3"/>
    <mergeCell ref="A4:W4"/>
    <mergeCell ref="B5:W5"/>
    <mergeCell ref="B7:B10"/>
    <mergeCell ref="D7:D9"/>
    <mergeCell ref="F7:G7"/>
    <mergeCell ref="F8:G9"/>
    <mergeCell ref="I8:J9"/>
    <mergeCell ref="K8:X8"/>
    <mergeCell ref="U9:V9"/>
    <mergeCell ref="B33:X34"/>
    <mergeCell ref="B35:D35"/>
    <mergeCell ref="B36:D36"/>
    <mergeCell ref="K9:L9"/>
    <mergeCell ref="M9:N9"/>
    <mergeCell ref="O9:P9"/>
    <mergeCell ref="Q9:R9"/>
    <mergeCell ref="S9:T9"/>
    <mergeCell ref="W9:X9"/>
  </mergeCells>
  <printOptions horizontalCentered="1"/>
  <pageMargins left="0" right="0" top="0.43307086614173229" bottom="0.43307086614173229" header="0" footer="0"/>
  <pageSetup paperSize="9" scale="72"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58"/>
      <c r="C3" s="1058"/>
      <c r="D3" s="1058"/>
      <c r="E3" s="1058"/>
      <c r="F3" s="1058"/>
      <c r="G3" s="1058"/>
      <c r="H3" s="1058"/>
      <c r="I3" s="1058"/>
      <c r="J3" s="1058"/>
      <c r="K3" s="1058"/>
      <c r="L3" s="45"/>
      <c r="M3" s="45"/>
      <c r="W3" s="89"/>
      <c r="AA3" s="89"/>
      <c r="AD3" s="88"/>
    </row>
    <row r="4" spans="2:32" s="7" customFormat="1" ht="2.25" customHeight="1" x14ac:dyDescent="0.2">
      <c r="B4" s="1031"/>
      <c r="C4" s="1031"/>
      <c r="D4" s="1031"/>
      <c r="E4" s="1031"/>
      <c r="F4" s="1031"/>
      <c r="G4" s="1031"/>
      <c r="H4" s="1031"/>
      <c r="I4" s="1031"/>
      <c r="J4" s="1031"/>
      <c r="K4" s="1031"/>
      <c r="L4" s="1031"/>
      <c r="M4" s="1031"/>
      <c r="N4" s="1031"/>
      <c r="O4" s="1031"/>
      <c r="P4" s="1031"/>
      <c r="Q4" s="1031"/>
      <c r="R4" s="1031"/>
      <c r="S4" s="1031"/>
      <c r="T4" s="1031"/>
      <c r="U4" s="1031"/>
      <c r="V4" s="1031"/>
      <c r="W4" s="1031"/>
      <c r="X4" s="1031"/>
      <c r="Y4" s="1031"/>
      <c r="Z4" s="1031"/>
      <c r="AA4" s="1031"/>
      <c r="AB4" s="1031"/>
      <c r="AC4" s="1031"/>
      <c r="AD4" s="1031"/>
    </row>
    <row r="5" spans="2:32" s="7" customFormat="1" ht="39" customHeight="1" x14ac:dyDescent="0.2">
      <c r="B5" s="1032" t="s">
        <v>440</v>
      </c>
      <c r="C5" s="1032"/>
      <c r="D5" s="1032"/>
      <c r="E5" s="1032"/>
      <c r="F5" s="1032"/>
      <c r="G5" s="1032"/>
      <c r="H5" s="1032"/>
      <c r="I5" s="1032"/>
      <c r="J5" s="1032"/>
      <c r="K5" s="1032"/>
      <c r="L5" s="1032"/>
      <c r="M5" s="1032"/>
      <c r="N5" s="1032"/>
      <c r="O5" s="1032"/>
      <c r="P5" s="1032"/>
      <c r="Q5" s="1032"/>
      <c r="R5" s="1032"/>
      <c r="S5" s="1032"/>
      <c r="T5" s="1032"/>
      <c r="U5" s="1032"/>
      <c r="V5" s="1032"/>
      <c r="W5" s="1032"/>
      <c r="X5" s="1032"/>
      <c r="Y5" s="1032"/>
      <c r="Z5" s="1032"/>
      <c r="AA5" s="1032"/>
      <c r="AB5" s="1032"/>
      <c r="AC5" s="1032"/>
      <c r="AD5" s="1032"/>
      <c r="AE5" s="13"/>
    </row>
    <row r="6" spans="2:32" s="7" customFormat="1" ht="14.25" customHeight="1" x14ac:dyDescent="0.2">
      <c r="B6" s="1035" t="str">
        <f>porsaad!B6</f>
        <v>Situación a 31 de agosto de 2023</v>
      </c>
      <c r="C6" s="1035"/>
      <c r="D6" s="1035"/>
      <c r="E6" s="1035"/>
      <c r="F6" s="1035"/>
      <c r="G6" s="1035"/>
      <c r="H6" s="1035"/>
      <c r="I6" s="1035"/>
      <c r="J6" s="1035"/>
      <c r="K6" s="1035"/>
      <c r="L6" s="1035"/>
      <c r="M6" s="1035"/>
      <c r="N6" s="1035"/>
      <c r="O6" s="1035"/>
      <c r="P6" s="1035"/>
      <c r="Q6" s="1035"/>
      <c r="R6" s="1035"/>
      <c r="S6" s="1035"/>
      <c r="T6" s="1035"/>
      <c r="U6" s="1035"/>
      <c r="V6" s="1035"/>
      <c r="W6" s="1035"/>
      <c r="X6" s="1035"/>
      <c r="Y6" s="1035"/>
      <c r="Z6" s="1035"/>
      <c r="AA6" s="1035"/>
      <c r="AB6" s="1035"/>
      <c r="AC6" s="1035"/>
      <c r="AD6" s="8"/>
    </row>
    <row r="7" spans="2:32" s="7" customFormat="1" ht="5.25" customHeight="1" x14ac:dyDescent="0.2">
      <c r="AC7" s="87"/>
      <c r="AD7" s="86"/>
    </row>
    <row r="8" spans="2:32" s="83" customFormat="1" ht="21.75" customHeight="1" x14ac:dyDescent="0.2">
      <c r="B8" s="1092" t="s">
        <v>30</v>
      </c>
      <c r="C8" s="68"/>
      <c r="D8" s="1092" t="s">
        <v>120</v>
      </c>
      <c r="E8" s="1095" t="s">
        <v>29</v>
      </c>
      <c r="F8" s="1096"/>
      <c r="G8" s="1096"/>
      <c r="H8" s="1096"/>
      <c r="I8" s="1096"/>
      <c r="J8" s="1096"/>
      <c r="K8" s="1096"/>
      <c r="L8" s="1096"/>
      <c r="M8" s="1096"/>
      <c r="N8" s="1096"/>
      <c r="O8" s="1096"/>
      <c r="P8" s="1096"/>
      <c r="Q8" s="1096"/>
      <c r="R8" s="1096"/>
      <c r="S8" s="1096"/>
      <c r="T8" s="1096"/>
      <c r="U8" s="1096"/>
      <c r="V8" s="1096"/>
      <c r="W8" s="1096"/>
      <c r="X8" s="1096"/>
      <c r="Y8" s="1096"/>
      <c r="Z8" s="1096"/>
      <c r="AA8" s="1097"/>
      <c r="AB8" s="68"/>
      <c r="AC8" s="1098" t="s">
        <v>3</v>
      </c>
      <c r="AD8" s="1099"/>
    </row>
    <row r="9" spans="2:32" s="83" customFormat="1" ht="21.75" customHeight="1" x14ac:dyDescent="0.2">
      <c r="B9" s="1093"/>
      <c r="C9" s="68"/>
      <c r="D9" s="1093"/>
      <c r="E9" s="1089" t="s">
        <v>25</v>
      </c>
      <c r="F9" s="1090"/>
      <c r="G9" s="199"/>
      <c r="H9" s="1089" t="s">
        <v>24</v>
      </c>
      <c r="I9" s="1090"/>
      <c r="J9" s="199"/>
      <c r="K9" s="1089" t="s">
        <v>23</v>
      </c>
      <c r="L9" s="1090"/>
      <c r="M9" s="199"/>
      <c r="N9" s="1089" t="s">
        <v>22</v>
      </c>
      <c r="O9" s="1090"/>
      <c r="P9" s="199"/>
      <c r="Q9" s="1089" t="s">
        <v>21</v>
      </c>
      <c r="R9" s="1090"/>
      <c r="S9" s="199"/>
      <c r="T9" s="1089" t="s">
        <v>20</v>
      </c>
      <c r="U9" s="1090"/>
      <c r="V9" s="199"/>
      <c r="W9" s="1089" t="s">
        <v>19</v>
      </c>
      <c r="X9" s="1090"/>
      <c r="Y9" s="199"/>
      <c r="Z9" s="1089" t="s">
        <v>18</v>
      </c>
      <c r="AA9" s="1090"/>
      <c r="AB9" s="68"/>
      <c r="AC9" s="1100"/>
      <c r="AD9" s="1101"/>
    </row>
    <row r="10" spans="2:32" s="83" customFormat="1" ht="21.75" customHeight="1" x14ac:dyDescent="0.2">
      <c r="B10" s="1094"/>
      <c r="D10" s="1094"/>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15" t="s">
        <v>27</v>
      </c>
      <c r="D12" s="417" t="s">
        <v>34</v>
      </c>
      <c r="E12" s="77">
        <v>423</v>
      </c>
      <c r="F12" s="76">
        <v>0.16462603037214044</v>
      </c>
      <c r="G12" s="74"/>
      <c r="H12" s="77">
        <v>9509</v>
      </c>
      <c r="I12" s="76">
        <v>3.7007775952923962</v>
      </c>
      <c r="J12" s="74"/>
      <c r="K12" s="77">
        <v>6023</v>
      </c>
      <c r="L12" s="76">
        <v>2.3440722953461037</v>
      </c>
      <c r="M12" s="74"/>
      <c r="N12" s="77">
        <v>8998</v>
      </c>
      <c r="O12" s="76">
        <v>3.5019031236135221</v>
      </c>
      <c r="P12" s="74"/>
      <c r="Q12" s="77">
        <v>8196</v>
      </c>
      <c r="R12" s="76">
        <v>3.1897752835226081</v>
      </c>
      <c r="S12" s="74"/>
      <c r="T12" s="77">
        <v>11133</v>
      </c>
      <c r="U12" s="76">
        <v>4.3328170121348455</v>
      </c>
      <c r="V12" s="74"/>
      <c r="W12" s="77">
        <v>37489</v>
      </c>
      <c r="X12" s="76">
        <v>14.590225183501591</v>
      </c>
      <c r="Y12" s="74"/>
      <c r="Z12" s="77">
        <v>175175</v>
      </c>
      <c r="AA12" s="76">
        <f t="shared" ref="AA12:AA19" si="0">Z12*100/$AC12</f>
        <v>68.175803476216799</v>
      </c>
      <c r="AB12" s="66"/>
      <c r="AC12" s="153">
        <f>E12+H12+K12+N12+Q12+T12+W12+Z12</f>
        <v>256946</v>
      </c>
      <c r="AD12" s="75">
        <f>F12+I12+L12+O12+R12+U12+X12+AA12</f>
        <v>100</v>
      </c>
      <c r="AF12" s="425"/>
    </row>
    <row r="13" spans="2:32" s="73" customFormat="1" ht="21" customHeight="1" x14ac:dyDescent="0.2">
      <c r="B13" s="1116"/>
      <c r="D13" s="418" t="s">
        <v>52</v>
      </c>
      <c r="E13" s="415">
        <v>619</v>
      </c>
      <c r="F13" s="416">
        <v>0.1854753893035534</v>
      </c>
      <c r="G13" s="74"/>
      <c r="H13" s="415">
        <v>10453</v>
      </c>
      <c r="I13" s="416">
        <v>3.1321070184007169</v>
      </c>
      <c r="J13" s="74"/>
      <c r="K13" s="415">
        <v>7449</v>
      </c>
      <c r="L13" s="416">
        <v>2.2319970515705481</v>
      </c>
      <c r="M13" s="74"/>
      <c r="N13" s="415">
        <v>11072</v>
      </c>
      <c r="O13" s="416">
        <v>3.3175824077042702</v>
      </c>
      <c r="P13" s="74"/>
      <c r="Q13" s="415">
        <v>12098</v>
      </c>
      <c r="R13" s="416">
        <v>3.6250101127534555</v>
      </c>
      <c r="S13" s="74"/>
      <c r="T13" s="415">
        <v>19087</v>
      </c>
      <c r="U13" s="416">
        <v>5.7191740801888908</v>
      </c>
      <c r="V13" s="74"/>
      <c r="W13" s="415">
        <v>60952</v>
      </c>
      <c r="X13" s="416">
        <v>18.26348292218124</v>
      </c>
      <c r="Y13" s="74"/>
      <c r="Z13" s="415">
        <v>212007</v>
      </c>
      <c r="AA13" s="416">
        <f t="shared" si="0"/>
        <v>63.525171017897328</v>
      </c>
      <c r="AB13" s="66"/>
      <c r="AC13" s="157">
        <f t="shared" ref="AC13:AD15" si="1">E13+H13+K13+N13+Q13+T13+W13+Z13</f>
        <v>333737</v>
      </c>
      <c r="AD13" s="181">
        <f t="shared" si="1"/>
        <v>100</v>
      </c>
      <c r="AF13" s="425"/>
    </row>
    <row r="14" spans="2:32" s="73" customFormat="1" ht="21" customHeight="1" x14ac:dyDescent="0.2">
      <c r="B14" s="1116"/>
      <c r="D14" s="418" t="s">
        <v>53</v>
      </c>
      <c r="E14" s="415">
        <v>249</v>
      </c>
      <c r="F14" s="416">
        <v>8.8795378361029881E-2</v>
      </c>
      <c r="G14" s="74"/>
      <c r="H14" s="415">
        <v>7130</v>
      </c>
      <c r="I14" s="416">
        <v>2.5426146494543898</v>
      </c>
      <c r="J14" s="74"/>
      <c r="K14" s="415">
        <v>6027</v>
      </c>
      <c r="L14" s="416">
        <v>2.1492760858711932</v>
      </c>
      <c r="M14" s="74"/>
      <c r="N14" s="415">
        <v>8223</v>
      </c>
      <c r="O14" s="416">
        <v>2.9323871335853364</v>
      </c>
      <c r="P14" s="74"/>
      <c r="Q14" s="415">
        <v>10477</v>
      </c>
      <c r="R14" s="416">
        <v>3.7361814421225303</v>
      </c>
      <c r="S14" s="74"/>
      <c r="T14" s="415">
        <v>18164</v>
      </c>
      <c r="U14" s="416">
        <v>6.4774267170672566</v>
      </c>
      <c r="V14" s="74"/>
      <c r="W14" s="415">
        <v>65172</v>
      </c>
      <c r="X14" s="416">
        <v>23.240853006204979</v>
      </c>
      <c r="Y14" s="74"/>
      <c r="Z14" s="415">
        <v>164978</v>
      </c>
      <c r="AA14" s="416">
        <f t="shared" si="0"/>
        <v>58.832465587333289</v>
      </c>
      <c r="AB14" s="66"/>
      <c r="AC14" s="157">
        <f t="shared" si="1"/>
        <v>280420</v>
      </c>
      <c r="AD14" s="181">
        <f t="shared" si="1"/>
        <v>100</v>
      </c>
      <c r="AF14" s="425"/>
    </row>
    <row r="15" spans="2:32" s="73" customFormat="1" ht="21" customHeight="1" x14ac:dyDescent="0.2">
      <c r="B15" s="1117"/>
      <c r="D15" s="421" t="s">
        <v>71</v>
      </c>
      <c r="E15" s="419">
        <f>SUM(E12:E14)</f>
        <v>1291</v>
      </c>
      <c r="F15" s="420">
        <f t="shared" ref="F13:F19" si="2">E15*100/$AC15</f>
        <v>0.14820291056281518</v>
      </c>
      <c r="G15" s="74"/>
      <c r="H15" s="419">
        <f>SUM(H12:H14)</f>
        <v>27092</v>
      </c>
      <c r="I15" s="420">
        <f t="shared" ref="I12:I19" si="3">H15*100/$AC15</f>
        <v>3.1100799790610294</v>
      </c>
      <c r="J15" s="74"/>
      <c r="K15" s="419">
        <f>SUM(K12:K14)</f>
        <v>19499</v>
      </c>
      <c r="L15" s="420">
        <f t="shared" ref="L12:L19" si="4">K15*100/$AC15</f>
        <v>2.2384264547361221</v>
      </c>
      <c r="M15" s="74"/>
      <c r="N15" s="419">
        <f>SUM(N12:N14)</f>
        <v>28293</v>
      </c>
      <c r="O15" s="420">
        <f t="shared" ref="O12:O19" si="5">N15*100/$AC15</f>
        <v>3.2479511607697367</v>
      </c>
      <c r="P15" s="74"/>
      <c r="Q15" s="419">
        <f>SUM(Q12:Q14)</f>
        <v>30771</v>
      </c>
      <c r="R15" s="420">
        <f t="shared" ref="R12:R19" si="6">Q15*100/$AC15</f>
        <v>3.532418095219509</v>
      </c>
      <c r="S15" s="74"/>
      <c r="T15" s="419">
        <f>SUM(T12:T14)</f>
        <v>48384</v>
      </c>
      <c r="U15" s="420">
        <f t="shared" ref="U12:U19" si="7">T15*100/$AC15</f>
        <v>5.5543374319684355</v>
      </c>
      <c r="V15" s="74"/>
      <c r="W15" s="419">
        <f>SUM(W12:W14)</f>
        <v>163613</v>
      </c>
      <c r="X15" s="420">
        <f t="shared" ref="X12:X19" si="8">W15*100/$AC15</f>
        <v>18.782279477857383</v>
      </c>
      <c r="Y15" s="74"/>
      <c r="Z15" s="419">
        <f>SUM(Z12:Z14)</f>
        <v>552160</v>
      </c>
      <c r="AA15" s="420">
        <f t="shared" si="0"/>
        <v>63.386304489824973</v>
      </c>
      <c r="AB15" s="66"/>
      <c r="AC15" s="422">
        <f>SUM(AC12:AC14)</f>
        <v>871103</v>
      </c>
      <c r="AD15" s="424">
        <f t="shared" si="1"/>
        <v>100</v>
      </c>
      <c r="AF15" s="425"/>
    </row>
    <row r="16" spans="2:32" s="73" customFormat="1" ht="21" customHeight="1" x14ac:dyDescent="0.2">
      <c r="B16" s="1115" t="s">
        <v>26</v>
      </c>
      <c r="D16" s="417" t="s">
        <v>34</v>
      </c>
      <c r="E16" s="77">
        <v>566</v>
      </c>
      <c r="F16" s="76">
        <v>0.39777079687686673</v>
      </c>
      <c r="G16" s="74"/>
      <c r="H16" s="77">
        <v>19563</v>
      </c>
      <c r="I16" s="76">
        <v>13.748392401593895</v>
      </c>
      <c r="J16" s="74"/>
      <c r="K16" s="77">
        <v>9088</v>
      </c>
      <c r="L16" s="76">
        <v>6.3868215583338603</v>
      </c>
      <c r="M16" s="74"/>
      <c r="N16" s="77">
        <v>11041</v>
      </c>
      <c r="O16" s="76">
        <v>7.7593416401369009</v>
      </c>
      <c r="P16" s="74"/>
      <c r="Q16" s="77">
        <v>9283</v>
      </c>
      <c r="R16" s="76">
        <v>6.5238627339363147</v>
      </c>
      <c r="S16" s="74"/>
      <c r="T16" s="77">
        <v>12093</v>
      </c>
      <c r="U16" s="76">
        <v>8.4986612131306529</v>
      </c>
      <c r="V16" s="74"/>
      <c r="W16" s="77">
        <v>27144</v>
      </c>
      <c r="X16" s="76">
        <v>19.076131643861608</v>
      </c>
      <c r="Y16" s="74"/>
      <c r="Z16" s="77">
        <v>53515</v>
      </c>
      <c r="AA16" s="76">
        <f t="shared" si="0"/>
        <v>37.609018012129901</v>
      </c>
      <c r="AB16" s="66"/>
      <c r="AC16" s="153">
        <f>E16+H16+K16+N16+Q16+T16+W16+Z16</f>
        <v>142293</v>
      </c>
      <c r="AD16" s="75">
        <f>F16+I16+L16+O16+R16+U16+X16+AA16</f>
        <v>100</v>
      </c>
      <c r="AF16" s="425"/>
    </row>
    <row r="17" spans="2:32" s="73" customFormat="1" ht="21" customHeight="1" x14ac:dyDescent="0.2">
      <c r="B17" s="1116"/>
      <c r="D17" s="418" t="s">
        <v>52</v>
      </c>
      <c r="E17" s="415">
        <v>813</v>
      </c>
      <c r="F17" s="416">
        <v>0.41445124717709253</v>
      </c>
      <c r="G17" s="74"/>
      <c r="H17" s="415">
        <v>25087</v>
      </c>
      <c r="I17" s="416">
        <v>12.788854167197687</v>
      </c>
      <c r="J17" s="74"/>
      <c r="K17" s="415">
        <v>11442</v>
      </c>
      <c r="L17" s="416">
        <v>5.8329042683890435</v>
      </c>
      <c r="M17" s="74"/>
      <c r="N17" s="415">
        <v>14625</v>
      </c>
      <c r="O17" s="416">
        <v>7.4555344280012035</v>
      </c>
      <c r="P17" s="74"/>
      <c r="Q17" s="415">
        <v>14455</v>
      </c>
      <c r="R17" s="416">
        <v>7.3688718055902491</v>
      </c>
      <c r="S17" s="74"/>
      <c r="T17" s="415">
        <v>20529</v>
      </c>
      <c r="U17" s="416">
        <v>10.465276326320458</v>
      </c>
      <c r="V17" s="74"/>
      <c r="W17" s="415">
        <v>39496</v>
      </c>
      <c r="X17" s="416">
        <v>20.134276086723798</v>
      </c>
      <c r="Y17" s="74"/>
      <c r="Z17" s="415">
        <v>69716</v>
      </c>
      <c r="AA17" s="416">
        <f t="shared" si="0"/>
        <v>35.539831670600471</v>
      </c>
      <c r="AB17" s="66"/>
      <c r="AC17" s="157">
        <f t="shared" ref="AC17:AD19" si="9">E17+H17+K17+N17+Q17+T17+W17+Z17</f>
        <v>196163</v>
      </c>
      <c r="AD17" s="181">
        <f t="shared" si="9"/>
        <v>100</v>
      </c>
      <c r="AF17" s="425"/>
    </row>
    <row r="18" spans="2:32" s="73" customFormat="1" ht="21" customHeight="1" x14ac:dyDescent="0.2">
      <c r="B18" s="1116"/>
      <c r="D18" s="418" t="s">
        <v>53</v>
      </c>
      <c r="E18" s="415">
        <v>341</v>
      </c>
      <c r="F18" s="416">
        <v>0.21030818475049801</v>
      </c>
      <c r="G18" s="74"/>
      <c r="H18" s="415">
        <v>15981</v>
      </c>
      <c r="I18" s="416">
        <v>9.8561146642161557</v>
      </c>
      <c r="J18" s="74"/>
      <c r="K18" s="415">
        <v>10055</v>
      </c>
      <c r="L18" s="416">
        <v>6.2013161221884383</v>
      </c>
      <c r="M18" s="74"/>
      <c r="N18" s="415">
        <v>11601</v>
      </c>
      <c r="O18" s="416">
        <v>7.1547954583299926</v>
      </c>
      <c r="P18" s="74"/>
      <c r="Q18" s="415">
        <v>12163</v>
      </c>
      <c r="R18" s="416">
        <v>7.5014030824642441</v>
      </c>
      <c r="S18" s="74"/>
      <c r="T18" s="415">
        <v>17715</v>
      </c>
      <c r="U18" s="416">
        <v>10.925541034765608</v>
      </c>
      <c r="V18" s="74"/>
      <c r="W18" s="415">
        <v>33373</v>
      </c>
      <c r="X18" s="416">
        <v>20.582448826036277</v>
      </c>
      <c r="Y18" s="74"/>
      <c r="Z18" s="415">
        <v>60914</v>
      </c>
      <c r="AA18" s="416">
        <f t="shared" si="0"/>
        <v>37.568072627248789</v>
      </c>
      <c r="AB18" s="66"/>
      <c r="AC18" s="157">
        <f t="shared" si="9"/>
        <v>162143</v>
      </c>
      <c r="AD18" s="181">
        <f t="shared" si="9"/>
        <v>100</v>
      </c>
      <c r="AF18" s="425"/>
    </row>
    <row r="19" spans="2:32" s="73" customFormat="1" ht="21" customHeight="1" x14ac:dyDescent="0.2">
      <c r="B19" s="1117"/>
      <c r="D19" s="421" t="s">
        <v>71</v>
      </c>
      <c r="E19" s="419">
        <f>SUM(E16:E18)</f>
        <v>1720</v>
      </c>
      <c r="F19" s="420">
        <f t="shared" si="2"/>
        <v>0.34358838111941892</v>
      </c>
      <c r="G19" s="74"/>
      <c r="H19" s="419">
        <f>SUM(H16:H18)</f>
        <v>60631</v>
      </c>
      <c r="I19" s="420">
        <f t="shared" si="3"/>
        <v>12.111690195146215</v>
      </c>
      <c r="J19" s="74"/>
      <c r="K19" s="419">
        <f>SUM(K16:K18)</f>
        <v>30585</v>
      </c>
      <c r="L19" s="420">
        <f t="shared" si="4"/>
        <v>6.1096806026380399</v>
      </c>
      <c r="M19" s="74"/>
      <c r="N19" s="419">
        <f>SUM(N16:N18)</f>
        <v>37267</v>
      </c>
      <c r="O19" s="420">
        <f t="shared" si="5"/>
        <v>7.4444815111496423</v>
      </c>
      <c r="P19" s="74"/>
      <c r="Q19" s="419">
        <f>SUM(Q16:Q18)</f>
        <v>35901</v>
      </c>
      <c r="R19" s="420">
        <f t="shared" si="6"/>
        <v>7.1716084131210813</v>
      </c>
      <c r="S19" s="74"/>
      <c r="T19" s="419">
        <f>SUM(T16:T18)</f>
        <v>50337</v>
      </c>
      <c r="U19" s="420">
        <f t="shared" si="7"/>
        <v>10.055353686283832</v>
      </c>
      <c r="V19" s="74"/>
      <c r="W19" s="419">
        <f>SUM(W16:W18)</f>
        <v>100013</v>
      </c>
      <c r="X19" s="420">
        <f t="shared" si="8"/>
        <v>19.978665558660726</v>
      </c>
      <c r="Y19" s="74"/>
      <c r="Z19" s="419">
        <f>SUM(Z16:Z18)</f>
        <v>184145</v>
      </c>
      <c r="AA19" s="420">
        <f t="shared" si="0"/>
        <v>36.784931651881045</v>
      </c>
      <c r="AB19" s="66"/>
      <c r="AC19" s="422">
        <f>SUM(AC16:AC18)</f>
        <v>500599</v>
      </c>
      <c r="AD19" s="424">
        <f t="shared" si="9"/>
        <v>100</v>
      </c>
      <c r="AF19" s="425"/>
    </row>
    <row r="20" spans="2:32" s="70" customFormat="1" ht="3" customHeight="1" x14ac:dyDescent="0.2">
      <c r="B20" s="423"/>
      <c r="C20" s="68"/>
      <c r="D20" s="66"/>
      <c r="E20" s="71"/>
      <c r="F20" s="72"/>
      <c r="G20" s="66"/>
      <c r="H20" s="71"/>
      <c r="I20" s="72"/>
      <c r="J20" s="66"/>
      <c r="K20" s="71"/>
      <c r="L20" s="72"/>
      <c r="M20" s="66"/>
      <c r="N20" s="71"/>
      <c r="O20" s="72"/>
      <c r="P20" s="66"/>
      <c r="Q20" s="71"/>
      <c r="R20" s="72"/>
      <c r="S20" s="66"/>
      <c r="T20" s="71"/>
      <c r="U20" s="72"/>
      <c r="V20" s="66"/>
      <c r="W20" s="71"/>
      <c r="X20" s="72"/>
      <c r="Y20" s="66"/>
      <c r="Z20" s="71"/>
      <c r="AA20" s="72"/>
      <c r="AB20" s="66"/>
      <c r="AC20" s="71"/>
      <c r="AD20" s="64"/>
    </row>
    <row r="21" spans="2:32" s="63" customFormat="1" ht="18" customHeight="1" x14ac:dyDescent="0.2">
      <c r="B21" s="1095" t="s">
        <v>3</v>
      </c>
      <c r="C21" s="1096"/>
      <c r="D21" s="1097"/>
      <c r="E21" s="65">
        <f>E15+E19</f>
        <v>3011</v>
      </c>
      <c r="F21" s="67">
        <f>E21*100/$AC21</f>
        <v>0.21950831886226016</v>
      </c>
      <c r="G21" s="66"/>
      <c r="H21" s="65">
        <f>H15+H19</f>
        <v>87723</v>
      </c>
      <c r="I21" s="67">
        <f>H21*100/$AC21</f>
        <v>6.3951937082544168</v>
      </c>
      <c r="J21" s="66"/>
      <c r="K21" s="65">
        <f>K15+K19</f>
        <v>50084</v>
      </c>
      <c r="L21" s="67">
        <f>K21*100/$AC21</f>
        <v>3.6512303692784585</v>
      </c>
      <c r="M21" s="66"/>
      <c r="N21" s="65">
        <f>N15+N19</f>
        <v>65560</v>
      </c>
      <c r="O21" s="67">
        <f>N21*100/$AC21</f>
        <v>4.7794637610793016</v>
      </c>
      <c r="P21" s="66"/>
      <c r="Q21" s="65">
        <f>Q15+Q19</f>
        <v>66672</v>
      </c>
      <c r="R21" s="67">
        <f>Q21*100/$AC21</f>
        <v>4.8605309316455028</v>
      </c>
      <c r="S21" s="66"/>
      <c r="T21" s="65">
        <f>T15+T19</f>
        <v>98721</v>
      </c>
      <c r="U21" s="67">
        <f>T21*100/$AC21</f>
        <v>7.1969713538363287</v>
      </c>
      <c r="V21" s="66"/>
      <c r="W21" s="65">
        <f>W15+W19</f>
        <v>263626</v>
      </c>
      <c r="X21" s="67">
        <f>W21*100/$AC21</f>
        <v>19.21889739899774</v>
      </c>
      <c r="Y21" s="66"/>
      <c r="Z21" s="65">
        <f>Z15+Z19</f>
        <v>736305</v>
      </c>
      <c r="AA21" s="67">
        <f>Z21*100/$AC21</f>
        <v>53.678204158045986</v>
      </c>
      <c r="AB21" s="66"/>
      <c r="AC21" s="65">
        <f>AC15+AC19</f>
        <v>1371702</v>
      </c>
      <c r="AD21" s="67">
        <f>F21+I21+L21+O21+R21+U21+X21+AA21</f>
        <v>100</v>
      </c>
    </row>
    <row r="22" spans="2:32" s="19" customFormat="1" ht="5.25" customHeight="1" x14ac:dyDescent="0.2">
      <c r="B22" s="62"/>
      <c r="C22" s="62"/>
      <c r="D22" s="62"/>
      <c r="E22" s="62"/>
      <c r="F22" s="62"/>
      <c r="G22" s="62"/>
      <c r="H22" s="62"/>
      <c r="I22" s="62"/>
      <c r="J22" s="62"/>
      <c r="K22" s="62"/>
      <c r="L22" s="62"/>
      <c r="M22" s="62"/>
      <c r="N22" s="62"/>
      <c r="O22" s="48"/>
      <c r="P22" s="48"/>
      <c r="AD22" s="56"/>
    </row>
    <row r="23" spans="2:32" s="19" customFormat="1" ht="5.25" customHeight="1" x14ac:dyDescent="0.2">
      <c r="B23" s="62"/>
      <c r="C23" s="62"/>
      <c r="D23" s="62"/>
      <c r="E23" s="62"/>
      <c r="F23" s="62"/>
      <c r="G23" s="62"/>
      <c r="H23" s="62"/>
      <c r="I23" s="62"/>
      <c r="J23" s="62"/>
      <c r="K23" s="62"/>
      <c r="L23" s="62"/>
      <c r="M23" s="62"/>
      <c r="N23" s="62"/>
      <c r="O23" s="48"/>
      <c r="P23" s="48"/>
      <c r="AD23" s="56"/>
    </row>
    <row r="24" spans="2:32" s="19" customFormat="1" ht="12.75" customHeight="1" x14ac:dyDescent="0.2">
      <c r="B24" s="48"/>
      <c r="C24" s="48"/>
      <c r="D24" s="48"/>
      <c r="E24" s="48"/>
      <c r="F24" s="48"/>
      <c r="G24" s="48"/>
      <c r="H24" s="48"/>
      <c r="I24" s="48"/>
      <c r="J24" s="48"/>
      <c r="K24" s="48"/>
      <c r="L24" s="48"/>
      <c r="M24" s="48"/>
      <c r="N24" s="48"/>
      <c r="O24" s="48"/>
      <c r="P24" s="48"/>
      <c r="AD24" s="56"/>
    </row>
    <row r="25" spans="2:32" s="57" customFormat="1" ht="24.75" customHeight="1" x14ac:dyDescent="0.2">
      <c r="B25" s="61"/>
      <c r="C25" s="61"/>
      <c r="D25" s="61"/>
      <c r="E25" s="61" t="s">
        <v>122</v>
      </c>
      <c r="F25" s="61" t="s">
        <v>24</v>
      </c>
      <c r="G25" s="61"/>
      <c r="H25" s="61" t="s">
        <v>23</v>
      </c>
      <c r="I25" s="61" t="s">
        <v>22</v>
      </c>
      <c r="J25" s="61"/>
      <c r="K25" s="61" t="s">
        <v>21</v>
      </c>
      <c r="L25" s="61" t="s">
        <v>20</v>
      </c>
      <c r="M25" s="61"/>
      <c r="N25" s="61" t="s">
        <v>19</v>
      </c>
      <c r="O25" s="61" t="s">
        <v>18</v>
      </c>
      <c r="P25" s="61"/>
      <c r="AD25" s="58"/>
    </row>
    <row r="26" spans="2:32" s="57" customFormat="1" ht="10.5" x14ac:dyDescent="0.2">
      <c r="B26" s="60"/>
      <c r="C26" s="60"/>
      <c r="D26" s="60"/>
      <c r="E26" s="60" t="e">
        <f>#REF!</f>
        <v>#REF!</v>
      </c>
      <c r="F26" s="59" t="e">
        <f>#REF!</f>
        <v>#REF!</v>
      </c>
      <c r="G26" s="59"/>
      <c r="H26" s="59" t="e">
        <f>#REF!</f>
        <v>#REF!</v>
      </c>
      <c r="I26" s="59" t="e">
        <f>#REF!</f>
        <v>#REF!</v>
      </c>
      <c r="J26" s="59"/>
      <c r="K26" s="59" t="e">
        <f>#REF!</f>
        <v>#REF!</v>
      </c>
      <c r="L26" s="59" t="e">
        <f>#REF!</f>
        <v>#REF!</v>
      </c>
      <c r="M26" s="59"/>
      <c r="N26" s="59" t="e">
        <f>#REF!</f>
        <v>#REF!</v>
      </c>
      <c r="O26" s="59" t="e">
        <f>#REF!</f>
        <v>#REF!</v>
      </c>
      <c r="P26" s="59"/>
      <c r="AD26" s="58"/>
    </row>
    <row r="27" spans="2:32" s="19" customFormat="1" x14ac:dyDescent="0.2">
      <c r="B27" s="48"/>
      <c r="C27" s="48"/>
      <c r="D27" s="48"/>
      <c r="E27" s="48"/>
      <c r="F27" s="48"/>
      <c r="G27" s="48"/>
      <c r="H27" s="48"/>
      <c r="I27" s="48"/>
      <c r="J27" s="48"/>
      <c r="K27" s="48"/>
      <c r="L27" s="48"/>
      <c r="M27" s="48"/>
      <c r="N27" s="48"/>
      <c r="O27" s="48"/>
      <c r="P27" s="48"/>
      <c r="AD27" s="56"/>
    </row>
    <row r="28" spans="2:32" s="19" customFormat="1" x14ac:dyDescent="0.2">
      <c r="B28" s="48"/>
      <c r="C28" s="48"/>
      <c r="D28" s="48"/>
      <c r="E28" s="48"/>
      <c r="F28" s="48"/>
      <c r="G28" s="48"/>
      <c r="H28" s="48"/>
      <c r="I28" s="48"/>
      <c r="J28" s="48"/>
      <c r="K28" s="48"/>
      <c r="L28" s="48"/>
      <c r="M28" s="48"/>
      <c r="N28" s="48"/>
      <c r="O28" s="48"/>
      <c r="P28" s="48"/>
      <c r="AD28" s="56"/>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C35" s="1091" t="s">
        <v>17</v>
      </c>
      <c r="D35" s="1091"/>
      <c r="E35" s="1091"/>
      <c r="F35" s="1091"/>
      <c r="G35" s="1091"/>
      <c r="H35" s="1091"/>
      <c r="I35" s="1091"/>
      <c r="J35" s="1091"/>
      <c r="K35" s="1091"/>
      <c r="L35" s="1091"/>
      <c r="M35" s="48"/>
      <c r="N35" s="48"/>
      <c r="O35" s="48"/>
      <c r="P35" s="48"/>
      <c r="AD35" s="56"/>
    </row>
    <row r="36" spans="2:30" s="19" customFormat="1" x14ac:dyDescent="0.2">
      <c r="L36" s="48"/>
      <c r="M36" s="48"/>
      <c r="N36" s="48"/>
      <c r="O36" s="48"/>
      <c r="P36" s="48"/>
      <c r="AD36" s="56"/>
    </row>
    <row r="37" spans="2:30" s="19" customFormat="1" x14ac:dyDescent="0.2">
      <c r="B37" s="48"/>
      <c r="C37" s="48"/>
      <c r="D37" s="48"/>
      <c r="E37" s="48"/>
      <c r="F37" s="48"/>
      <c r="G37" s="48"/>
      <c r="H37" s="48"/>
      <c r="I37" s="48"/>
      <c r="J37" s="48"/>
      <c r="K37" s="48"/>
      <c r="L37" s="48"/>
      <c r="M37" s="48"/>
      <c r="N37" s="48"/>
      <c r="O37" s="48"/>
      <c r="P37" s="48"/>
      <c r="AD37" s="56"/>
    </row>
    <row r="38" spans="2:30" s="19" customFormat="1" ht="5.25" customHeight="1" x14ac:dyDescent="0.2">
      <c r="B38" s="48"/>
      <c r="C38" s="48"/>
      <c r="D38" s="48"/>
      <c r="E38" s="48"/>
      <c r="F38" s="48"/>
      <c r="G38" s="48"/>
      <c r="H38" s="48"/>
      <c r="I38" s="48"/>
      <c r="J38" s="48"/>
      <c r="K38" s="48"/>
      <c r="L38" s="48"/>
      <c r="M38" s="48"/>
      <c r="N38" s="48"/>
      <c r="O38" s="48"/>
      <c r="P38" s="48"/>
      <c r="AD38" s="56"/>
    </row>
    <row r="39" spans="2:30" s="19" customFormat="1" ht="5.25" customHeight="1" x14ac:dyDescent="0.2">
      <c r="B39" s="48"/>
      <c r="C39" s="48"/>
      <c r="D39" s="48"/>
      <c r="E39" s="48"/>
      <c r="F39" s="48"/>
      <c r="G39" s="48"/>
      <c r="H39" s="48"/>
      <c r="I39" s="48"/>
      <c r="J39" s="48"/>
      <c r="K39" s="48"/>
      <c r="L39" s="48"/>
      <c r="M39" s="48"/>
      <c r="N39" s="48"/>
      <c r="O39" s="48"/>
      <c r="P39" s="48"/>
      <c r="AD39" s="56"/>
    </row>
    <row r="40" spans="2:30" s="19" customFormat="1" ht="16.5" customHeight="1" x14ac:dyDescent="0.2">
      <c r="B40" s="48"/>
      <c r="C40" s="48"/>
      <c r="D40" s="48"/>
      <c r="E40" s="48"/>
      <c r="F40" s="48"/>
      <c r="G40" s="48"/>
      <c r="H40" s="48"/>
      <c r="I40" s="48"/>
      <c r="J40" s="48"/>
      <c r="K40" s="48"/>
      <c r="L40" s="48"/>
      <c r="M40" s="48"/>
      <c r="N40" s="48"/>
      <c r="O40" s="48"/>
      <c r="P40" s="48"/>
      <c r="AD40" s="56"/>
    </row>
    <row r="41" spans="2:30" s="19" customFormat="1" x14ac:dyDescent="0.2">
      <c r="B41" s="48"/>
      <c r="C41" s="48"/>
      <c r="D41" s="48"/>
      <c r="E41" s="48"/>
      <c r="F41" s="48"/>
      <c r="G41" s="48"/>
      <c r="H41" s="48"/>
      <c r="I41" s="48"/>
      <c r="J41" s="48"/>
      <c r="K41" s="48"/>
      <c r="L41" s="48"/>
      <c r="M41" s="48"/>
      <c r="N41" s="48"/>
      <c r="O41" s="48"/>
      <c r="P41" s="48"/>
      <c r="AD41" s="56"/>
    </row>
    <row r="42" spans="2:30" s="19" customFormat="1" x14ac:dyDescent="0.2">
      <c r="AD42" s="56"/>
    </row>
    <row r="43" spans="2:30" s="20" customFormat="1" x14ac:dyDescent="0.2">
      <c r="AD43" s="55"/>
    </row>
    <row r="44" spans="2:30" s="3" customFormat="1" ht="12.75" customHeight="1" x14ac:dyDescent="0.2">
      <c r="B44" s="1087"/>
      <c r="C44" s="1088"/>
      <c r="D44" s="1088"/>
      <c r="E44" s="1088"/>
      <c r="F44" s="1088"/>
      <c r="G44" s="1088"/>
      <c r="H44" s="1088"/>
      <c r="I44" s="1088"/>
      <c r="J44" s="1088"/>
      <c r="K44" s="1088"/>
      <c r="L44" s="1088"/>
      <c r="M44" s="1088"/>
      <c r="N44" s="1088"/>
      <c r="O44" s="1088"/>
      <c r="P44" s="403"/>
      <c r="AD44" s="54"/>
    </row>
  </sheetData>
  <mergeCells count="21">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 ref="B12:B15"/>
    <mergeCell ref="B16:B19"/>
    <mergeCell ref="B21:D21"/>
    <mergeCell ref="C35:L35"/>
    <mergeCell ref="B44:O44"/>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4" t="s">
        <v>143</v>
      </c>
      <c r="T1" s="714"/>
      <c r="U1" s="714"/>
      <c r="V1" s="714" t="s">
        <v>19</v>
      </c>
      <c r="W1" s="714"/>
      <c r="X1" s="714"/>
      <c r="Y1" s="714" t="s">
        <v>18</v>
      </c>
    </row>
    <row r="2" spans="1:50" s="205" customFormat="1" ht="52.5" customHeight="1" x14ac:dyDescent="0.2">
      <c r="B2" s="1033"/>
      <c r="C2" s="1033"/>
      <c r="D2" s="1033"/>
      <c r="E2" s="1033"/>
      <c r="F2" s="1033"/>
      <c r="G2" s="1033"/>
      <c r="H2" s="1033"/>
      <c r="I2" s="1033"/>
      <c r="O2" s="207"/>
    </row>
    <row r="3" spans="1:50" s="208" customFormat="1" ht="4.5" customHeight="1" x14ac:dyDescent="0.2">
      <c r="B3" s="1034"/>
      <c r="C3" s="1034"/>
      <c r="D3" s="1034"/>
      <c r="E3" s="1034"/>
      <c r="F3" s="1034"/>
      <c r="G3" s="1034"/>
      <c r="H3" s="1034"/>
      <c r="I3" s="1034"/>
      <c r="O3" s="207"/>
    </row>
    <row r="4" spans="1:50" s="208" customFormat="1" ht="37.5" customHeight="1" x14ac:dyDescent="0.2">
      <c r="A4" s="1081" t="s">
        <v>216</v>
      </c>
      <c r="B4" s="1081"/>
      <c r="C4" s="1081"/>
      <c r="D4" s="1081"/>
      <c r="E4" s="1081"/>
      <c r="F4" s="1081"/>
      <c r="G4" s="1081"/>
      <c r="H4" s="1081"/>
      <c r="I4" s="1081"/>
      <c r="J4" s="1081"/>
      <c r="K4" s="1081"/>
      <c r="L4" s="1081"/>
      <c r="M4" s="1081"/>
      <c r="N4" s="1081"/>
      <c r="O4" s="1081"/>
      <c r="P4" s="1081"/>
      <c r="Q4" s="1081"/>
      <c r="R4" s="1081"/>
      <c r="S4" s="1081"/>
      <c r="T4" s="1081"/>
      <c r="U4" s="1081"/>
      <c r="V4" s="1081"/>
      <c r="W4" s="1081"/>
      <c r="X4" s="1081"/>
      <c r="Y4" s="1081"/>
      <c r="Z4" s="1081"/>
    </row>
    <row r="5" spans="1:50" s="208" customFormat="1" ht="17.25" customHeight="1" x14ac:dyDescent="0.2">
      <c r="B5" s="1035" t="str">
        <f>porsaad!B6</f>
        <v>Situación a 31 de agosto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row>
    <row r="6" spans="1:50" s="208" customFormat="1" ht="6" customHeight="1" x14ac:dyDescent="0.2">
      <c r="O6" s="207"/>
    </row>
    <row r="7" spans="1:50" s="213" customFormat="1" ht="12.75" customHeight="1" x14ac:dyDescent="0.2">
      <c r="A7" s="209"/>
      <c r="B7" s="1036" t="s">
        <v>15</v>
      </c>
      <c r="C7" s="211"/>
      <c r="D7" s="1045" t="s">
        <v>115</v>
      </c>
      <c r="E7" s="1043"/>
      <c r="F7" s="568"/>
      <c r="G7" s="1043"/>
      <c r="H7" s="1043"/>
      <c r="I7" s="568"/>
      <c r="J7" s="1043"/>
      <c r="K7" s="1043"/>
      <c r="L7" s="568"/>
      <c r="M7" s="1043"/>
      <c r="N7" s="1044"/>
      <c r="O7" s="211"/>
      <c r="P7" s="1045" t="s">
        <v>187</v>
      </c>
      <c r="Q7" s="1043"/>
      <c r="R7" s="568"/>
      <c r="S7" s="1043"/>
      <c r="T7" s="1043"/>
      <c r="U7" s="568"/>
      <c r="V7" s="1043"/>
      <c r="W7" s="1043"/>
      <c r="X7" s="568"/>
      <c r="Y7" s="1043"/>
      <c r="Z7" s="1044"/>
      <c r="AA7" s="430"/>
      <c r="AB7" s="430"/>
      <c r="AC7" s="431"/>
      <c r="AD7" s="431"/>
      <c r="AE7" s="431"/>
      <c r="AF7" s="431"/>
      <c r="AG7" s="431"/>
      <c r="AH7" s="431"/>
      <c r="AI7" s="432"/>
    </row>
    <row r="8" spans="1:50" s="213" customFormat="1" ht="37.5" customHeight="1" x14ac:dyDescent="0.2">
      <c r="A8" s="209"/>
      <c r="B8" s="1037"/>
      <c r="C8" s="211"/>
      <c r="D8" s="1074"/>
      <c r="E8" s="1075"/>
      <c r="F8" s="211"/>
      <c r="G8" s="1045" t="s">
        <v>177</v>
      </c>
      <c r="H8" s="1044"/>
      <c r="I8" s="211"/>
      <c r="J8" s="1045" t="s">
        <v>183</v>
      </c>
      <c r="K8" s="1044"/>
      <c r="L8" s="211"/>
      <c r="M8" s="1045" t="s">
        <v>178</v>
      </c>
      <c r="N8" s="1044"/>
      <c r="O8" s="211"/>
      <c r="P8" s="1074"/>
      <c r="Q8" s="1076"/>
      <c r="R8" s="501"/>
      <c r="S8" s="1045" t="s">
        <v>188</v>
      </c>
      <c r="T8" s="1044"/>
      <c r="U8" s="211"/>
      <c r="V8" s="1045" t="s">
        <v>189</v>
      </c>
      <c r="W8" s="1044"/>
      <c r="X8" s="211"/>
      <c r="Y8" s="1045" t="s">
        <v>190</v>
      </c>
      <c r="Z8" s="1044"/>
      <c r="AA8" s="430"/>
      <c r="AB8" s="430"/>
      <c r="AC8" s="431"/>
      <c r="AD8" s="431"/>
      <c r="AE8" s="431"/>
      <c r="AF8" s="431"/>
      <c r="AG8" s="431"/>
      <c r="AH8" s="431"/>
      <c r="AI8" s="432"/>
    </row>
    <row r="9" spans="1:50" s="219" customFormat="1" ht="36.75" customHeight="1" x14ac:dyDescent="0.2">
      <c r="A9" s="214"/>
      <c r="B9" s="1038"/>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57" t="s">
        <v>227</v>
      </c>
      <c r="C33" s="1057"/>
      <c r="D33" s="1057"/>
      <c r="E33" s="1057"/>
      <c r="F33" s="1057"/>
      <c r="G33" s="1057"/>
      <c r="H33" s="1057"/>
      <c r="I33" s="1057"/>
      <c r="J33" s="1057"/>
      <c r="K33" s="1057"/>
      <c r="L33" s="1057"/>
      <c r="M33" s="1057"/>
      <c r="O33" s="259"/>
    </row>
    <row r="34" spans="2:19" ht="29.25" customHeight="1" x14ac:dyDescent="0.2">
      <c r="B34" s="1064"/>
      <c r="C34" s="1064"/>
      <c r="D34" s="1064"/>
      <c r="E34" s="1064"/>
      <c r="F34" s="1064"/>
      <c r="G34" s="1064"/>
      <c r="H34" s="1064"/>
      <c r="I34" s="1064"/>
      <c r="J34" s="1064"/>
      <c r="K34" s="1064"/>
      <c r="L34" s="1064"/>
      <c r="M34" s="1064"/>
      <c r="N34" s="1064"/>
      <c r="O34" s="1064"/>
      <c r="P34" s="1064"/>
      <c r="Q34" s="262"/>
      <c r="R34" s="262"/>
      <c r="S34" s="262"/>
    </row>
    <row r="35" spans="2:19" ht="4.5" customHeight="1" x14ac:dyDescent="0.2">
      <c r="B35" s="1065"/>
      <c r="C35" s="1065"/>
      <c r="D35" s="1065"/>
      <c r="E35" s="1065"/>
      <c r="F35" s="1065"/>
      <c r="G35" s="1065"/>
      <c r="H35" s="1065"/>
      <c r="I35" s="1065"/>
      <c r="J35" s="1065"/>
      <c r="K35" s="1065"/>
      <c r="L35" s="1065"/>
      <c r="M35" s="1065"/>
      <c r="N35" s="1065"/>
      <c r="O35" s="1065"/>
      <c r="P35" s="1065"/>
      <c r="Q35" s="262"/>
      <c r="R35" s="262"/>
      <c r="S35" s="262"/>
    </row>
    <row r="38" spans="2:19" x14ac:dyDescent="0.2">
      <c r="L38" s="263"/>
      <c r="M38" s="263"/>
      <c r="N38" s="263"/>
    </row>
  </sheetData>
  <mergeCells count="22">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 ref="P7:Q8"/>
    <mergeCell ref="B2:I2"/>
    <mergeCell ref="B3:I3"/>
    <mergeCell ref="B7:B9"/>
    <mergeCell ref="D7:E8"/>
    <mergeCell ref="G7:H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3" zoomScaleNormal="100" workbookViewId="0">
      <selection activeCell="B5" sqref="B5:AC5"/>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58"/>
      <c r="C3" s="1058"/>
      <c r="D3" s="1058"/>
      <c r="E3" s="1058"/>
      <c r="F3" s="1058"/>
      <c r="G3" s="1058"/>
      <c r="H3" s="1058"/>
      <c r="I3" s="1058"/>
      <c r="J3" s="45"/>
      <c r="Q3" s="89"/>
    </row>
    <row r="4" spans="2:30" s="7" customFormat="1" ht="2.25" customHeight="1" x14ac:dyDescent="0.2">
      <c r="B4" s="1031"/>
      <c r="C4" s="1031"/>
      <c r="D4" s="1031"/>
      <c r="E4" s="1031"/>
      <c r="F4" s="1031"/>
      <c r="G4" s="1031"/>
      <c r="H4" s="1031"/>
      <c r="I4" s="1031"/>
      <c r="J4" s="1031"/>
      <c r="K4" s="1031"/>
      <c r="L4" s="1031"/>
      <c r="M4" s="1031"/>
      <c r="N4" s="1031"/>
      <c r="O4" s="1031"/>
      <c r="P4" s="1031"/>
      <c r="Q4" s="1031"/>
      <c r="R4" s="1031"/>
      <c r="S4" s="1031"/>
      <c r="T4" s="1031"/>
    </row>
    <row r="5" spans="2:30" s="7" customFormat="1" ht="16.5" customHeight="1" x14ac:dyDescent="0.2">
      <c r="B5" s="1031" t="s">
        <v>441</v>
      </c>
      <c r="C5" s="1031"/>
      <c r="D5" s="1031"/>
      <c r="E5" s="1031"/>
      <c r="F5" s="1031"/>
      <c r="G5" s="1031"/>
      <c r="H5" s="1031"/>
      <c r="I5" s="1031"/>
      <c r="J5" s="1031"/>
      <c r="K5" s="1031"/>
      <c r="L5" s="1031"/>
      <c r="M5" s="1031"/>
      <c r="N5" s="1031"/>
      <c r="O5" s="1031"/>
      <c r="P5" s="1031"/>
      <c r="Q5" s="1031"/>
      <c r="R5" s="1031"/>
      <c r="S5" s="1031"/>
      <c r="T5" s="1031"/>
      <c r="U5" s="1031"/>
      <c r="V5" s="1031"/>
      <c r="W5" s="1031"/>
      <c r="X5" s="1031"/>
      <c r="Y5" s="1031"/>
      <c r="Z5" s="1031"/>
      <c r="AA5" s="1031"/>
      <c r="AB5" s="1031"/>
      <c r="AC5" s="1031"/>
    </row>
    <row r="6" spans="2:30" s="7" customFormat="1" ht="14.25" customHeight="1" x14ac:dyDescent="0.2">
      <c r="B6" s="1035" t="str">
        <f>porsaad!B6</f>
        <v>Situación a 31 de agosto de 2023</v>
      </c>
      <c r="C6" s="1035"/>
      <c r="D6" s="1035"/>
      <c r="E6" s="1035"/>
      <c r="F6" s="1035"/>
      <c r="G6" s="1035"/>
      <c r="H6" s="1035"/>
      <c r="I6" s="1035"/>
      <c r="J6" s="1035"/>
      <c r="K6" s="1035"/>
      <c r="L6" s="1035"/>
      <c r="M6" s="1035"/>
      <c r="N6" s="1035"/>
      <c r="O6" s="1035"/>
      <c r="P6" s="1035"/>
      <c r="Q6" s="1035"/>
      <c r="R6" s="1035"/>
      <c r="S6" s="1035"/>
      <c r="T6" s="1035"/>
      <c r="U6" s="1035"/>
      <c r="V6" s="1035"/>
      <c r="W6" s="1035"/>
      <c r="X6" s="1035"/>
      <c r="Y6" s="1035"/>
      <c r="Z6" s="1035"/>
      <c r="AA6" s="1035"/>
      <c r="AB6" s="1035"/>
      <c r="AC6" s="1035"/>
    </row>
    <row r="7" spans="2:30" s="517" customFormat="1" ht="5.25" customHeight="1" x14ac:dyDescent="0.2"/>
    <row r="8" spans="2:30" s="519" customFormat="1" ht="21.75" customHeight="1" x14ac:dyDescent="0.2">
      <c r="B8" s="1118" t="s">
        <v>30</v>
      </c>
      <c r="D8" s="1118" t="s">
        <v>120</v>
      </c>
      <c r="E8" s="1118" t="s">
        <v>29</v>
      </c>
      <c r="F8" s="1118"/>
      <c r="G8" s="1118"/>
      <c r="H8" s="1118"/>
      <c r="I8" s="1118"/>
      <c r="J8" s="1118"/>
      <c r="K8" s="1118"/>
      <c r="L8" s="1118"/>
      <c r="M8" s="1118"/>
      <c r="N8" s="1118"/>
      <c r="O8" s="1118"/>
      <c r="P8" s="1118"/>
      <c r="Q8" s="1118"/>
      <c r="R8" s="1118"/>
      <c r="S8" s="1118"/>
    </row>
    <row r="9" spans="2:30" s="519" customFormat="1" ht="21.75" customHeight="1" x14ac:dyDescent="0.2">
      <c r="B9" s="1118"/>
      <c r="D9" s="1118"/>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18"/>
      <c r="D10" s="1118"/>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19" t="s">
        <v>27</v>
      </c>
      <c r="D12" s="526" t="s">
        <v>34</v>
      </c>
      <c r="E12" s="527">
        <f>'46perfpbsaad'!E12</f>
        <v>423</v>
      </c>
      <c r="F12" s="526"/>
      <c r="G12" s="527">
        <f>'46perfpbsaad'!H12</f>
        <v>9509</v>
      </c>
      <c r="H12" s="526"/>
      <c r="I12" s="527">
        <f>'46perfpbsaad'!K12</f>
        <v>6023</v>
      </c>
      <c r="J12" s="526"/>
      <c r="K12" s="527">
        <f>'46perfpbsaad'!N12</f>
        <v>8998</v>
      </c>
      <c r="L12" s="526"/>
      <c r="M12" s="527">
        <f>'46perfpbsaad'!Q12</f>
        <v>8196</v>
      </c>
      <c r="N12" s="526"/>
      <c r="O12" s="527">
        <f>'46perfpbsaad'!T12</f>
        <v>11133</v>
      </c>
      <c r="P12" s="526"/>
      <c r="Q12" s="527">
        <f>'46perfpbsaad'!W12</f>
        <v>37489</v>
      </c>
      <c r="R12" s="526"/>
      <c r="S12" s="527">
        <f>'46perfpbsaad'!Z12</f>
        <v>175175</v>
      </c>
      <c r="T12" s="528"/>
      <c r="V12" s="529">
        <f>E12/E$15</f>
        <v>0.32765298218435324</v>
      </c>
      <c r="W12" s="529">
        <f>G12/G$15</f>
        <v>0.35098922191052712</v>
      </c>
      <c r="X12" s="529">
        <f>I12/I$15</f>
        <v>0.30888763526334684</v>
      </c>
      <c r="Y12" s="529">
        <f>K12/K$15</f>
        <v>0.31802919450040645</v>
      </c>
      <c r="Z12" s="529">
        <f>M12/M$15</f>
        <v>0.26635468460563516</v>
      </c>
      <c r="AA12" s="529">
        <f>O12/O$15</f>
        <v>0.23009672619047619</v>
      </c>
      <c r="AB12" s="529">
        <f>Q12/Q$15</f>
        <v>0.22913215942498458</v>
      </c>
      <c r="AC12" s="529">
        <f>S12/S$15</f>
        <v>0.31725405679513186</v>
      </c>
      <c r="AD12" s="529"/>
    </row>
    <row r="13" spans="2:30" s="525" customFormat="1" ht="21" customHeight="1" x14ac:dyDescent="0.2">
      <c r="B13" s="1119"/>
      <c r="D13" s="526" t="s">
        <v>52</v>
      </c>
      <c r="E13" s="527">
        <f>'46perfpbsaad'!E13</f>
        <v>619</v>
      </c>
      <c r="F13" s="526"/>
      <c r="G13" s="527">
        <f>'46perfpbsaad'!H13</f>
        <v>10453</v>
      </c>
      <c r="H13" s="526"/>
      <c r="I13" s="527">
        <f>'46perfpbsaad'!K13</f>
        <v>7449</v>
      </c>
      <c r="J13" s="526"/>
      <c r="K13" s="527">
        <f>'46perfpbsaad'!N13</f>
        <v>11072</v>
      </c>
      <c r="L13" s="526"/>
      <c r="M13" s="527">
        <f>'46perfpbsaad'!Q13</f>
        <v>12098</v>
      </c>
      <c r="N13" s="526"/>
      <c r="O13" s="527">
        <f>'46perfpbsaad'!T13</f>
        <v>19087</v>
      </c>
      <c r="P13" s="526"/>
      <c r="Q13" s="527">
        <f>'46perfpbsaad'!W13</f>
        <v>60952</v>
      </c>
      <c r="R13" s="526"/>
      <c r="S13" s="527">
        <f>'46perfpbsaad'!Z13</f>
        <v>212007</v>
      </c>
      <c r="T13" s="528"/>
      <c r="V13" s="529">
        <f>E13/E$15</f>
        <v>0.47947327652982186</v>
      </c>
      <c r="W13" s="529">
        <f>G13/G$15</f>
        <v>0.3858334563708844</v>
      </c>
      <c r="X13" s="529">
        <f>I13/I$15</f>
        <v>0.38201959074824349</v>
      </c>
      <c r="Y13" s="529">
        <f>K13/K$15</f>
        <v>0.39133354539992227</v>
      </c>
      <c r="Z13" s="529">
        <f>M13/M$15</f>
        <v>0.39316239316239315</v>
      </c>
      <c r="AA13" s="529">
        <f>O13/O$15</f>
        <v>0.39448991402116401</v>
      </c>
      <c r="AB13" s="529">
        <f>Q13/Q$15</f>
        <v>0.37253763454004268</v>
      </c>
      <c r="AC13" s="529">
        <f>S13/S$15</f>
        <v>0.38395935960591132</v>
      </c>
      <c r="AD13" s="529"/>
    </row>
    <row r="14" spans="2:30" s="525" customFormat="1" ht="21" customHeight="1" x14ac:dyDescent="0.2">
      <c r="B14" s="1119"/>
      <c r="D14" s="526" t="s">
        <v>53</v>
      </c>
      <c r="E14" s="527">
        <f>'46perfpbsaad'!E14</f>
        <v>249</v>
      </c>
      <c r="F14" s="526"/>
      <c r="G14" s="527">
        <f>'46perfpbsaad'!H14</f>
        <v>7130</v>
      </c>
      <c r="H14" s="526"/>
      <c r="I14" s="527">
        <f>'46perfpbsaad'!K14</f>
        <v>6027</v>
      </c>
      <c r="J14" s="526"/>
      <c r="K14" s="527">
        <f>'46perfpbsaad'!N14</f>
        <v>8223</v>
      </c>
      <c r="L14" s="526"/>
      <c r="M14" s="527">
        <f>'46perfpbsaad'!Q14</f>
        <v>10477</v>
      </c>
      <c r="N14" s="526"/>
      <c r="O14" s="527">
        <f>'46perfpbsaad'!T14</f>
        <v>18164</v>
      </c>
      <c r="P14" s="526"/>
      <c r="Q14" s="527">
        <f>'46perfpbsaad'!W14</f>
        <v>65172</v>
      </c>
      <c r="R14" s="526"/>
      <c r="S14" s="527">
        <f>'46perfpbsaad'!Z14</f>
        <v>164978</v>
      </c>
      <c r="T14" s="528"/>
      <c r="V14" s="529">
        <f>E14/E$15</f>
        <v>0.19287374128582493</v>
      </c>
      <c r="W14" s="529">
        <f>G14/G$15</f>
        <v>0.26317732171858849</v>
      </c>
      <c r="X14" s="529">
        <f>I14/I$15</f>
        <v>0.30909277398840967</v>
      </c>
      <c r="Y14" s="529">
        <f>K14/K$15</f>
        <v>0.29063726009967128</v>
      </c>
      <c r="Z14" s="529">
        <f>M14/M$15</f>
        <v>0.34048292223197169</v>
      </c>
      <c r="AA14" s="529">
        <f>O14/O$15</f>
        <v>0.37541335978835977</v>
      </c>
      <c r="AB14" s="529">
        <f>Q14/Q$15</f>
        <v>0.39833020603497277</v>
      </c>
      <c r="AC14" s="529">
        <f>S14/S$15</f>
        <v>0.29878658359895682</v>
      </c>
      <c r="AD14" s="529"/>
    </row>
    <row r="15" spans="2:30" s="525" customFormat="1" ht="21" customHeight="1" x14ac:dyDescent="0.2">
      <c r="B15" s="1119"/>
      <c r="D15" s="530" t="s">
        <v>71</v>
      </c>
      <c r="E15" s="527">
        <f>'46perfpbsaad'!E15</f>
        <v>1291</v>
      </c>
      <c r="F15" s="526"/>
      <c r="G15" s="527">
        <f>SUM(G12:G14)</f>
        <v>27092</v>
      </c>
      <c r="H15" s="527">
        <f t="shared" ref="H15:T15" si="0">SUM(H12:H14)</f>
        <v>0</v>
      </c>
      <c r="I15" s="527">
        <f t="shared" si="0"/>
        <v>19499</v>
      </c>
      <c r="J15" s="527">
        <f t="shared" si="0"/>
        <v>0</v>
      </c>
      <c r="K15" s="527">
        <f t="shared" si="0"/>
        <v>28293</v>
      </c>
      <c r="L15" s="527">
        <f t="shared" si="0"/>
        <v>0</v>
      </c>
      <c r="M15" s="527">
        <f t="shared" si="0"/>
        <v>30771</v>
      </c>
      <c r="N15" s="527">
        <f t="shared" si="0"/>
        <v>0</v>
      </c>
      <c r="O15" s="527">
        <f t="shared" si="0"/>
        <v>48384</v>
      </c>
      <c r="P15" s="527">
        <f t="shared" si="0"/>
        <v>0</v>
      </c>
      <c r="Q15" s="527">
        <f t="shared" si="0"/>
        <v>163613</v>
      </c>
      <c r="R15" s="527">
        <f t="shared" si="0"/>
        <v>0</v>
      </c>
      <c r="S15" s="527">
        <f t="shared" si="0"/>
        <v>552160</v>
      </c>
      <c r="T15" s="527">
        <f t="shared" si="0"/>
        <v>0</v>
      </c>
      <c r="V15" s="529"/>
    </row>
    <row r="16" spans="2:30" s="525" customFormat="1" ht="21" customHeight="1" x14ac:dyDescent="0.2">
      <c r="B16" s="1119" t="s">
        <v>26</v>
      </c>
      <c r="D16" s="526" t="s">
        <v>34</v>
      </c>
      <c r="E16" s="527">
        <f>'46perfpbsaad'!E16</f>
        <v>566</v>
      </c>
      <c r="F16" s="526"/>
      <c r="G16" s="527">
        <f>'46perfpbsaad'!H16</f>
        <v>19563</v>
      </c>
      <c r="H16" s="526"/>
      <c r="I16" s="527">
        <f>'46perfpbsaad'!K16</f>
        <v>9088</v>
      </c>
      <c r="J16" s="526"/>
      <c r="K16" s="527">
        <f>'46perfpbsaad'!N16</f>
        <v>11041</v>
      </c>
      <c r="L16" s="526"/>
      <c r="M16" s="527">
        <f>'46perfpbsaad'!Q16</f>
        <v>9283</v>
      </c>
      <c r="N16" s="526"/>
      <c r="O16" s="527">
        <f>'46perfpbsaad'!T16</f>
        <v>12093</v>
      </c>
      <c r="P16" s="526"/>
      <c r="Q16" s="527">
        <f>'46perfpbsaad'!W16</f>
        <v>27144</v>
      </c>
      <c r="R16" s="526"/>
      <c r="S16" s="527">
        <f>'46perfpbsaad'!Z16</f>
        <v>53515</v>
      </c>
      <c r="T16" s="528"/>
      <c r="V16" s="529">
        <f>E16/E$19</f>
        <v>0.32906976744186045</v>
      </c>
      <c r="W16" s="529">
        <f>G16/G$19</f>
        <v>0.32265672675693952</v>
      </c>
      <c r="X16" s="529">
        <f>I16/I$19</f>
        <v>0.29713912048389735</v>
      </c>
      <c r="Y16" s="529">
        <f>K16/K$19</f>
        <v>0.29626747524619634</v>
      </c>
      <c r="Z16" s="529">
        <f>M16/M$19</f>
        <v>0.25857218461881287</v>
      </c>
      <c r="AA16" s="529">
        <f>O16/O$19</f>
        <v>0.2402407771619286</v>
      </c>
      <c r="AB16" s="529">
        <f>Q16/Q$19</f>
        <v>0.27140471738673971</v>
      </c>
      <c r="AC16" s="529">
        <f>S16/S$19</f>
        <v>0.29061337532922427</v>
      </c>
    </row>
    <row r="17" spans="2:29" s="525" customFormat="1" ht="21" customHeight="1" x14ac:dyDescent="0.2">
      <c r="B17" s="1119"/>
      <c r="D17" s="526" t="s">
        <v>52</v>
      </c>
      <c r="E17" s="527">
        <f>'46perfpbsaad'!E17</f>
        <v>813</v>
      </c>
      <c r="F17" s="526"/>
      <c r="G17" s="527">
        <f>'46perfpbsaad'!H17</f>
        <v>25087</v>
      </c>
      <c r="H17" s="526"/>
      <c r="I17" s="527">
        <f>'46perfpbsaad'!K17</f>
        <v>11442</v>
      </c>
      <c r="J17" s="526"/>
      <c r="K17" s="527">
        <f>'46perfpbsaad'!N17</f>
        <v>14625</v>
      </c>
      <c r="L17" s="526"/>
      <c r="M17" s="527">
        <f>'46perfpbsaad'!Q17</f>
        <v>14455</v>
      </c>
      <c r="N17" s="526"/>
      <c r="O17" s="527">
        <f>'46perfpbsaad'!T17</f>
        <v>20529</v>
      </c>
      <c r="P17" s="526"/>
      <c r="Q17" s="527">
        <f>'46perfpbsaad'!W17</f>
        <v>39496</v>
      </c>
      <c r="R17" s="526"/>
      <c r="S17" s="527">
        <f>'46perfpbsaad'!Z17</f>
        <v>69716</v>
      </c>
      <c r="T17" s="528"/>
      <c r="V17" s="529">
        <f>E17/E$19</f>
        <v>0.47267441860465115</v>
      </c>
      <c r="W17" s="529">
        <f>G17/G$19</f>
        <v>0.41376523560554834</v>
      </c>
      <c r="X17" s="529">
        <f>I17/I$19</f>
        <v>0.37410495340853361</v>
      </c>
      <c r="Y17" s="529">
        <f>K17/K$19</f>
        <v>0.39243835028309226</v>
      </c>
      <c r="Z17" s="529">
        <f>M17/M$19</f>
        <v>0.4026350240940364</v>
      </c>
      <c r="AA17" s="529">
        <f>O17/O$19</f>
        <v>0.40783121759342034</v>
      </c>
      <c r="AB17" s="529">
        <f>Q17/Q$19</f>
        <v>0.3949086618739564</v>
      </c>
      <c r="AC17" s="529">
        <f>S17/S$19</f>
        <v>0.37859295663743248</v>
      </c>
    </row>
    <row r="18" spans="2:29" s="525" customFormat="1" ht="21" customHeight="1" x14ac:dyDescent="0.2">
      <c r="B18" s="1119"/>
      <c r="D18" s="526" t="s">
        <v>53</v>
      </c>
      <c r="E18" s="527">
        <f>'46perfpbsaad'!E18</f>
        <v>341</v>
      </c>
      <c r="F18" s="526"/>
      <c r="G18" s="527">
        <f>'46perfpbsaad'!H18</f>
        <v>15981</v>
      </c>
      <c r="H18" s="526"/>
      <c r="I18" s="527">
        <f>'46perfpbsaad'!K18</f>
        <v>10055</v>
      </c>
      <c r="J18" s="526"/>
      <c r="K18" s="527">
        <f>'46perfpbsaad'!N18</f>
        <v>11601</v>
      </c>
      <c r="L18" s="526"/>
      <c r="M18" s="527">
        <f>'46perfpbsaad'!Q18</f>
        <v>12163</v>
      </c>
      <c r="N18" s="526"/>
      <c r="O18" s="527">
        <f>'46perfpbsaad'!T18</f>
        <v>17715</v>
      </c>
      <c r="P18" s="526"/>
      <c r="Q18" s="527">
        <f>'46perfpbsaad'!W18</f>
        <v>33373</v>
      </c>
      <c r="R18" s="526"/>
      <c r="S18" s="527">
        <f>'46perfpbsaad'!Z18</f>
        <v>60914</v>
      </c>
      <c r="T18" s="528"/>
      <c r="V18" s="529">
        <f>E18/E$19</f>
        <v>0.19825581395348837</v>
      </c>
      <c r="W18" s="529">
        <f>G18/G$19</f>
        <v>0.26357803763751214</v>
      </c>
      <c r="X18" s="529">
        <f>I18/I$19</f>
        <v>0.3287559261075691</v>
      </c>
      <c r="Y18" s="529">
        <f>K18/K$19</f>
        <v>0.31129417447071134</v>
      </c>
      <c r="Z18" s="529">
        <f>M18/M$19</f>
        <v>0.33879279128715079</v>
      </c>
      <c r="AA18" s="529">
        <f>O18/O$19</f>
        <v>0.35192800524465107</v>
      </c>
      <c r="AB18" s="529">
        <f>Q18/Q$19</f>
        <v>0.33368662073930389</v>
      </c>
      <c r="AC18" s="529">
        <f>S18/S$19</f>
        <v>0.33079366803334331</v>
      </c>
    </row>
    <row r="19" spans="2:29" s="525" customFormat="1" ht="21" customHeight="1" x14ac:dyDescent="0.2">
      <c r="B19" s="1119"/>
      <c r="D19" s="530" t="s">
        <v>71</v>
      </c>
      <c r="E19" s="527">
        <f>'46perfpbsaad'!E19</f>
        <v>1720</v>
      </c>
      <c r="F19" s="526"/>
      <c r="G19" s="527">
        <f>SUM(G16:G18)</f>
        <v>60631</v>
      </c>
      <c r="H19" s="527">
        <f t="shared" ref="H19:T19" si="1">SUM(H16:H18)</f>
        <v>0</v>
      </c>
      <c r="I19" s="527">
        <f t="shared" si="1"/>
        <v>30585</v>
      </c>
      <c r="J19" s="527">
        <f t="shared" si="1"/>
        <v>0</v>
      </c>
      <c r="K19" s="527">
        <f t="shared" si="1"/>
        <v>37267</v>
      </c>
      <c r="L19" s="527">
        <f t="shared" si="1"/>
        <v>0</v>
      </c>
      <c r="M19" s="527">
        <f t="shared" si="1"/>
        <v>35901</v>
      </c>
      <c r="N19" s="527">
        <f t="shared" si="1"/>
        <v>0</v>
      </c>
      <c r="O19" s="527">
        <f t="shared" si="1"/>
        <v>50337</v>
      </c>
      <c r="P19" s="527">
        <f t="shared" si="1"/>
        <v>0</v>
      </c>
      <c r="Q19" s="527">
        <f t="shared" si="1"/>
        <v>100013</v>
      </c>
      <c r="R19" s="527">
        <f t="shared" si="1"/>
        <v>0</v>
      </c>
      <c r="S19" s="527">
        <f t="shared" si="1"/>
        <v>184145</v>
      </c>
      <c r="T19" s="527">
        <f t="shared" si="1"/>
        <v>0</v>
      </c>
      <c r="V19" s="529"/>
    </row>
    <row r="20" spans="2:29" s="521" customFormat="1" ht="3" customHeight="1" x14ac:dyDescent="0.2">
      <c r="B20" s="531"/>
      <c r="C20" s="519"/>
      <c r="D20" s="528"/>
      <c r="E20" s="532"/>
      <c r="F20" s="528"/>
      <c r="G20" s="532"/>
      <c r="H20" s="532"/>
      <c r="I20" s="532"/>
      <c r="J20" s="532"/>
      <c r="K20" s="532"/>
      <c r="L20" s="532"/>
      <c r="M20" s="532"/>
      <c r="N20" s="532"/>
      <c r="O20" s="532"/>
      <c r="P20" s="532"/>
      <c r="Q20" s="532"/>
      <c r="R20" s="532"/>
      <c r="S20" s="532"/>
      <c r="T20" s="532"/>
    </row>
    <row r="21" spans="2:29" s="533" customFormat="1" ht="18" customHeight="1" x14ac:dyDescent="0.2">
      <c r="B21" s="1118" t="s">
        <v>3</v>
      </c>
      <c r="C21" s="1118"/>
      <c r="D21" s="1118"/>
      <c r="E21" s="532">
        <f>'46perfpbsaad'!E21</f>
        <v>3011</v>
      </c>
      <c r="F21" s="528"/>
      <c r="G21" s="532">
        <f>G15+G19</f>
        <v>87723</v>
      </c>
      <c r="H21" s="532">
        <f t="shared" ref="H21:T21" si="2">H15+H19</f>
        <v>0</v>
      </c>
      <c r="I21" s="532">
        <f t="shared" si="2"/>
        <v>50084</v>
      </c>
      <c r="J21" s="532">
        <f t="shared" si="2"/>
        <v>0</v>
      </c>
      <c r="K21" s="532">
        <f t="shared" si="2"/>
        <v>65560</v>
      </c>
      <c r="L21" s="532">
        <f t="shared" si="2"/>
        <v>0</v>
      </c>
      <c r="M21" s="532">
        <f t="shared" si="2"/>
        <v>66672</v>
      </c>
      <c r="N21" s="532">
        <f t="shared" si="2"/>
        <v>0</v>
      </c>
      <c r="O21" s="532">
        <f t="shared" si="2"/>
        <v>98721</v>
      </c>
      <c r="P21" s="532">
        <f t="shared" si="2"/>
        <v>0</v>
      </c>
      <c r="Q21" s="532">
        <f t="shared" si="2"/>
        <v>263626</v>
      </c>
      <c r="R21" s="532">
        <f t="shared" si="2"/>
        <v>0</v>
      </c>
      <c r="S21" s="532">
        <f t="shared" si="2"/>
        <v>736305</v>
      </c>
      <c r="T21" s="532">
        <f t="shared" si="2"/>
        <v>0</v>
      </c>
    </row>
    <row r="22" spans="2:29" s="536" customFormat="1" ht="5.25" customHeight="1" x14ac:dyDescent="0.2">
      <c r="B22" s="534"/>
      <c r="C22" s="534"/>
      <c r="D22" s="534"/>
      <c r="E22" s="534"/>
      <c r="F22" s="534"/>
      <c r="G22" s="534"/>
      <c r="H22" s="534"/>
      <c r="I22" s="534"/>
      <c r="J22" s="534"/>
      <c r="K22" s="534"/>
      <c r="L22" s="535"/>
    </row>
    <row r="23" spans="2:29" s="536" customFormat="1" ht="5.25" customHeight="1" x14ac:dyDescent="0.2">
      <c r="B23" s="534"/>
      <c r="C23" s="534"/>
      <c r="D23" s="534"/>
      <c r="E23" s="534"/>
      <c r="F23" s="534"/>
      <c r="G23" s="534"/>
      <c r="H23" s="534"/>
      <c r="I23" s="534"/>
      <c r="J23" s="534"/>
      <c r="K23" s="534"/>
      <c r="L23" s="535"/>
    </row>
    <row r="24" spans="2:29" s="536" customFormat="1" ht="12.75" customHeight="1" x14ac:dyDescent="0.2">
      <c r="B24" s="538"/>
      <c r="C24" s="538"/>
      <c r="D24" s="538"/>
      <c r="E24" s="538"/>
      <c r="F24" s="538"/>
      <c r="G24" s="538"/>
      <c r="H24" s="538"/>
      <c r="I24" s="538"/>
      <c r="J24" s="538"/>
      <c r="K24" s="538"/>
      <c r="L24" s="538"/>
    </row>
    <row r="25" spans="2:29" s="524" customFormat="1" ht="24.75" customHeight="1" x14ac:dyDescent="0.2">
      <c r="B25" s="539"/>
      <c r="C25" s="539"/>
      <c r="D25" s="539"/>
      <c r="E25" s="539"/>
      <c r="F25" s="539"/>
      <c r="G25" s="539"/>
      <c r="H25" s="539"/>
      <c r="I25" s="539"/>
      <c r="J25" s="539"/>
      <c r="K25" s="539"/>
      <c r="L25" s="539"/>
    </row>
    <row r="26" spans="2:29" s="524" customFormat="1" ht="10.5" x14ac:dyDescent="0.2">
      <c r="B26" s="721"/>
      <c r="C26" s="721"/>
      <c r="D26" s="721"/>
      <c r="E26" s="721"/>
      <c r="F26" s="722"/>
      <c r="G26" s="722"/>
      <c r="H26" s="722"/>
      <c r="I26" s="722"/>
      <c r="J26" s="722"/>
      <c r="K26" s="722"/>
      <c r="L26" s="722"/>
      <c r="M26" s="717"/>
      <c r="N26" s="717"/>
      <c r="O26" s="717"/>
      <c r="P26" s="717"/>
      <c r="Q26" s="717"/>
      <c r="R26" s="717"/>
      <c r="S26" s="717"/>
      <c r="T26" s="717"/>
      <c r="U26" s="717"/>
      <c r="V26" s="717"/>
      <c r="W26" s="717"/>
      <c r="X26" s="717"/>
      <c r="Y26" s="717"/>
      <c r="Z26" s="717"/>
      <c r="AA26" s="717"/>
      <c r="AB26" s="717"/>
      <c r="AC26" s="717"/>
    </row>
    <row r="27" spans="2:29" s="536" customFormat="1" x14ac:dyDescent="0.2">
      <c r="B27" s="537"/>
      <c r="C27" s="537"/>
      <c r="D27" s="537"/>
      <c r="E27" s="537"/>
      <c r="F27" s="537"/>
      <c r="G27" s="537"/>
      <c r="H27" s="537"/>
      <c r="I27" s="537"/>
      <c r="J27" s="537"/>
      <c r="K27" s="537"/>
      <c r="L27" s="537"/>
      <c r="M27" s="135"/>
      <c r="N27" s="135"/>
      <c r="O27" s="135"/>
      <c r="P27" s="135"/>
      <c r="Q27" s="135"/>
      <c r="R27" s="135"/>
      <c r="S27" s="135"/>
      <c r="T27" s="135"/>
      <c r="U27" s="135"/>
      <c r="V27" s="135"/>
      <c r="W27" s="135"/>
      <c r="X27" s="135"/>
      <c r="Y27" s="135"/>
      <c r="Z27" s="135"/>
      <c r="AA27" s="135"/>
      <c r="AB27" s="135"/>
      <c r="AC27" s="135"/>
    </row>
    <row r="28" spans="2:29" s="536" customFormat="1" x14ac:dyDescent="0.2">
      <c r="B28" s="537"/>
      <c r="C28" s="537"/>
      <c r="D28" s="537"/>
      <c r="E28" s="537"/>
      <c r="F28" s="537"/>
      <c r="G28" s="537"/>
      <c r="H28" s="537"/>
      <c r="I28" s="537"/>
      <c r="J28" s="537"/>
      <c r="K28" s="537"/>
      <c r="L28" s="537"/>
      <c r="M28" s="135"/>
      <c r="N28" s="135"/>
      <c r="O28" s="135"/>
      <c r="P28" s="135"/>
      <c r="Q28" s="135"/>
      <c r="R28" s="135"/>
      <c r="S28" s="135"/>
      <c r="T28" s="135"/>
      <c r="U28" s="135"/>
      <c r="V28" s="135"/>
      <c r="W28" s="135"/>
      <c r="X28" s="135"/>
      <c r="Y28" s="135"/>
      <c r="Z28" s="135"/>
      <c r="AA28" s="135"/>
      <c r="AB28" s="135"/>
      <c r="AC28" s="135"/>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29" s="19" customFormat="1" x14ac:dyDescent="0.2">
      <c r="B33" s="537"/>
      <c r="C33" s="537"/>
      <c r="D33" s="537"/>
      <c r="E33" s="537"/>
      <c r="F33" s="537"/>
      <c r="G33" s="537"/>
      <c r="H33" s="537"/>
      <c r="I33" s="537"/>
      <c r="J33" s="537"/>
      <c r="K33" s="537"/>
      <c r="L33" s="537"/>
      <c r="M33" s="135"/>
      <c r="N33" s="135"/>
      <c r="O33" s="135"/>
      <c r="P33" s="135"/>
      <c r="Q33" s="135"/>
      <c r="R33" s="135"/>
      <c r="S33" s="135"/>
      <c r="T33" s="135"/>
      <c r="U33" s="135"/>
      <c r="V33" s="135"/>
      <c r="W33" s="135"/>
      <c r="X33" s="135"/>
      <c r="Y33" s="135"/>
      <c r="Z33" s="135"/>
      <c r="AA33" s="135"/>
      <c r="AB33" s="135"/>
      <c r="AC33" s="135"/>
    </row>
    <row r="34" spans="2:29" s="19" customFormat="1" x14ac:dyDescent="0.2">
      <c r="B34" s="537"/>
      <c r="C34" s="537"/>
      <c r="D34" s="537"/>
      <c r="E34" s="537"/>
      <c r="F34" s="537"/>
      <c r="G34" s="537"/>
      <c r="H34" s="537"/>
      <c r="I34" s="537"/>
      <c r="J34" s="537"/>
      <c r="K34" s="537"/>
      <c r="L34" s="537"/>
      <c r="M34" s="135"/>
      <c r="N34" s="135"/>
      <c r="O34" s="135"/>
      <c r="P34" s="135"/>
      <c r="Q34" s="135"/>
      <c r="R34" s="135"/>
      <c r="S34" s="135"/>
      <c r="T34" s="135"/>
      <c r="U34" s="135"/>
      <c r="V34" s="135"/>
      <c r="W34" s="135"/>
      <c r="X34" s="135"/>
      <c r="Y34" s="135"/>
      <c r="Z34" s="135"/>
      <c r="AA34" s="135"/>
      <c r="AB34" s="135"/>
      <c r="AC34" s="135"/>
    </row>
    <row r="35" spans="2:29" s="19" customFormat="1" x14ac:dyDescent="0.2">
      <c r="C35" s="1091"/>
      <c r="D35" s="1091"/>
      <c r="E35" s="1091"/>
      <c r="F35" s="1091"/>
      <c r="G35" s="1091"/>
      <c r="H35" s="1091"/>
      <c r="I35" s="1091"/>
      <c r="J35" s="48"/>
      <c r="K35" s="48"/>
      <c r="L35" s="48"/>
    </row>
    <row r="36" spans="2:29" s="19" customFormat="1" x14ac:dyDescent="0.2">
      <c r="J36" s="48"/>
      <c r="K36" s="48"/>
      <c r="L36" s="48"/>
    </row>
    <row r="37" spans="2:29" s="19" customFormat="1" x14ac:dyDescent="0.2">
      <c r="B37" s="48"/>
      <c r="C37" s="48"/>
      <c r="D37" s="48"/>
      <c r="E37" s="48"/>
      <c r="F37" s="48"/>
      <c r="G37" s="48"/>
      <c r="H37" s="48"/>
      <c r="I37" s="48"/>
      <c r="J37" s="48"/>
      <c r="K37" s="48"/>
      <c r="L37" s="48"/>
    </row>
    <row r="38" spans="2:29" s="19" customFormat="1" ht="5.25" customHeight="1" x14ac:dyDescent="0.2">
      <c r="B38" s="48"/>
      <c r="C38" s="48"/>
      <c r="D38" s="48"/>
      <c r="E38" s="48"/>
      <c r="F38" s="48"/>
      <c r="G38" s="48"/>
      <c r="H38" s="48"/>
      <c r="I38" s="48"/>
      <c r="J38" s="48"/>
      <c r="K38" s="48"/>
      <c r="L38" s="48"/>
    </row>
    <row r="39" spans="2:29" s="19" customFormat="1" ht="5.25" customHeight="1" x14ac:dyDescent="0.2">
      <c r="B39" s="48"/>
      <c r="C39" s="48"/>
      <c r="D39" s="48"/>
      <c r="E39" s="48"/>
      <c r="F39" s="48"/>
      <c r="G39" s="48"/>
      <c r="H39" s="48"/>
      <c r="I39" s="48"/>
      <c r="J39" s="48"/>
      <c r="K39" s="48"/>
      <c r="L39" s="48"/>
    </row>
    <row r="40" spans="2:29" s="19" customFormat="1" ht="16.5" customHeight="1" x14ac:dyDescent="0.2">
      <c r="B40" s="48"/>
      <c r="C40" s="48"/>
      <c r="D40" s="48"/>
      <c r="E40" s="48"/>
      <c r="F40" s="48"/>
      <c r="G40" s="48"/>
      <c r="H40" s="48"/>
      <c r="I40" s="48"/>
      <c r="J40" s="48"/>
      <c r="K40" s="48"/>
      <c r="L40" s="48"/>
    </row>
    <row r="41" spans="2:29" s="19" customFormat="1" x14ac:dyDescent="0.2">
      <c r="B41" s="48"/>
      <c r="C41" s="48"/>
      <c r="D41" s="48"/>
      <c r="E41" s="48"/>
      <c r="F41" s="48"/>
      <c r="G41" s="48"/>
      <c r="H41" s="48"/>
      <c r="I41" s="48"/>
      <c r="J41" s="48"/>
      <c r="K41" s="48"/>
      <c r="L41" s="48"/>
    </row>
    <row r="42" spans="2:29" s="19" customFormat="1" x14ac:dyDescent="0.2"/>
    <row r="43" spans="2:29" s="20" customFormat="1" x14ac:dyDescent="0.2"/>
    <row r="44" spans="2:29" s="3" customFormat="1" ht="12.75" customHeight="1" x14ac:dyDescent="0.2">
      <c r="B44" s="1087"/>
      <c r="C44" s="1088"/>
      <c r="D44" s="1088"/>
      <c r="E44" s="1088"/>
      <c r="F44" s="1088"/>
      <c r="G44" s="1088"/>
      <c r="H44" s="1088"/>
      <c r="I44" s="1088"/>
      <c r="J44" s="1088"/>
      <c r="K44" s="1088"/>
      <c r="L44" s="403"/>
    </row>
  </sheetData>
  <mergeCells count="12">
    <mergeCell ref="B3:I3"/>
    <mergeCell ref="B4:T4"/>
    <mergeCell ref="B5:AC5"/>
    <mergeCell ref="B6:AC6"/>
    <mergeCell ref="B8:B10"/>
    <mergeCell ref="D8:D10"/>
    <mergeCell ref="E8:S8"/>
    <mergeCell ref="B12:B15"/>
    <mergeCell ref="B16:B19"/>
    <mergeCell ref="B21:D21"/>
    <mergeCell ref="C35:I35"/>
    <mergeCell ref="B44:K44"/>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10.140625" style="264" customWidth="1"/>
    <col min="6" max="6" width="0.85546875" style="264" customWidth="1"/>
    <col min="7" max="7" width="11.7109375" style="264" customWidth="1"/>
    <col min="8" max="8" width="7.140625" style="264" customWidth="1"/>
    <col min="9" max="9" width="8.85546875" style="264" customWidth="1"/>
    <col min="10" max="10" width="0.7109375" style="264" customWidth="1"/>
    <col min="11" max="11" width="10.140625" style="264" customWidth="1"/>
    <col min="12" max="12" width="8" style="264" customWidth="1"/>
    <col min="13" max="13" width="9.85546875" style="264" customWidth="1"/>
    <col min="14" max="14" width="0.5703125" style="264" customWidth="1"/>
    <col min="15" max="15" width="9" style="264" customWidth="1"/>
    <col min="16" max="16" width="7.42578125" style="264" customWidth="1"/>
    <col min="17" max="17" width="8.8554687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row r="2" spans="1:21" s="205" customFormat="1" ht="49.5" customHeight="1" x14ac:dyDescent="0.2">
      <c r="B2" s="1033"/>
      <c r="C2" s="1033"/>
      <c r="D2" s="1033"/>
      <c r="E2" s="206"/>
      <c r="F2" s="206"/>
      <c r="G2" s="1134"/>
      <c r="H2" s="1134"/>
      <c r="I2" s="1134"/>
      <c r="J2" s="1134"/>
      <c r="K2" s="1134"/>
      <c r="L2" s="1134"/>
      <c r="M2" s="1134"/>
      <c r="N2" s="1134"/>
      <c r="O2" s="1134"/>
      <c r="P2" s="1134"/>
      <c r="S2" s="206"/>
    </row>
    <row r="3" spans="1:21" s="205" customFormat="1" ht="3" customHeight="1" x14ac:dyDescent="0.2">
      <c r="B3" s="206"/>
      <c r="C3" s="206"/>
      <c r="D3" s="206"/>
      <c r="E3" s="206"/>
      <c r="F3" s="206"/>
      <c r="K3" s="206"/>
      <c r="O3" s="206"/>
      <c r="S3" s="206"/>
    </row>
    <row r="4" spans="1:21" s="208" customFormat="1" ht="15" customHeight="1" x14ac:dyDescent="0.2">
      <c r="B4" s="1148" t="s">
        <v>450</v>
      </c>
      <c r="C4" s="1148"/>
      <c r="D4" s="1148"/>
      <c r="E4" s="1148"/>
      <c r="F4" s="1148"/>
      <c r="G4" s="1148"/>
      <c r="H4" s="1148"/>
      <c r="I4" s="1148"/>
      <c r="J4" s="1148"/>
      <c r="K4" s="1148"/>
      <c r="L4" s="1148"/>
      <c r="M4" s="1148"/>
      <c r="N4" s="1148"/>
      <c r="O4" s="1148"/>
      <c r="P4" s="1148"/>
      <c r="Q4" s="1148"/>
      <c r="R4" s="314"/>
      <c r="S4" s="314"/>
      <c r="T4" s="314"/>
    </row>
    <row r="5" spans="1:21" s="315" customFormat="1" ht="15" customHeight="1" x14ac:dyDescent="0.2">
      <c r="B5" s="1135" t="str">
        <f>porsaad!B6</f>
        <v>Situación a 31 de agosto de 2023</v>
      </c>
      <c r="C5" s="1135"/>
      <c r="D5" s="1135"/>
      <c r="E5" s="1135"/>
      <c r="F5" s="1135"/>
      <c r="G5" s="1135"/>
      <c r="H5" s="1135"/>
      <c r="I5" s="1135"/>
      <c r="J5" s="1135"/>
      <c r="K5" s="1135"/>
      <c r="L5" s="1135"/>
      <c r="M5" s="1135"/>
      <c r="N5" s="1135"/>
      <c r="O5" s="1135"/>
      <c r="P5" s="1135"/>
      <c r="Q5" s="316"/>
      <c r="R5" s="316"/>
      <c r="S5" s="316"/>
      <c r="T5" s="316"/>
      <c r="U5" s="91"/>
    </row>
    <row r="6" spans="1:21" s="208" customFormat="1" ht="4.5" customHeight="1" x14ac:dyDescent="0.2"/>
    <row r="7" spans="1:21" s="211" customFormat="1" ht="15" customHeight="1" x14ac:dyDescent="0.2">
      <c r="A7" s="212"/>
      <c r="B7" s="1136" t="s">
        <v>15</v>
      </c>
      <c r="C7" s="1139" t="s">
        <v>3</v>
      </c>
      <c r="D7" s="1140"/>
      <c r="E7" s="1140"/>
      <c r="F7" s="347"/>
      <c r="G7" s="350"/>
      <c r="H7" s="327"/>
      <c r="I7" s="328"/>
      <c r="J7" s="351"/>
      <c r="K7" s="350"/>
      <c r="L7" s="327"/>
      <c r="M7" s="328"/>
      <c r="N7" s="351"/>
      <c r="O7" s="350"/>
      <c r="P7" s="327"/>
      <c r="Q7" s="328"/>
    </row>
    <row r="8" spans="1:21" s="211" customFormat="1" ht="15" customHeight="1" x14ac:dyDescent="0.2">
      <c r="A8" s="212"/>
      <c r="B8" s="1137"/>
      <c r="C8" s="1141"/>
      <c r="D8" s="1142"/>
      <c r="E8" s="1142"/>
      <c r="F8" s="347"/>
      <c r="G8" s="1143" t="s">
        <v>34</v>
      </c>
      <c r="H8" s="1143"/>
      <c r="I8" s="1144"/>
      <c r="J8" s="329"/>
      <c r="K8" s="1145" t="s">
        <v>52</v>
      </c>
      <c r="L8" s="1143"/>
      <c r="M8" s="1144"/>
      <c r="N8" s="329"/>
      <c r="O8" s="1145" t="s">
        <v>53</v>
      </c>
      <c r="P8" s="1143"/>
      <c r="Q8" s="1144"/>
    </row>
    <row r="9" spans="1:21" s="211" customFormat="1" ht="33.75" customHeight="1" x14ac:dyDescent="0.2">
      <c r="A9" s="212"/>
      <c r="B9" s="1137"/>
      <c r="C9" s="1146" t="s">
        <v>75</v>
      </c>
      <c r="D9" s="1147"/>
      <c r="E9" s="798" t="s">
        <v>297</v>
      </c>
      <c r="F9" s="325"/>
      <c r="G9" s="1130" t="s">
        <v>75</v>
      </c>
      <c r="H9" s="1131"/>
      <c r="I9" s="325" t="s">
        <v>297</v>
      </c>
      <c r="J9" s="797"/>
      <c r="K9" s="1132" t="s">
        <v>75</v>
      </c>
      <c r="L9" s="1131"/>
      <c r="M9" s="325" t="s">
        <v>297</v>
      </c>
      <c r="N9" s="797"/>
      <c r="O9" s="1132" t="s">
        <v>75</v>
      </c>
      <c r="P9" s="1131"/>
      <c r="Q9" s="325" t="s">
        <v>297</v>
      </c>
    </row>
    <row r="10" spans="1:21" s="216" customFormat="1" ht="29.25" customHeight="1" x14ac:dyDescent="0.2">
      <c r="A10" s="317"/>
      <c r="B10" s="1138"/>
      <c r="C10" s="322" t="s">
        <v>12</v>
      </c>
      <c r="D10" s="324" t="s">
        <v>13</v>
      </c>
      <c r="E10" s="345" t="s">
        <v>12</v>
      </c>
      <c r="F10" s="348"/>
      <c r="G10" s="346" t="s">
        <v>12</v>
      </c>
      <c r="H10" s="323" t="s">
        <v>77</v>
      </c>
      <c r="I10" s="326" t="s">
        <v>12</v>
      </c>
      <c r="J10" s="321"/>
      <c r="K10" s="322" t="s">
        <v>12</v>
      </c>
      <c r="L10" s="323" t="s">
        <v>77</v>
      </c>
      <c r="M10" s="326" t="s">
        <v>12</v>
      </c>
      <c r="N10" s="321"/>
      <c r="O10" s="322" t="s">
        <v>12</v>
      </c>
      <c r="P10" s="323" t="s">
        <v>77</v>
      </c>
      <c r="Q10" s="326" t="s">
        <v>12</v>
      </c>
    </row>
    <row r="11" spans="1:21" s="216" customFormat="1" ht="6" customHeight="1" x14ac:dyDescent="0.2">
      <c r="A11" s="317"/>
      <c r="B11" s="320"/>
      <c r="C11" s="321"/>
      <c r="D11" s="321"/>
      <c r="E11" s="321"/>
      <c r="F11" s="321"/>
      <c r="G11" s="321"/>
      <c r="H11" s="321"/>
      <c r="I11" s="321"/>
      <c r="J11" s="321"/>
      <c r="K11" s="321"/>
      <c r="L11" s="321"/>
      <c r="M11" s="321"/>
      <c r="N11" s="321"/>
      <c r="O11" s="321"/>
      <c r="P11" s="321"/>
      <c r="Q11" s="321"/>
    </row>
    <row r="12" spans="1:21" s="275" customFormat="1" ht="18" customHeight="1" x14ac:dyDescent="0.2">
      <c r="A12" s="318"/>
      <c r="B12" s="330" t="s">
        <v>11</v>
      </c>
      <c r="C12" s="335">
        <f>G12+K12+O12</f>
        <v>403157</v>
      </c>
      <c r="D12" s="340">
        <f t="shared" ref="D12:D29" si="0">C12/C$30*100</f>
        <v>21.866260969551021</v>
      </c>
      <c r="E12" s="335">
        <f>I12+M12+Q12</f>
        <v>276119</v>
      </c>
      <c r="F12" s="338"/>
      <c r="G12" s="335">
        <v>109518</v>
      </c>
      <c r="H12" s="340">
        <v>27.165099452570583</v>
      </c>
      <c r="I12" s="337">
        <v>77980</v>
      </c>
      <c r="J12" s="341"/>
      <c r="K12" s="335">
        <v>187200</v>
      </c>
      <c r="L12" s="340">
        <v>46.433523416435776</v>
      </c>
      <c r="M12" s="337">
        <v>127598</v>
      </c>
      <c r="N12" s="341"/>
      <c r="O12" s="335">
        <v>106439</v>
      </c>
      <c r="P12" s="340">
        <v>26.40137713099363</v>
      </c>
      <c r="Q12" s="337">
        <v>70541</v>
      </c>
    </row>
    <row r="13" spans="1:21" s="275" customFormat="1" ht="18" customHeight="1" x14ac:dyDescent="0.2">
      <c r="A13" s="318"/>
      <c r="B13" s="331" t="s">
        <v>10</v>
      </c>
      <c r="C13" s="341">
        <f t="shared" ref="C13:C29" si="1">G13+K13+O13</f>
        <v>50414</v>
      </c>
      <c r="D13" s="342">
        <f t="shared" si="0"/>
        <v>2.7343334743510472</v>
      </c>
      <c r="E13" s="341">
        <f t="shared" ref="E13:E29" si="2">I13+M13+Q13</f>
        <v>39459</v>
      </c>
      <c r="F13" s="338"/>
      <c r="G13" s="341">
        <v>14911</v>
      </c>
      <c r="H13" s="342">
        <v>29.577101598762251</v>
      </c>
      <c r="I13" s="338">
        <v>11890</v>
      </c>
      <c r="J13" s="341"/>
      <c r="K13" s="341">
        <v>18229</v>
      </c>
      <c r="L13" s="342">
        <v>36.158606736224066</v>
      </c>
      <c r="M13" s="338">
        <v>14404</v>
      </c>
      <c r="N13" s="341"/>
      <c r="O13" s="341">
        <v>17274</v>
      </c>
      <c r="P13" s="342">
        <v>34.264291665013687</v>
      </c>
      <c r="Q13" s="338">
        <v>13165</v>
      </c>
    </row>
    <row r="14" spans="1:21" s="275" customFormat="1" ht="18" customHeight="1" x14ac:dyDescent="0.2">
      <c r="A14" s="318"/>
      <c r="B14" s="331" t="s">
        <v>40</v>
      </c>
      <c r="C14" s="341">
        <f t="shared" si="1"/>
        <v>38493</v>
      </c>
      <c r="D14" s="342">
        <f t="shared" si="0"/>
        <v>2.0877672556868103</v>
      </c>
      <c r="E14" s="341">
        <f t="shared" si="2"/>
        <v>30053</v>
      </c>
      <c r="F14" s="338"/>
      <c r="G14" s="341">
        <v>9969</v>
      </c>
      <c r="H14" s="342">
        <v>25.898215259917389</v>
      </c>
      <c r="I14" s="338">
        <v>7499</v>
      </c>
      <c r="J14" s="341"/>
      <c r="K14" s="341">
        <v>13714</v>
      </c>
      <c r="L14" s="342">
        <v>35.627256903852647</v>
      </c>
      <c r="M14" s="338">
        <v>10208</v>
      </c>
      <c r="N14" s="341"/>
      <c r="O14" s="341">
        <v>14810</v>
      </c>
      <c r="P14" s="342">
        <v>38.474527836229967</v>
      </c>
      <c r="Q14" s="338">
        <v>12346</v>
      </c>
    </row>
    <row r="15" spans="1:21" s="275" customFormat="1" ht="18" customHeight="1" x14ac:dyDescent="0.2">
      <c r="A15" s="318"/>
      <c r="B15" s="331" t="s">
        <v>41</v>
      </c>
      <c r="C15" s="341">
        <f t="shared" si="1"/>
        <v>46369</v>
      </c>
      <c r="D15" s="342">
        <f t="shared" si="0"/>
        <v>2.5149424539251739</v>
      </c>
      <c r="E15" s="341">
        <f t="shared" si="2"/>
        <v>28446</v>
      </c>
      <c r="F15" s="338"/>
      <c r="G15" s="341">
        <v>10450</v>
      </c>
      <c r="H15" s="342">
        <v>22.536608509995904</v>
      </c>
      <c r="I15" s="338">
        <v>7532</v>
      </c>
      <c r="J15" s="341"/>
      <c r="K15" s="341">
        <v>15508</v>
      </c>
      <c r="L15" s="342">
        <v>33.444758351484829</v>
      </c>
      <c r="M15" s="338">
        <v>9699</v>
      </c>
      <c r="N15" s="341"/>
      <c r="O15" s="341">
        <v>20411</v>
      </c>
      <c r="P15" s="342">
        <v>44.01863313851927</v>
      </c>
      <c r="Q15" s="338">
        <v>11215</v>
      </c>
    </row>
    <row r="16" spans="1:21" s="275" customFormat="1" ht="18" customHeight="1" x14ac:dyDescent="0.2">
      <c r="A16" s="318"/>
      <c r="B16" s="331" t="s">
        <v>9</v>
      </c>
      <c r="C16" s="341">
        <f t="shared" si="1"/>
        <v>44055</v>
      </c>
      <c r="D16" s="342">
        <f t="shared" si="0"/>
        <v>2.3894366884701745</v>
      </c>
      <c r="E16" s="341">
        <f t="shared" si="2"/>
        <v>39291</v>
      </c>
      <c r="F16" s="338"/>
      <c r="G16" s="341">
        <v>14744</v>
      </c>
      <c r="H16" s="342">
        <v>33.467256838043355</v>
      </c>
      <c r="I16" s="338">
        <v>13240</v>
      </c>
      <c r="J16" s="341"/>
      <c r="K16" s="341">
        <v>15435</v>
      </c>
      <c r="L16" s="342">
        <v>35.035750766087844</v>
      </c>
      <c r="M16" s="338">
        <v>13756</v>
      </c>
      <c r="N16" s="341"/>
      <c r="O16" s="341">
        <v>13876</v>
      </c>
      <c r="P16" s="342">
        <v>31.496992395868801</v>
      </c>
      <c r="Q16" s="338">
        <v>12295</v>
      </c>
    </row>
    <row r="17" spans="1:17" s="275" customFormat="1" ht="18" customHeight="1" x14ac:dyDescent="0.2">
      <c r="A17" s="318"/>
      <c r="B17" s="331" t="s">
        <v>8</v>
      </c>
      <c r="C17" s="341">
        <f t="shared" si="1"/>
        <v>27690</v>
      </c>
      <c r="D17" s="342">
        <f t="shared" si="0"/>
        <v>1.5018386540401576</v>
      </c>
      <c r="E17" s="341">
        <f t="shared" si="2"/>
        <v>17610</v>
      </c>
      <c r="F17" s="338"/>
      <c r="G17" s="341">
        <v>9201</v>
      </c>
      <c r="H17" s="342">
        <v>33.228602383531964</v>
      </c>
      <c r="I17" s="338">
        <v>5577</v>
      </c>
      <c r="J17" s="341"/>
      <c r="K17" s="341">
        <v>12399</v>
      </c>
      <c r="L17" s="342">
        <v>44.777898158179845</v>
      </c>
      <c r="M17" s="338">
        <v>7618</v>
      </c>
      <c r="N17" s="341"/>
      <c r="O17" s="341">
        <v>6090</v>
      </c>
      <c r="P17" s="342">
        <v>21.993499458288191</v>
      </c>
      <c r="Q17" s="338">
        <v>4415</v>
      </c>
    </row>
    <row r="18" spans="1:17" s="275" customFormat="1" ht="18" customHeight="1" x14ac:dyDescent="0.2">
      <c r="A18" s="318"/>
      <c r="B18" s="331" t="s">
        <v>7</v>
      </c>
      <c r="C18" s="341">
        <f t="shared" si="1"/>
        <v>164634</v>
      </c>
      <c r="D18" s="342">
        <f t="shared" si="0"/>
        <v>8.9293501252888152</v>
      </c>
      <c r="E18" s="341">
        <f t="shared" si="2"/>
        <v>119437</v>
      </c>
      <c r="F18" s="338"/>
      <c r="G18" s="341">
        <v>46637</v>
      </c>
      <c r="H18" s="342">
        <v>28.327684439423205</v>
      </c>
      <c r="I18" s="338">
        <v>34319</v>
      </c>
      <c r="J18" s="341"/>
      <c r="K18" s="341">
        <v>54584</v>
      </c>
      <c r="L18" s="342">
        <v>33.15475539681961</v>
      </c>
      <c r="M18" s="338">
        <v>39380</v>
      </c>
      <c r="N18" s="341"/>
      <c r="O18" s="341">
        <v>63413</v>
      </c>
      <c r="P18" s="342">
        <v>38.517560163757182</v>
      </c>
      <c r="Q18" s="338">
        <v>45738</v>
      </c>
    </row>
    <row r="19" spans="1:17" s="275" customFormat="1" ht="18" customHeight="1" x14ac:dyDescent="0.2">
      <c r="A19" s="318"/>
      <c r="B19" s="331" t="s">
        <v>43</v>
      </c>
      <c r="C19" s="341">
        <f t="shared" si="1"/>
        <v>93480</v>
      </c>
      <c r="D19" s="342">
        <f t="shared" si="0"/>
        <v>5.0701291939210513</v>
      </c>
      <c r="E19" s="341">
        <f t="shared" si="2"/>
        <v>69903</v>
      </c>
      <c r="F19" s="338"/>
      <c r="G19" s="341">
        <v>29200</v>
      </c>
      <c r="H19" s="342">
        <v>31.236628155755241</v>
      </c>
      <c r="I19" s="338">
        <v>21619</v>
      </c>
      <c r="J19" s="341"/>
      <c r="K19" s="341">
        <v>30501</v>
      </c>
      <c r="L19" s="342">
        <v>32.62836970474968</v>
      </c>
      <c r="M19" s="338">
        <v>22937</v>
      </c>
      <c r="N19" s="341"/>
      <c r="O19" s="341">
        <v>33779</v>
      </c>
      <c r="P19" s="342">
        <v>36.135002139495079</v>
      </c>
      <c r="Q19" s="338">
        <v>25347</v>
      </c>
    </row>
    <row r="20" spans="1:17" s="275" customFormat="1" ht="18" customHeight="1" x14ac:dyDescent="0.2">
      <c r="A20" s="318"/>
      <c r="B20" s="331" t="s">
        <v>44</v>
      </c>
      <c r="C20" s="341">
        <f t="shared" si="1"/>
        <v>241811</v>
      </c>
      <c r="D20" s="342">
        <f t="shared" si="0"/>
        <v>13.115244014882792</v>
      </c>
      <c r="E20" s="341">
        <f t="shared" si="2"/>
        <v>199368</v>
      </c>
      <c r="F20" s="338"/>
      <c r="G20" s="341">
        <v>53748</v>
      </c>
      <c r="H20" s="342">
        <v>22.227276674758386</v>
      </c>
      <c r="I20" s="338">
        <v>44134</v>
      </c>
      <c r="J20" s="341"/>
      <c r="K20" s="341">
        <v>100969</v>
      </c>
      <c r="L20" s="342">
        <v>41.755337846499948</v>
      </c>
      <c r="M20" s="338">
        <v>81349</v>
      </c>
      <c r="N20" s="341"/>
      <c r="O20" s="341">
        <v>87094</v>
      </c>
      <c r="P20" s="342">
        <v>36.017385478741659</v>
      </c>
      <c r="Q20" s="338">
        <v>73885</v>
      </c>
    </row>
    <row r="21" spans="1:17" s="275" customFormat="1" ht="18" customHeight="1" x14ac:dyDescent="0.2">
      <c r="A21" s="318"/>
      <c r="B21" s="331" t="s">
        <v>6</v>
      </c>
      <c r="C21" s="341">
        <f t="shared" si="1"/>
        <v>189927</v>
      </c>
      <c r="D21" s="342">
        <f t="shared" si="0"/>
        <v>10.301181294542614</v>
      </c>
      <c r="E21" s="341">
        <f t="shared" si="2"/>
        <v>138619</v>
      </c>
      <c r="F21" s="338"/>
      <c r="G21" s="341">
        <v>55815</v>
      </c>
      <c r="H21" s="342">
        <v>29.387606817356144</v>
      </c>
      <c r="I21" s="338">
        <v>41947</v>
      </c>
      <c r="J21" s="341"/>
      <c r="K21" s="341">
        <v>71889</v>
      </c>
      <c r="L21" s="342">
        <v>37.850858487734762</v>
      </c>
      <c r="M21" s="338">
        <v>52511</v>
      </c>
      <c r="N21" s="341"/>
      <c r="O21" s="341">
        <v>62223</v>
      </c>
      <c r="P21" s="342">
        <v>32.761534694909095</v>
      </c>
      <c r="Q21" s="338">
        <v>44161</v>
      </c>
    </row>
    <row r="22" spans="1:17" s="275" customFormat="1" ht="18" customHeight="1" x14ac:dyDescent="0.2">
      <c r="A22" s="318"/>
      <c r="B22" s="331" t="s">
        <v>5</v>
      </c>
      <c r="C22" s="341">
        <f t="shared" si="1"/>
        <v>39000</v>
      </c>
      <c r="D22" s="342">
        <f t="shared" si="0"/>
        <v>2.1152657099157151</v>
      </c>
      <c r="E22" s="341">
        <f t="shared" si="2"/>
        <v>34303</v>
      </c>
      <c r="F22" s="338"/>
      <c r="G22" s="341">
        <v>12907</v>
      </c>
      <c r="H22" s="342">
        <v>33.094871794871793</v>
      </c>
      <c r="I22" s="338">
        <v>11887</v>
      </c>
      <c r="J22" s="341"/>
      <c r="K22" s="341">
        <v>13140</v>
      </c>
      <c r="L22" s="342">
        <v>33.692307692307693</v>
      </c>
      <c r="M22" s="338">
        <v>11471</v>
      </c>
      <c r="N22" s="341"/>
      <c r="O22" s="341">
        <v>12953</v>
      </c>
      <c r="P22" s="342">
        <v>33.212820512820514</v>
      </c>
      <c r="Q22" s="338">
        <v>10945</v>
      </c>
    </row>
    <row r="23" spans="1:17" s="275" customFormat="1" ht="18" customHeight="1" x14ac:dyDescent="0.2">
      <c r="A23" s="318"/>
      <c r="B23" s="331" t="s">
        <v>38</v>
      </c>
      <c r="C23" s="341">
        <f t="shared" si="1"/>
        <v>88354</v>
      </c>
      <c r="D23" s="342">
        <f t="shared" si="0"/>
        <v>4.792107347022899</v>
      </c>
      <c r="E23" s="341">
        <f t="shared" si="2"/>
        <v>72822</v>
      </c>
      <c r="F23" s="338"/>
      <c r="G23" s="341">
        <v>30316</v>
      </c>
      <c r="H23" s="342">
        <v>34.311972293274778</v>
      </c>
      <c r="I23" s="338">
        <v>26370</v>
      </c>
      <c r="J23" s="341"/>
      <c r="K23" s="341">
        <v>31001</v>
      </c>
      <c r="L23" s="342">
        <v>35.087262602711817</v>
      </c>
      <c r="M23" s="338">
        <v>25269</v>
      </c>
      <c r="N23" s="341"/>
      <c r="O23" s="341">
        <v>27037</v>
      </c>
      <c r="P23" s="342">
        <v>30.600765104013401</v>
      </c>
      <c r="Q23" s="338">
        <v>21183</v>
      </c>
    </row>
    <row r="24" spans="1:17" s="275" customFormat="1" ht="18" customHeight="1" x14ac:dyDescent="0.2">
      <c r="A24" s="318"/>
      <c r="B24" s="331" t="s">
        <v>45</v>
      </c>
      <c r="C24" s="341">
        <f t="shared" si="1"/>
        <v>234588</v>
      </c>
      <c r="D24" s="342">
        <f t="shared" si="0"/>
        <v>12.72348595788994</v>
      </c>
      <c r="E24" s="341">
        <f t="shared" si="2"/>
        <v>172160</v>
      </c>
      <c r="F24" s="338"/>
      <c r="G24" s="341">
        <v>77103</v>
      </c>
      <c r="H24" s="342">
        <v>32.867410097703207</v>
      </c>
      <c r="I24" s="338">
        <v>58364</v>
      </c>
      <c r="J24" s="341"/>
      <c r="K24" s="341">
        <v>89211</v>
      </c>
      <c r="L24" s="342">
        <v>38.028799427080671</v>
      </c>
      <c r="M24" s="338">
        <v>64258</v>
      </c>
      <c r="N24" s="341"/>
      <c r="O24" s="341">
        <v>68274</v>
      </c>
      <c r="P24" s="342">
        <v>29.103790475216123</v>
      </c>
      <c r="Q24" s="338">
        <v>49538</v>
      </c>
    </row>
    <row r="25" spans="1:17" s="275" customFormat="1" ht="18" customHeight="1" x14ac:dyDescent="0.2">
      <c r="A25" s="318">
        <v>47094</v>
      </c>
      <c r="B25" s="331" t="s">
        <v>46</v>
      </c>
      <c r="C25" s="341">
        <f t="shared" si="1"/>
        <v>49321</v>
      </c>
      <c r="D25" s="342">
        <f t="shared" si="0"/>
        <v>2.6750517968911018</v>
      </c>
      <c r="E25" s="341">
        <f t="shared" si="2"/>
        <v>39370</v>
      </c>
      <c r="F25" s="338"/>
      <c r="G25" s="341">
        <v>15867</v>
      </c>
      <c r="H25" s="342">
        <v>32.170880557977334</v>
      </c>
      <c r="I25" s="338">
        <v>13003</v>
      </c>
      <c r="J25" s="341"/>
      <c r="K25" s="341">
        <v>20084</v>
      </c>
      <c r="L25" s="342">
        <v>40.720991058575457</v>
      </c>
      <c r="M25" s="338">
        <v>15778</v>
      </c>
      <c r="N25" s="341"/>
      <c r="O25" s="341">
        <v>13370</v>
      </c>
      <c r="P25" s="342">
        <v>27.108128383447212</v>
      </c>
      <c r="Q25" s="338">
        <v>10589</v>
      </c>
    </row>
    <row r="26" spans="1:17" s="275" customFormat="1" ht="18" customHeight="1" x14ac:dyDescent="0.2">
      <c r="B26" s="331" t="s">
        <v>47</v>
      </c>
      <c r="C26" s="341">
        <f t="shared" si="1"/>
        <v>21267</v>
      </c>
      <c r="D26" s="342">
        <f t="shared" si="0"/>
        <v>1.1534706628917308</v>
      </c>
      <c r="E26" s="341">
        <f t="shared" si="2"/>
        <v>15602</v>
      </c>
      <c r="F26" s="338"/>
      <c r="G26" s="341">
        <v>4038</v>
      </c>
      <c r="H26" s="342">
        <v>18.987163210607985</v>
      </c>
      <c r="I26" s="338">
        <v>3336</v>
      </c>
      <c r="J26" s="341"/>
      <c r="K26" s="341">
        <v>7534</v>
      </c>
      <c r="L26" s="342">
        <v>35.425777025438471</v>
      </c>
      <c r="M26" s="338">
        <v>5860</v>
      </c>
      <c r="N26" s="341"/>
      <c r="O26" s="341">
        <v>9695</v>
      </c>
      <c r="P26" s="342">
        <v>45.58705976395354</v>
      </c>
      <c r="Q26" s="338">
        <v>6406</v>
      </c>
    </row>
    <row r="27" spans="1:17" s="275" customFormat="1" ht="18" customHeight="1" x14ac:dyDescent="0.2">
      <c r="B27" s="331" t="s">
        <v>48</v>
      </c>
      <c r="C27" s="341">
        <f t="shared" si="1"/>
        <v>93042</v>
      </c>
      <c r="D27" s="342">
        <f t="shared" si="0"/>
        <v>5.0463731328712296</v>
      </c>
      <c r="E27" s="341">
        <f t="shared" si="2"/>
        <v>66844</v>
      </c>
      <c r="F27" s="338"/>
      <c r="G27" s="341">
        <v>23384</v>
      </c>
      <c r="H27" s="342">
        <v>25.132735753745621</v>
      </c>
      <c r="I27" s="338">
        <v>16982</v>
      </c>
      <c r="J27" s="341"/>
      <c r="K27" s="341">
        <v>32842</v>
      </c>
      <c r="L27" s="342">
        <v>35.298037445454739</v>
      </c>
      <c r="M27" s="338">
        <v>22771</v>
      </c>
      <c r="N27" s="341"/>
      <c r="O27" s="341">
        <v>36816</v>
      </c>
      <c r="P27" s="342">
        <v>39.56922680079964</v>
      </c>
      <c r="Q27" s="338">
        <v>27091</v>
      </c>
    </row>
    <row r="28" spans="1:17" s="275" customFormat="1" ht="18" customHeight="1" x14ac:dyDescent="0.2">
      <c r="B28" s="331" t="s">
        <v>49</v>
      </c>
      <c r="C28" s="341">
        <f t="shared" si="1"/>
        <v>13750</v>
      </c>
      <c r="D28" s="342">
        <f t="shared" si="0"/>
        <v>0.7457667567010533</v>
      </c>
      <c r="E28" s="341">
        <f t="shared" si="2"/>
        <v>9014</v>
      </c>
      <c r="F28" s="338"/>
      <c r="G28" s="341">
        <v>3795</v>
      </c>
      <c r="H28" s="342">
        <v>27.6</v>
      </c>
      <c r="I28" s="338">
        <v>2443</v>
      </c>
      <c r="J28" s="341"/>
      <c r="K28" s="341">
        <v>5983</v>
      </c>
      <c r="L28" s="342">
        <v>43.512727272727275</v>
      </c>
      <c r="M28" s="338">
        <v>3809</v>
      </c>
      <c r="N28" s="341"/>
      <c r="O28" s="341">
        <v>3972</v>
      </c>
      <c r="P28" s="342">
        <v>28.887272727272727</v>
      </c>
      <c r="Q28" s="338">
        <v>2762</v>
      </c>
    </row>
    <row r="29" spans="1:17" s="275" customFormat="1" ht="18" customHeight="1" x14ac:dyDescent="0.2">
      <c r="B29" s="336" t="s">
        <v>4</v>
      </c>
      <c r="C29" s="343">
        <f t="shared" si="1"/>
        <v>4388</v>
      </c>
      <c r="D29" s="344">
        <f t="shared" si="0"/>
        <v>0.2379945111566707</v>
      </c>
      <c r="E29" s="341">
        <f t="shared" si="2"/>
        <v>3282</v>
      </c>
      <c r="F29" s="338"/>
      <c r="G29" s="343">
        <v>1447</v>
      </c>
      <c r="H29" s="344">
        <v>32.976298997265268</v>
      </c>
      <c r="I29" s="338">
        <v>1117</v>
      </c>
      <c r="J29" s="341"/>
      <c r="K29" s="343">
        <v>1639</v>
      </c>
      <c r="L29" s="344">
        <v>37.351868732907931</v>
      </c>
      <c r="M29" s="338">
        <v>1224</v>
      </c>
      <c r="N29" s="341"/>
      <c r="O29" s="343">
        <v>1302</v>
      </c>
      <c r="P29" s="344">
        <v>29.671832269826798</v>
      </c>
      <c r="Q29" s="338">
        <v>941</v>
      </c>
    </row>
    <row r="30" spans="1:17" s="212" customFormat="1" ht="18" customHeight="1" x14ac:dyDescent="0.2">
      <c r="B30" s="332" t="s">
        <v>3</v>
      </c>
      <c r="C30" s="333">
        <f>SUM(C12:C29)</f>
        <v>1843740</v>
      </c>
      <c r="D30" s="334">
        <f>C30/C$30*100</f>
        <v>100</v>
      </c>
      <c r="E30" s="333">
        <f>SUM(E12:E29)</f>
        <v>1371702</v>
      </c>
      <c r="F30" s="349"/>
      <c r="G30" s="333">
        <f>SUM(G12:G29)</f>
        <v>523050</v>
      </c>
      <c r="H30" s="334">
        <f t="shared" ref="H13:H30" si="3">G30/$C30*100</f>
        <v>28.368967424908064</v>
      </c>
      <c r="I30" s="339">
        <f>SUM(I12:I29)</f>
        <v>399239</v>
      </c>
      <c r="J30" s="352"/>
      <c r="K30" s="333">
        <f>SUM(K12:K29)</f>
        <v>721862</v>
      </c>
      <c r="L30" s="334">
        <f t="shared" ref="L13:L30" si="4">K30/$C30*100</f>
        <v>39.152049638235326</v>
      </c>
      <c r="M30" s="339">
        <f>SUM(M12:M29)</f>
        <v>529900</v>
      </c>
      <c r="N30" s="352"/>
      <c r="O30" s="333">
        <f>SUM(O12:O29)</f>
        <v>598828</v>
      </c>
      <c r="P30" s="334">
        <f t="shared" ref="P13:P30" si="5">O30/$C30*100</f>
        <v>32.478982936856603</v>
      </c>
      <c r="Q30" s="339">
        <f>SUM(Q12:Q29)</f>
        <v>442563</v>
      </c>
    </row>
    <row r="31" spans="1:17" s="256" customFormat="1" ht="6.75" customHeight="1" x14ac:dyDescent="0.2">
      <c r="B31" s="1133"/>
      <c r="C31" s="1133"/>
      <c r="D31" s="1133"/>
      <c r="E31" s="293"/>
      <c r="F31" s="293"/>
    </row>
    <row r="32" spans="1:17" ht="24.75" customHeight="1" x14ac:dyDescent="0.2">
      <c r="B32" s="1129" t="s">
        <v>84</v>
      </c>
      <c r="C32" s="1129"/>
      <c r="D32" s="1129"/>
      <c r="E32" s="1129"/>
      <c r="F32" s="1129"/>
      <c r="G32" s="1129"/>
      <c r="H32" s="1129"/>
      <c r="I32" s="1129"/>
      <c r="J32" s="1129"/>
      <c r="K32" s="1129"/>
      <c r="L32" s="1129"/>
      <c r="M32" s="1129"/>
      <c r="N32" s="1129"/>
      <c r="O32" s="1129"/>
      <c r="P32" s="1129"/>
      <c r="Q32" s="1129"/>
    </row>
    <row r="33" spans="2:11" x14ac:dyDescent="0.2">
      <c r="G33" s="319"/>
      <c r="K33" s="319"/>
    </row>
    <row r="34" spans="2:11" x14ac:dyDescent="0.2">
      <c r="B34" s="319"/>
      <c r="K34" s="319"/>
    </row>
  </sheetData>
  <mergeCells count="15">
    <mergeCell ref="B2:D2"/>
    <mergeCell ref="G2:P2"/>
    <mergeCell ref="B5:P5"/>
    <mergeCell ref="B7:B10"/>
    <mergeCell ref="C7:E8"/>
    <mergeCell ref="G8:I8"/>
    <mergeCell ref="K8:M8"/>
    <mergeCell ref="O8:Q8"/>
    <mergeCell ref="C9:D9"/>
    <mergeCell ref="B4:Q4"/>
    <mergeCell ref="B32:Q32"/>
    <mergeCell ref="G9:H9"/>
    <mergeCell ref="K9:L9"/>
    <mergeCell ref="O9:P9"/>
    <mergeCell ref="B31:D31"/>
  </mergeCells>
  <printOptions horizontalCentered="1"/>
  <pageMargins left="0" right="0" top="0.43307086614173229" bottom="0.43307086614173229" header="0" footer="0"/>
  <pageSetup paperSize="9"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67</v>
      </c>
    </row>
    <row r="2" spans="1:21" s="205" customFormat="1" ht="49.5" customHeight="1" x14ac:dyDescent="0.2">
      <c r="B2" s="1033"/>
      <c r="C2" s="1033"/>
      <c r="D2" s="1033"/>
      <c r="E2" s="206"/>
      <c r="F2" s="1134"/>
      <c r="G2" s="1134"/>
      <c r="H2" s="1134"/>
      <c r="I2" s="1134"/>
      <c r="J2" s="1134"/>
      <c r="K2" s="1134"/>
      <c r="L2" s="1134"/>
      <c r="M2" s="1134"/>
      <c r="N2" s="1134"/>
      <c r="O2" s="1134"/>
      <c r="P2" s="1134"/>
      <c r="Q2" s="1134"/>
      <c r="S2" s="206"/>
    </row>
    <row r="3" spans="1:21" s="205" customFormat="1" ht="3" customHeight="1" x14ac:dyDescent="0.2">
      <c r="B3" s="206"/>
      <c r="C3" s="206"/>
      <c r="D3" s="206"/>
      <c r="E3" s="206"/>
      <c r="K3" s="206"/>
      <c r="P3" s="206"/>
      <c r="S3" s="206"/>
    </row>
    <row r="4" spans="1:21" s="208" customFormat="1" ht="15" customHeight="1" x14ac:dyDescent="0.2">
      <c r="B4" s="1148" t="s">
        <v>449</v>
      </c>
      <c r="C4" s="1148"/>
      <c r="D4" s="1148"/>
      <c r="E4" s="1148"/>
      <c r="F4" s="1148"/>
      <c r="G4" s="1148"/>
      <c r="H4" s="1148"/>
      <c r="I4" s="1148"/>
      <c r="J4" s="1148"/>
      <c r="K4" s="1148"/>
      <c r="L4" s="1148"/>
      <c r="M4" s="1148"/>
      <c r="N4" s="1148"/>
      <c r="O4" s="1148"/>
      <c r="P4" s="1148"/>
      <c r="Q4" s="1148"/>
      <c r="R4" s="1148"/>
      <c r="S4" s="1148"/>
      <c r="T4" s="314"/>
    </row>
    <row r="5" spans="1:21" s="315" customFormat="1" ht="15" customHeight="1" x14ac:dyDescent="0.2">
      <c r="B5" s="1135" t="str">
        <f>porsaad!B6</f>
        <v>Situación a 31 de agosto de 2023</v>
      </c>
      <c r="C5" s="1135"/>
      <c r="D5" s="1135"/>
      <c r="E5" s="1135"/>
      <c r="F5" s="1135"/>
      <c r="G5" s="1135"/>
      <c r="H5" s="1135"/>
      <c r="I5" s="1135"/>
      <c r="J5" s="1135"/>
      <c r="K5" s="1135"/>
      <c r="L5" s="1135"/>
      <c r="M5" s="1135"/>
      <c r="N5" s="1135"/>
      <c r="O5" s="1135"/>
      <c r="P5" s="1135"/>
      <c r="Q5" s="1135"/>
      <c r="R5" s="1135"/>
      <c r="S5" s="1135"/>
      <c r="T5" s="316"/>
      <c r="U5" s="91"/>
    </row>
    <row r="6" spans="1:21" s="208" customFormat="1" ht="4.5" customHeight="1" x14ac:dyDescent="0.2"/>
    <row r="7" spans="1:21" s="211" customFormat="1" ht="15" customHeight="1" x14ac:dyDescent="0.2">
      <c r="A7" s="212"/>
      <c r="B7" s="1136" t="s">
        <v>15</v>
      </c>
      <c r="C7" s="1139" t="s">
        <v>78</v>
      </c>
      <c r="D7" s="1140"/>
      <c r="E7" s="347"/>
      <c r="F7" s="1150" t="s">
        <v>34</v>
      </c>
      <c r="G7" s="1151"/>
      <c r="H7" s="1151"/>
      <c r="I7" s="1152"/>
      <c r="J7" s="351"/>
      <c r="K7" s="1150" t="s">
        <v>52</v>
      </c>
      <c r="L7" s="1151"/>
      <c r="M7" s="1151"/>
      <c r="N7" s="1152"/>
      <c r="O7" s="351"/>
      <c r="P7" s="1150" t="s">
        <v>53</v>
      </c>
      <c r="Q7" s="1151"/>
      <c r="R7" s="1151"/>
      <c r="S7" s="1152"/>
    </row>
    <row r="8" spans="1:21" s="211" customFormat="1" ht="35.25" customHeight="1" x14ac:dyDescent="0.2">
      <c r="A8" s="212"/>
      <c r="B8" s="1137"/>
      <c r="C8" s="1141"/>
      <c r="D8" s="1142"/>
      <c r="E8" s="347"/>
      <c r="F8" s="1153" t="s">
        <v>75</v>
      </c>
      <c r="G8" s="1154"/>
      <c r="H8" s="1155" t="s">
        <v>298</v>
      </c>
      <c r="I8" s="1156"/>
      <c r="J8" s="329"/>
      <c r="K8" s="1153" t="s">
        <v>75</v>
      </c>
      <c r="L8" s="1154"/>
      <c r="M8" s="1155" t="s">
        <v>298</v>
      </c>
      <c r="N8" s="1156"/>
      <c r="O8" s="329"/>
      <c r="P8" s="1153" t="s">
        <v>75</v>
      </c>
      <c r="Q8" s="1154"/>
      <c r="R8" s="1155" t="s">
        <v>298</v>
      </c>
      <c r="S8" s="1156"/>
    </row>
    <row r="9" spans="1:21" s="216" customFormat="1" ht="29.25" customHeight="1" x14ac:dyDescent="0.2">
      <c r="A9" s="317"/>
      <c r="B9" s="1138"/>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715</v>
      </c>
      <c r="D11" s="340">
        <f>C11/C$29*100</f>
        <v>1.0531122043184964</v>
      </c>
      <c r="E11" s="338"/>
      <c r="F11" s="335">
        <v>21</v>
      </c>
      <c r="G11" s="340">
        <v>2.9370629370629371</v>
      </c>
      <c r="H11" s="335">
        <v>11</v>
      </c>
      <c r="I11" s="340">
        <v>52.380952380952387</v>
      </c>
      <c r="J11" s="341"/>
      <c r="K11" s="335">
        <v>52</v>
      </c>
      <c r="L11" s="340">
        <v>7.2727272727272725</v>
      </c>
      <c r="M11" s="335">
        <v>37</v>
      </c>
      <c r="N11" s="340">
        <v>71.15384615384616</v>
      </c>
      <c r="O11" s="341"/>
      <c r="P11" s="335">
        <v>642</v>
      </c>
      <c r="Q11" s="340">
        <v>89.790209790209786</v>
      </c>
      <c r="R11" s="335">
        <v>431</v>
      </c>
      <c r="S11" s="340">
        <v>67.133956386292837</v>
      </c>
    </row>
    <row r="12" spans="1:21" s="275" customFormat="1" ht="18" customHeight="1" x14ac:dyDescent="0.2">
      <c r="A12" s="318"/>
      <c r="B12" s="331" t="s">
        <v>10</v>
      </c>
      <c r="C12" s="341">
        <f t="shared" ref="C12:C28" si="0">F12+K12+P12</f>
        <v>3429</v>
      </c>
      <c r="D12" s="342">
        <f t="shared" ref="D12:D29" si="1">C12/C$29*100</f>
        <v>5.0505199281232507</v>
      </c>
      <c r="E12" s="338"/>
      <c r="F12" s="341">
        <v>1510</v>
      </c>
      <c r="G12" s="342">
        <v>44.036162146398368</v>
      </c>
      <c r="H12" s="341">
        <v>6</v>
      </c>
      <c r="I12" s="342">
        <v>0.39735099337748342</v>
      </c>
      <c r="J12" s="341"/>
      <c r="K12" s="341">
        <v>972</v>
      </c>
      <c r="L12" s="342">
        <v>28.346456692913385</v>
      </c>
      <c r="M12" s="341">
        <v>57</v>
      </c>
      <c r="N12" s="342">
        <v>5.8641975308641969</v>
      </c>
      <c r="O12" s="341"/>
      <c r="P12" s="341">
        <v>947</v>
      </c>
      <c r="Q12" s="342">
        <v>27.617381160688247</v>
      </c>
      <c r="R12" s="341">
        <v>384</v>
      </c>
      <c r="S12" s="342">
        <v>40.549102428722286</v>
      </c>
    </row>
    <row r="13" spans="1:21" s="275" customFormat="1" ht="18" customHeight="1" x14ac:dyDescent="0.2">
      <c r="A13" s="318"/>
      <c r="B13" s="331" t="s">
        <v>40</v>
      </c>
      <c r="C13" s="341">
        <f t="shared" si="0"/>
        <v>7660</v>
      </c>
      <c r="D13" s="342">
        <f t="shared" si="1"/>
        <v>11.28229298612543</v>
      </c>
      <c r="E13" s="338"/>
      <c r="F13" s="341">
        <v>2227</v>
      </c>
      <c r="G13" s="342">
        <v>29.073107049608353</v>
      </c>
      <c r="H13" s="341">
        <v>4</v>
      </c>
      <c r="I13" s="342">
        <v>0.17961383026493039</v>
      </c>
      <c r="J13" s="341"/>
      <c r="K13" s="341">
        <v>2783</v>
      </c>
      <c r="L13" s="342">
        <v>36.331592689295036</v>
      </c>
      <c r="M13" s="341">
        <v>10</v>
      </c>
      <c r="N13" s="342">
        <v>0.35932446999640671</v>
      </c>
      <c r="O13" s="341"/>
      <c r="P13" s="341">
        <v>2650</v>
      </c>
      <c r="Q13" s="342">
        <v>34.595300261096604</v>
      </c>
      <c r="R13" s="341">
        <v>1801</v>
      </c>
      <c r="S13" s="342">
        <v>67.962264150943398</v>
      </c>
    </row>
    <row r="14" spans="1:21" s="275" customFormat="1" ht="18" customHeight="1" x14ac:dyDescent="0.2">
      <c r="A14" s="318"/>
      <c r="B14" s="331" t="s">
        <v>41</v>
      </c>
      <c r="C14" s="341">
        <f t="shared" si="0"/>
        <v>4366</v>
      </c>
      <c r="D14" s="342">
        <f t="shared" si="1"/>
        <v>6.4306124252511268</v>
      </c>
      <c r="E14" s="338"/>
      <c r="F14" s="341">
        <v>281</v>
      </c>
      <c r="G14" s="342">
        <v>6.4360971140632159</v>
      </c>
      <c r="H14" s="341">
        <v>15</v>
      </c>
      <c r="I14" s="342">
        <v>5.3380782918149468</v>
      </c>
      <c r="J14" s="341"/>
      <c r="K14" s="341">
        <v>743</v>
      </c>
      <c r="L14" s="342">
        <v>17.017865322950069</v>
      </c>
      <c r="M14" s="341">
        <v>22</v>
      </c>
      <c r="N14" s="342">
        <v>2.9609690444145356</v>
      </c>
      <c r="O14" s="341"/>
      <c r="P14" s="341">
        <v>3342</v>
      </c>
      <c r="Q14" s="342">
        <v>76.546037562986712</v>
      </c>
      <c r="R14" s="341">
        <v>359</v>
      </c>
      <c r="S14" s="342">
        <v>10.742070616397367</v>
      </c>
    </row>
    <row r="15" spans="1:21" s="275" customFormat="1" ht="18" customHeight="1" x14ac:dyDescent="0.2">
      <c r="A15" s="318"/>
      <c r="B15" s="331" t="s">
        <v>9</v>
      </c>
      <c r="C15" s="341">
        <f t="shared" si="0"/>
        <v>1343</v>
      </c>
      <c r="D15" s="342">
        <f t="shared" si="1"/>
        <v>1.9780834830765606</v>
      </c>
      <c r="E15" s="338"/>
      <c r="F15" s="341">
        <v>430</v>
      </c>
      <c r="G15" s="342">
        <v>32.017870439314969</v>
      </c>
      <c r="H15" s="341">
        <v>71</v>
      </c>
      <c r="I15" s="342">
        <v>16.511627906976745</v>
      </c>
      <c r="J15" s="341"/>
      <c r="K15" s="341">
        <v>431</v>
      </c>
      <c r="L15" s="342">
        <v>32.09233060312733</v>
      </c>
      <c r="M15" s="341">
        <v>106</v>
      </c>
      <c r="N15" s="342">
        <v>24.593967517401392</v>
      </c>
      <c r="O15" s="341"/>
      <c r="P15" s="341">
        <v>482</v>
      </c>
      <c r="Q15" s="342">
        <v>35.889798957557709</v>
      </c>
      <c r="R15" s="341">
        <v>164</v>
      </c>
      <c r="S15" s="342">
        <v>34.024896265560166</v>
      </c>
    </row>
    <row r="16" spans="1:21" s="275" customFormat="1" ht="18" customHeight="1" x14ac:dyDescent="0.2">
      <c r="A16" s="318"/>
      <c r="B16" s="331" t="s">
        <v>8</v>
      </c>
      <c r="C16" s="341">
        <f t="shared" si="0"/>
        <v>6708</v>
      </c>
      <c r="D16" s="342">
        <f t="shared" si="1"/>
        <v>9.8801072259698941</v>
      </c>
      <c r="E16" s="338"/>
      <c r="F16" s="341">
        <v>2758</v>
      </c>
      <c r="G16" s="342">
        <v>41.115086463923674</v>
      </c>
      <c r="H16" s="341">
        <v>0</v>
      </c>
      <c r="I16" s="342">
        <v>0</v>
      </c>
      <c r="J16" s="341"/>
      <c r="K16" s="341">
        <v>3337</v>
      </c>
      <c r="L16" s="342">
        <v>49.746571258199161</v>
      </c>
      <c r="M16" s="341">
        <v>0</v>
      </c>
      <c r="N16" s="342">
        <v>0</v>
      </c>
      <c r="O16" s="341"/>
      <c r="P16" s="341">
        <v>613</v>
      </c>
      <c r="Q16" s="342">
        <v>9.1383422778771628</v>
      </c>
      <c r="R16" s="341">
        <v>97</v>
      </c>
      <c r="S16" s="342">
        <v>15.823817292006526</v>
      </c>
    </row>
    <row r="17" spans="1:19" s="275" customFormat="1" ht="18" customHeight="1" x14ac:dyDescent="0.2">
      <c r="A17" s="318"/>
      <c r="B17" s="331" t="s">
        <v>7</v>
      </c>
      <c r="C17" s="341">
        <f t="shared" si="0"/>
        <v>13261</v>
      </c>
      <c r="D17" s="342">
        <f t="shared" si="1"/>
        <v>19.53191740065396</v>
      </c>
      <c r="E17" s="338"/>
      <c r="F17" s="341">
        <v>5555</v>
      </c>
      <c r="G17" s="342">
        <v>41.889751904079631</v>
      </c>
      <c r="H17" s="341">
        <v>13</v>
      </c>
      <c r="I17" s="342">
        <v>0.234023402340234</v>
      </c>
      <c r="J17" s="341"/>
      <c r="K17" s="341">
        <v>4304</v>
      </c>
      <c r="L17" s="342">
        <v>32.456074202548827</v>
      </c>
      <c r="M17" s="341">
        <v>31</v>
      </c>
      <c r="N17" s="342">
        <v>0.72026022304832715</v>
      </c>
      <c r="O17" s="341"/>
      <c r="P17" s="341">
        <v>3402</v>
      </c>
      <c r="Q17" s="342">
        <v>25.654173893371539</v>
      </c>
      <c r="R17" s="341">
        <v>51</v>
      </c>
      <c r="S17" s="342">
        <v>1.4991181657848323</v>
      </c>
    </row>
    <row r="18" spans="1:19" s="275" customFormat="1" ht="18" customHeight="1" x14ac:dyDescent="0.2">
      <c r="A18" s="318"/>
      <c r="B18" s="331" t="s">
        <v>43</v>
      </c>
      <c r="C18" s="341">
        <f t="shared" si="0"/>
        <v>8451</v>
      </c>
      <c r="D18" s="342">
        <f t="shared" si="1"/>
        <v>12.447344389784075</v>
      </c>
      <c r="E18" s="338"/>
      <c r="F18" s="341">
        <v>2584</v>
      </c>
      <c r="G18" s="342">
        <v>30.57626316412259</v>
      </c>
      <c r="H18" s="341">
        <v>273</v>
      </c>
      <c r="I18" s="342">
        <v>10.565015479876161</v>
      </c>
      <c r="J18" s="341"/>
      <c r="K18" s="341">
        <v>2173</v>
      </c>
      <c r="L18" s="342">
        <v>25.71293338066501</v>
      </c>
      <c r="M18" s="341">
        <v>430</v>
      </c>
      <c r="N18" s="342">
        <v>19.788311090658077</v>
      </c>
      <c r="O18" s="341"/>
      <c r="P18" s="341">
        <v>3694</v>
      </c>
      <c r="Q18" s="342">
        <v>43.7108034552124</v>
      </c>
      <c r="R18" s="341">
        <v>1402</v>
      </c>
      <c r="S18" s="342">
        <v>37.953438007579862</v>
      </c>
    </row>
    <row r="19" spans="1:19" s="275" customFormat="1" ht="18" customHeight="1" x14ac:dyDescent="0.2">
      <c r="A19" s="318"/>
      <c r="B19" s="331" t="s">
        <v>44</v>
      </c>
      <c r="C19" s="341">
        <f t="shared" si="0"/>
        <v>173</v>
      </c>
      <c r="D19" s="342">
        <f t="shared" si="1"/>
        <v>0.25480896691902083</v>
      </c>
      <c r="E19" s="338"/>
      <c r="F19" s="341">
        <v>57</v>
      </c>
      <c r="G19" s="342">
        <v>32.947976878612714</v>
      </c>
      <c r="H19" s="341">
        <v>56</v>
      </c>
      <c r="I19" s="342">
        <v>98.245614035087712</v>
      </c>
      <c r="J19" s="341"/>
      <c r="K19" s="341">
        <v>107</v>
      </c>
      <c r="L19" s="342">
        <v>61.849710982658955</v>
      </c>
      <c r="M19" s="341">
        <v>107</v>
      </c>
      <c r="N19" s="342">
        <v>100</v>
      </c>
      <c r="O19" s="341"/>
      <c r="P19" s="341">
        <v>9</v>
      </c>
      <c r="Q19" s="342">
        <v>5.202312138728324</v>
      </c>
      <c r="R19" s="341">
        <v>9</v>
      </c>
      <c r="S19" s="342">
        <v>100</v>
      </c>
    </row>
    <row r="20" spans="1:19" s="275" customFormat="1" ht="18" customHeight="1" x14ac:dyDescent="0.2">
      <c r="A20" s="318"/>
      <c r="B20" s="331" t="s">
        <v>6</v>
      </c>
      <c r="C20" s="341">
        <f t="shared" si="0"/>
        <v>1380</v>
      </c>
      <c r="D20" s="342">
        <f t="shared" si="1"/>
        <v>2.0325801985447907</v>
      </c>
      <c r="E20" s="338"/>
      <c r="F20" s="341">
        <v>10</v>
      </c>
      <c r="G20" s="342">
        <v>0.72463768115942029</v>
      </c>
      <c r="H20" s="341">
        <v>0</v>
      </c>
      <c r="I20" s="342">
        <v>0</v>
      </c>
      <c r="J20" s="341"/>
      <c r="K20" s="341">
        <v>283</v>
      </c>
      <c r="L20" s="342">
        <v>20.507246376811594</v>
      </c>
      <c r="M20" s="341">
        <v>73</v>
      </c>
      <c r="N20" s="342">
        <v>25.795053003533567</v>
      </c>
      <c r="O20" s="341"/>
      <c r="P20" s="341">
        <v>1087</v>
      </c>
      <c r="Q20" s="342">
        <v>78.768115942028984</v>
      </c>
      <c r="R20" s="341">
        <v>339</v>
      </c>
      <c r="S20" s="342">
        <v>31.186752529898804</v>
      </c>
    </row>
    <row r="21" spans="1:19" s="275" customFormat="1" ht="18" customHeight="1" x14ac:dyDescent="0.2">
      <c r="A21" s="318"/>
      <c r="B21" s="331" t="s">
        <v>5</v>
      </c>
      <c r="C21" s="341">
        <f t="shared" si="0"/>
        <v>1309</v>
      </c>
      <c r="D21" s="342">
        <f t="shared" si="1"/>
        <v>1.9280054202138626</v>
      </c>
      <c r="E21" s="338"/>
      <c r="F21" s="341">
        <v>267</v>
      </c>
      <c r="G21" s="342">
        <v>20.397249809014514</v>
      </c>
      <c r="H21" s="341">
        <v>55</v>
      </c>
      <c r="I21" s="342">
        <v>20.599250936329589</v>
      </c>
      <c r="J21" s="341"/>
      <c r="K21" s="341">
        <v>242</v>
      </c>
      <c r="L21" s="342">
        <v>18.487394957983195</v>
      </c>
      <c r="M21" s="341">
        <v>63</v>
      </c>
      <c r="N21" s="342">
        <v>26.033057851239672</v>
      </c>
      <c r="O21" s="341"/>
      <c r="P21" s="341">
        <v>800</v>
      </c>
      <c r="Q21" s="342">
        <v>61.11535523300229</v>
      </c>
      <c r="R21" s="341">
        <v>717</v>
      </c>
      <c r="S21" s="342">
        <v>89.625</v>
      </c>
    </row>
    <row r="22" spans="1:19" s="275" customFormat="1" ht="18" customHeight="1" x14ac:dyDescent="0.2">
      <c r="A22" s="318"/>
      <c r="B22" s="331" t="s">
        <v>38</v>
      </c>
      <c r="C22" s="341">
        <f t="shared" si="0"/>
        <v>5831</v>
      </c>
      <c r="D22" s="342">
        <f t="shared" si="1"/>
        <v>8.5883877809526616</v>
      </c>
      <c r="E22" s="338"/>
      <c r="F22" s="341">
        <v>1588</v>
      </c>
      <c r="G22" s="342">
        <v>27.233750643114391</v>
      </c>
      <c r="H22" s="341">
        <v>10</v>
      </c>
      <c r="I22" s="342">
        <v>0.62972292191435775</v>
      </c>
      <c r="J22" s="341"/>
      <c r="K22" s="341">
        <v>2098</v>
      </c>
      <c r="L22" s="342">
        <v>35.980106328245583</v>
      </c>
      <c r="M22" s="341">
        <v>92</v>
      </c>
      <c r="N22" s="342">
        <v>4.3851286939942797</v>
      </c>
      <c r="O22" s="341"/>
      <c r="P22" s="341">
        <v>2145</v>
      </c>
      <c r="Q22" s="342">
        <v>36.786143028640026</v>
      </c>
      <c r="R22" s="341">
        <v>226</v>
      </c>
      <c r="S22" s="342">
        <v>10.536130536130536</v>
      </c>
    </row>
    <row r="23" spans="1:19" s="275" customFormat="1" ht="18" customHeight="1" x14ac:dyDescent="0.2">
      <c r="A23" s="318"/>
      <c r="B23" s="331" t="s">
        <v>45</v>
      </c>
      <c r="C23" s="341">
        <f t="shared" si="0"/>
        <v>4597</v>
      </c>
      <c r="D23" s="342">
        <f t="shared" si="1"/>
        <v>6.7708486758771027</v>
      </c>
      <c r="E23" s="338"/>
      <c r="F23" s="341">
        <v>1854</v>
      </c>
      <c r="G23" s="342">
        <v>40.330650424189692</v>
      </c>
      <c r="H23" s="341">
        <v>28</v>
      </c>
      <c r="I23" s="342">
        <v>1.5102481121898599</v>
      </c>
      <c r="J23" s="341"/>
      <c r="K23" s="341">
        <v>2021</v>
      </c>
      <c r="L23" s="342">
        <v>43.963454426800084</v>
      </c>
      <c r="M23" s="341">
        <v>72</v>
      </c>
      <c r="N23" s="342">
        <v>3.5625927758535374</v>
      </c>
      <c r="O23" s="341"/>
      <c r="P23" s="341">
        <v>722</v>
      </c>
      <c r="Q23" s="342">
        <v>15.705895149010225</v>
      </c>
      <c r="R23" s="341">
        <v>97</v>
      </c>
      <c r="S23" s="342">
        <v>13.434903047091412</v>
      </c>
    </row>
    <row r="24" spans="1:19" s="275" customFormat="1" ht="18" customHeight="1" x14ac:dyDescent="0.2">
      <c r="A24" s="318">
        <v>47094</v>
      </c>
      <c r="B24" s="331" t="s">
        <v>46</v>
      </c>
      <c r="C24" s="341">
        <f t="shared" si="0"/>
        <v>4158</v>
      </c>
      <c r="D24" s="342">
        <f t="shared" si="1"/>
        <v>6.1242525112675636</v>
      </c>
      <c r="E24" s="338"/>
      <c r="F24" s="341">
        <v>1509</v>
      </c>
      <c r="G24" s="342">
        <v>36.291486291486294</v>
      </c>
      <c r="H24" s="341">
        <v>37</v>
      </c>
      <c r="I24" s="342">
        <v>2.4519549370444005</v>
      </c>
      <c r="J24" s="341"/>
      <c r="K24" s="341">
        <v>2071</v>
      </c>
      <c r="L24" s="342">
        <v>49.807599807599807</v>
      </c>
      <c r="M24" s="341">
        <v>152</v>
      </c>
      <c r="N24" s="342">
        <v>7.3394495412844041</v>
      </c>
      <c r="O24" s="341"/>
      <c r="P24" s="341">
        <v>578</v>
      </c>
      <c r="Q24" s="342">
        <v>13.900913900913899</v>
      </c>
      <c r="R24" s="341">
        <v>61</v>
      </c>
      <c r="S24" s="342">
        <v>10.553633217993079</v>
      </c>
    </row>
    <row r="25" spans="1:19" s="275" customFormat="1" ht="18" customHeight="1" x14ac:dyDescent="0.2">
      <c r="B25" s="331" t="s">
        <v>47</v>
      </c>
      <c r="C25" s="341">
        <f t="shared" si="0"/>
        <v>1944</v>
      </c>
      <c r="D25" s="342">
        <f t="shared" si="1"/>
        <v>2.863286888384835</v>
      </c>
      <c r="E25" s="338"/>
      <c r="F25" s="341">
        <v>263</v>
      </c>
      <c r="G25" s="342">
        <v>13.52880658436214</v>
      </c>
      <c r="H25" s="341">
        <v>12</v>
      </c>
      <c r="I25" s="342">
        <v>4.5627376425855513</v>
      </c>
      <c r="J25" s="341"/>
      <c r="K25" s="341">
        <v>447</v>
      </c>
      <c r="L25" s="342">
        <v>22.993827160493826</v>
      </c>
      <c r="M25" s="341">
        <v>17</v>
      </c>
      <c r="N25" s="342">
        <v>3.8031319910514538</v>
      </c>
      <c r="O25" s="341"/>
      <c r="P25" s="341">
        <v>1234</v>
      </c>
      <c r="Q25" s="342">
        <v>63.477366255144027</v>
      </c>
      <c r="R25" s="341">
        <v>294</v>
      </c>
      <c r="S25" s="342">
        <v>23.824959481361425</v>
      </c>
    </row>
    <row r="26" spans="1:19" s="275" customFormat="1" ht="18" customHeight="1" x14ac:dyDescent="0.2">
      <c r="B26" s="331" t="s">
        <v>48</v>
      </c>
      <c r="C26" s="341">
        <f t="shared" si="0"/>
        <v>936</v>
      </c>
      <c r="D26" s="342">
        <f t="shared" si="1"/>
        <v>1.3786196129260317</v>
      </c>
      <c r="E26" s="338"/>
      <c r="F26" s="341">
        <v>239</v>
      </c>
      <c r="G26" s="342">
        <v>25.534188034188034</v>
      </c>
      <c r="H26" s="341">
        <v>10</v>
      </c>
      <c r="I26" s="342">
        <v>4.1841004184100417</v>
      </c>
      <c r="J26" s="341"/>
      <c r="K26" s="341">
        <v>387</v>
      </c>
      <c r="L26" s="342">
        <v>41.346153846153847</v>
      </c>
      <c r="M26" s="341">
        <v>17</v>
      </c>
      <c r="N26" s="342">
        <v>4.3927648578811365</v>
      </c>
      <c r="O26" s="341"/>
      <c r="P26" s="341">
        <v>310</v>
      </c>
      <c r="Q26" s="342">
        <v>33.119658119658119</v>
      </c>
      <c r="R26" s="341">
        <v>15</v>
      </c>
      <c r="S26" s="342">
        <v>4.838709677419355</v>
      </c>
    </row>
    <row r="27" spans="1:19" s="275" customFormat="1" ht="18" customHeight="1" x14ac:dyDescent="0.2">
      <c r="B27" s="331" t="s">
        <v>49</v>
      </c>
      <c r="C27" s="341">
        <f t="shared" si="0"/>
        <v>1059</v>
      </c>
      <c r="D27" s="342">
        <f t="shared" si="1"/>
        <v>1.55978436975285</v>
      </c>
      <c r="E27" s="338"/>
      <c r="F27" s="341">
        <v>378</v>
      </c>
      <c r="G27" s="342">
        <v>35.694050991501413</v>
      </c>
      <c r="H27" s="341">
        <v>16</v>
      </c>
      <c r="I27" s="342">
        <v>4.2328042328042326</v>
      </c>
      <c r="J27" s="341"/>
      <c r="K27" s="341">
        <v>511</v>
      </c>
      <c r="L27" s="342">
        <v>48.253068932955614</v>
      </c>
      <c r="M27" s="341">
        <v>19</v>
      </c>
      <c r="N27" s="342">
        <v>3.7181996086105675</v>
      </c>
      <c r="O27" s="341"/>
      <c r="P27" s="341">
        <v>170</v>
      </c>
      <c r="Q27" s="342">
        <v>16.052880075542966</v>
      </c>
      <c r="R27" s="341">
        <v>13</v>
      </c>
      <c r="S27" s="342">
        <v>7.6470588235294121</v>
      </c>
    </row>
    <row r="28" spans="1:19" s="275" customFormat="1" ht="18" customHeight="1" x14ac:dyDescent="0.2">
      <c r="B28" s="336" t="s">
        <v>4</v>
      </c>
      <c r="C28" s="343">
        <f t="shared" si="0"/>
        <v>574</v>
      </c>
      <c r="D28" s="344">
        <f t="shared" si="1"/>
        <v>0.8454355318584853</v>
      </c>
      <c r="E28" s="338"/>
      <c r="F28" s="343">
        <v>171</v>
      </c>
      <c r="G28" s="344">
        <v>29.790940766550523</v>
      </c>
      <c r="H28" s="343">
        <v>14</v>
      </c>
      <c r="I28" s="344">
        <v>8.1871345029239766</v>
      </c>
      <c r="J28" s="341"/>
      <c r="K28" s="343">
        <v>205</v>
      </c>
      <c r="L28" s="344">
        <v>35.714285714285715</v>
      </c>
      <c r="M28" s="343">
        <v>21</v>
      </c>
      <c r="N28" s="344">
        <v>10.24390243902439</v>
      </c>
      <c r="O28" s="341"/>
      <c r="P28" s="343">
        <v>198</v>
      </c>
      <c r="Q28" s="344">
        <v>34.494773519163765</v>
      </c>
      <c r="R28" s="343">
        <v>30</v>
      </c>
      <c r="S28" s="344">
        <v>15.151515151515152</v>
      </c>
    </row>
    <row r="29" spans="1:19" s="212" customFormat="1" ht="18" customHeight="1" x14ac:dyDescent="0.2">
      <c r="B29" s="332" t="s">
        <v>3</v>
      </c>
      <c r="C29" s="333">
        <f>SUM(C11:C28)</f>
        <v>67894</v>
      </c>
      <c r="D29" s="334">
        <f t="shared" si="1"/>
        <v>100</v>
      </c>
      <c r="E29" s="349"/>
      <c r="F29" s="333">
        <f>SUM(F11:F28)</f>
        <v>21702</v>
      </c>
      <c r="G29" s="334">
        <f t="shared" ref="G12:G29" si="2">F29/$C29*100</f>
        <v>31.964532948419595</v>
      </c>
      <c r="H29" s="333">
        <f>SUM(H11:H28)</f>
        <v>631</v>
      </c>
      <c r="I29" s="334">
        <f t="shared" ref="I12:I29" si="3">H29/F29*100</f>
        <v>2.9075661229379781</v>
      </c>
      <c r="J29" s="352"/>
      <c r="K29" s="333">
        <f>SUM(K11:K28)</f>
        <v>23167</v>
      </c>
      <c r="L29" s="334">
        <f t="shared" ref="L12:L29" si="4">K29/$C29*100</f>
        <v>34.122308304121127</v>
      </c>
      <c r="M29" s="333">
        <f>SUM(M11:M28)</f>
        <v>1326</v>
      </c>
      <c r="N29" s="334">
        <f t="shared" ref="N12:N29" si="5">M29/K29*100</f>
        <v>5.7236586523934907</v>
      </c>
      <c r="O29" s="352"/>
      <c r="P29" s="333">
        <f>SUM(P11:P28)</f>
        <v>23025</v>
      </c>
      <c r="Q29" s="353">
        <f t="shared" ref="Q12:Q29" si="6">P29/$C29*100</f>
        <v>33.913158747459278</v>
      </c>
      <c r="R29" s="333">
        <f>SUM(R11:R28)</f>
        <v>6490</v>
      </c>
      <c r="S29" s="353">
        <f t="shared" ref="S12:S29" si="7">R29/P29*100</f>
        <v>28.186753528773075</v>
      </c>
    </row>
    <row r="30" spans="1:19" s="256" customFormat="1" ht="6.75" customHeight="1" x14ac:dyDescent="0.2">
      <c r="B30" s="1133"/>
      <c r="C30" s="1133"/>
      <c r="D30" s="1133"/>
      <c r="E30" s="293"/>
    </row>
    <row r="31" spans="1:19" x14ac:dyDescent="0.2">
      <c r="B31" s="1149"/>
      <c r="C31" s="1149"/>
      <c r="D31" s="1149"/>
      <c r="E31" s="1149"/>
      <c r="F31" s="1149"/>
      <c r="G31" s="1149"/>
      <c r="H31" s="1149"/>
      <c r="I31" s="1149"/>
      <c r="J31" s="1149"/>
      <c r="K31" s="1149"/>
      <c r="L31" s="1149"/>
      <c r="M31" s="1149"/>
      <c r="N31" s="1149"/>
      <c r="O31" s="1149"/>
      <c r="P31" s="1149"/>
      <c r="Q31" s="1149"/>
    </row>
    <row r="32" spans="1:19" x14ac:dyDescent="0.2">
      <c r="F32" s="319"/>
      <c r="K32" s="319"/>
    </row>
    <row r="33" spans="2:11" x14ac:dyDescent="0.2">
      <c r="B33" s="319"/>
      <c r="K33" s="319"/>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58</v>
      </c>
    </row>
    <row r="2" spans="1:21" s="205" customFormat="1" ht="49.5" customHeight="1" x14ac:dyDescent="0.2">
      <c r="B2" s="1033"/>
      <c r="C2" s="1033"/>
      <c r="D2" s="1033"/>
      <c r="E2" s="206"/>
      <c r="F2" s="1134"/>
      <c r="G2" s="1134"/>
      <c r="H2" s="1134"/>
      <c r="I2" s="1134"/>
      <c r="J2" s="1134"/>
      <c r="K2" s="1134"/>
      <c r="L2" s="1134"/>
      <c r="M2" s="1134"/>
      <c r="N2" s="1134"/>
      <c r="O2" s="1134"/>
      <c r="P2" s="1134"/>
      <c r="Q2" s="1134"/>
      <c r="S2" s="206"/>
    </row>
    <row r="3" spans="1:21" s="205" customFormat="1" ht="3" customHeight="1" x14ac:dyDescent="0.2">
      <c r="B3" s="206"/>
      <c r="C3" s="206"/>
      <c r="D3" s="206"/>
      <c r="E3" s="206"/>
      <c r="K3" s="206"/>
      <c r="P3" s="206"/>
      <c r="S3" s="206"/>
    </row>
    <row r="4" spans="1:21" s="208" customFormat="1" ht="15" customHeight="1" x14ac:dyDescent="0.2">
      <c r="B4" s="1148" t="s">
        <v>448</v>
      </c>
      <c r="C4" s="1148"/>
      <c r="D4" s="1148"/>
      <c r="E4" s="1148"/>
      <c r="F4" s="1148"/>
      <c r="G4" s="1148"/>
      <c r="H4" s="1148"/>
      <c r="I4" s="1148"/>
      <c r="J4" s="1148"/>
      <c r="K4" s="1148"/>
      <c r="L4" s="1148"/>
      <c r="M4" s="1148"/>
      <c r="N4" s="1148"/>
      <c r="O4" s="1148"/>
      <c r="P4" s="1148"/>
      <c r="Q4" s="1148"/>
      <c r="R4" s="1148"/>
      <c r="S4" s="1148"/>
      <c r="T4" s="314"/>
    </row>
    <row r="5" spans="1:21" s="315" customFormat="1" ht="15" customHeight="1" x14ac:dyDescent="0.2">
      <c r="B5" s="1135" t="str">
        <f>porsaad!B6</f>
        <v>Situación a 31 de agosto de 2023</v>
      </c>
      <c r="C5" s="1135"/>
      <c r="D5" s="1135"/>
      <c r="E5" s="1135"/>
      <c r="F5" s="1135"/>
      <c r="G5" s="1135"/>
      <c r="H5" s="1135"/>
      <c r="I5" s="1135"/>
      <c r="J5" s="1135"/>
      <c r="K5" s="1135"/>
      <c r="L5" s="1135"/>
      <c r="M5" s="1135"/>
      <c r="N5" s="1135"/>
      <c r="O5" s="1135"/>
      <c r="P5" s="1135"/>
      <c r="Q5" s="1135"/>
      <c r="R5" s="1135"/>
      <c r="S5" s="1135"/>
      <c r="T5" s="316"/>
      <c r="U5" s="91"/>
    </row>
    <row r="6" spans="1:21" s="208" customFormat="1" ht="4.5" customHeight="1" x14ac:dyDescent="0.2"/>
    <row r="7" spans="1:21" s="211" customFormat="1" ht="15" customHeight="1" x14ac:dyDescent="0.2">
      <c r="A7" s="212"/>
      <c r="B7" s="1136" t="s">
        <v>15</v>
      </c>
      <c r="C7" s="1139" t="s">
        <v>79</v>
      </c>
      <c r="D7" s="1140"/>
      <c r="E7" s="347"/>
      <c r="F7" s="1150" t="s">
        <v>34</v>
      </c>
      <c r="G7" s="1151"/>
      <c r="H7" s="1151"/>
      <c r="I7" s="1152"/>
      <c r="J7" s="351"/>
      <c r="K7" s="1150" t="s">
        <v>52</v>
      </c>
      <c r="L7" s="1151"/>
      <c r="M7" s="1151"/>
      <c r="N7" s="1152"/>
      <c r="O7" s="351"/>
      <c r="P7" s="1150" t="s">
        <v>53</v>
      </c>
      <c r="Q7" s="1151"/>
      <c r="R7" s="1151"/>
      <c r="S7" s="1152"/>
    </row>
    <row r="8" spans="1:21" s="211" customFormat="1" ht="29.25" customHeight="1" x14ac:dyDescent="0.2">
      <c r="A8" s="212"/>
      <c r="B8" s="1137"/>
      <c r="C8" s="1141"/>
      <c r="D8" s="1142"/>
      <c r="E8" s="347"/>
      <c r="F8" s="1153" t="s">
        <v>75</v>
      </c>
      <c r="G8" s="1154"/>
      <c r="H8" s="1155" t="s">
        <v>137</v>
      </c>
      <c r="I8" s="1156"/>
      <c r="J8" s="329"/>
      <c r="K8" s="1153" t="s">
        <v>75</v>
      </c>
      <c r="L8" s="1154"/>
      <c r="M8" s="1155" t="s">
        <v>137</v>
      </c>
      <c r="N8" s="1156"/>
      <c r="O8" s="329"/>
      <c r="P8" s="1153" t="s">
        <v>75</v>
      </c>
      <c r="Q8" s="1154"/>
      <c r="R8" s="1155" t="s">
        <v>137</v>
      </c>
      <c r="S8" s="1156"/>
    </row>
    <row r="9" spans="1:21" s="216" customFormat="1" ht="29.25" customHeight="1" x14ac:dyDescent="0.2">
      <c r="A9" s="317"/>
      <c r="B9" s="1138"/>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127361</v>
      </c>
      <c r="D11" s="340">
        <f>C11/C$29*100</f>
        <v>31.386325270771469</v>
      </c>
      <c r="E11" s="338"/>
      <c r="F11" s="335">
        <v>28285</v>
      </c>
      <c r="G11" s="340">
        <v>22.208525372759322</v>
      </c>
      <c r="H11" s="335">
        <v>423</v>
      </c>
      <c r="I11" s="340">
        <v>1.4954923104118789</v>
      </c>
      <c r="J11" s="341"/>
      <c r="K11" s="335">
        <v>56594</v>
      </c>
      <c r="L11" s="340">
        <v>44.435894818665055</v>
      </c>
      <c r="M11" s="335">
        <v>940</v>
      </c>
      <c r="N11" s="340">
        <v>1.6609534579637417</v>
      </c>
      <c r="O11" s="341"/>
      <c r="P11" s="335">
        <v>42482</v>
      </c>
      <c r="Q11" s="340">
        <v>33.355579808575627</v>
      </c>
      <c r="R11" s="335">
        <v>6588</v>
      </c>
      <c r="S11" s="340">
        <v>15.507744456475683</v>
      </c>
    </row>
    <row r="12" spans="1:21" s="275" customFormat="1" ht="18" customHeight="1" x14ac:dyDescent="0.2">
      <c r="A12" s="318"/>
      <c r="B12" s="331" t="s">
        <v>10</v>
      </c>
      <c r="C12" s="341">
        <f t="shared" ref="C12:C28" si="0">F12+K12+P12</f>
        <v>8138</v>
      </c>
      <c r="D12" s="342">
        <f t="shared" ref="D12:D29" si="1">C12/C$29*100</f>
        <v>2.0054955210271448</v>
      </c>
      <c r="E12" s="338"/>
      <c r="F12" s="341">
        <v>1518</v>
      </c>
      <c r="G12" s="342">
        <v>18.653231752273285</v>
      </c>
      <c r="H12" s="341">
        <v>3</v>
      </c>
      <c r="I12" s="342">
        <v>0.19762845849802371</v>
      </c>
      <c r="J12" s="341"/>
      <c r="K12" s="341">
        <v>2920</v>
      </c>
      <c r="L12" s="342">
        <v>35.88105185549275</v>
      </c>
      <c r="M12" s="341">
        <v>11</v>
      </c>
      <c r="N12" s="342">
        <v>0.37671232876712329</v>
      </c>
      <c r="O12" s="341"/>
      <c r="P12" s="341">
        <v>3700</v>
      </c>
      <c r="Q12" s="342">
        <v>45.465716392233965</v>
      </c>
      <c r="R12" s="341">
        <v>36</v>
      </c>
      <c r="S12" s="342">
        <v>0.97297297297297292</v>
      </c>
    </row>
    <row r="13" spans="1:21" s="275" customFormat="1" ht="18" customHeight="1" x14ac:dyDescent="0.2">
      <c r="A13" s="318"/>
      <c r="B13" s="331" t="s">
        <v>40</v>
      </c>
      <c r="C13" s="341">
        <f t="shared" si="0"/>
        <v>2648</v>
      </c>
      <c r="D13" s="342">
        <f t="shared" si="1"/>
        <v>0.65256231748339633</v>
      </c>
      <c r="E13" s="338"/>
      <c r="F13" s="341">
        <v>244</v>
      </c>
      <c r="G13" s="342">
        <v>9.2145015105740171</v>
      </c>
      <c r="H13" s="341">
        <v>14</v>
      </c>
      <c r="I13" s="342">
        <v>5.7377049180327866</v>
      </c>
      <c r="J13" s="341"/>
      <c r="K13" s="341">
        <v>747</v>
      </c>
      <c r="L13" s="342">
        <v>28.20996978851964</v>
      </c>
      <c r="M13" s="341">
        <v>42</v>
      </c>
      <c r="N13" s="342">
        <v>5.6224899598393572</v>
      </c>
      <c r="O13" s="341"/>
      <c r="P13" s="341">
        <v>1657</v>
      </c>
      <c r="Q13" s="342">
        <v>62.575528700906347</v>
      </c>
      <c r="R13" s="341">
        <v>129</v>
      </c>
      <c r="S13" s="342">
        <v>7.7851538925769459</v>
      </c>
    </row>
    <row r="14" spans="1:21" s="275" customFormat="1" ht="18" customHeight="1" x14ac:dyDescent="0.2">
      <c r="A14" s="318"/>
      <c r="B14" s="331" t="s">
        <v>41</v>
      </c>
      <c r="C14" s="341">
        <f t="shared" si="0"/>
        <v>13021</v>
      </c>
      <c r="D14" s="342">
        <f t="shared" si="1"/>
        <v>3.2088421208275317</v>
      </c>
      <c r="E14" s="338"/>
      <c r="F14" s="341">
        <v>2195</v>
      </c>
      <c r="G14" s="342">
        <v>16.857384225481916</v>
      </c>
      <c r="H14" s="341">
        <v>71</v>
      </c>
      <c r="I14" s="342">
        <v>3.2346241457858769</v>
      </c>
      <c r="J14" s="341"/>
      <c r="K14" s="341">
        <v>4412</v>
      </c>
      <c r="L14" s="342">
        <v>33.883726288303514</v>
      </c>
      <c r="M14" s="341">
        <v>192</v>
      </c>
      <c r="N14" s="342">
        <v>4.3517679057116956</v>
      </c>
      <c r="O14" s="341"/>
      <c r="P14" s="341">
        <v>6414</v>
      </c>
      <c r="Q14" s="342">
        <v>49.258889486214571</v>
      </c>
      <c r="R14" s="341">
        <v>259</v>
      </c>
      <c r="S14" s="342">
        <v>4.0380417835983788</v>
      </c>
    </row>
    <row r="15" spans="1:21" s="275" customFormat="1" ht="18" customHeight="1" x14ac:dyDescent="0.2">
      <c r="A15" s="318"/>
      <c r="B15" s="331" t="s">
        <v>9</v>
      </c>
      <c r="C15" s="341">
        <f t="shared" si="0"/>
        <v>2352</v>
      </c>
      <c r="D15" s="342">
        <f t="shared" si="1"/>
        <v>0.57961728501546383</v>
      </c>
      <c r="E15" s="338"/>
      <c r="F15" s="341">
        <v>577</v>
      </c>
      <c r="G15" s="342">
        <v>24.532312925170068</v>
      </c>
      <c r="H15" s="341">
        <v>47</v>
      </c>
      <c r="I15" s="342">
        <v>8.1455805892547666</v>
      </c>
      <c r="J15" s="341"/>
      <c r="K15" s="341">
        <v>834</v>
      </c>
      <c r="L15" s="342">
        <v>35.459183673469383</v>
      </c>
      <c r="M15" s="341">
        <v>128</v>
      </c>
      <c r="N15" s="342">
        <v>15.347721822541965</v>
      </c>
      <c r="O15" s="341"/>
      <c r="P15" s="341">
        <v>941</v>
      </c>
      <c r="Q15" s="342">
        <v>40.008503401360542</v>
      </c>
      <c r="R15" s="341">
        <v>187</v>
      </c>
      <c r="S15" s="342">
        <v>19.872476089266737</v>
      </c>
    </row>
    <row r="16" spans="1:21" s="275" customFormat="1" ht="18" customHeight="1" x14ac:dyDescent="0.2">
      <c r="A16" s="318"/>
      <c r="B16" s="331" t="s">
        <v>8</v>
      </c>
      <c r="C16" s="341">
        <f t="shared" si="0"/>
        <v>3336</v>
      </c>
      <c r="D16" s="342">
        <f t="shared" si="1"/>
        <v>0.82211023078723955</v>
      </c>
      <c r="E16" s="338"/>
      <c r="F16" s="341">
        <v>555</v>
      </c>
      <c r="G16" s="342">
        <v>16.636690647482013</v>
      </c>
      <c r="H16" s="341">
        <v>65</v>
      </c>
      <c r="I16" s="342">
        <v>11.711711711711711</v>
      </c>
      <c r="J16" s="341"/>
      <c r="K16" s="341">
        <v>1350</v>
      </c>
      <c r="L16" s="342">
        <v>40.467625899280577</v>
      </c>
      <c r="M16" s="341">
        <v>168</v>
      </c>
      <c r="N16" s="342">
        <v>12.444444444444445</v>
      </c>
      <c r="O16" s="341"/>
      <c r="P16" s="341">
        <v>1431</v>
      </c>
      <c r="Q16" s="342">
        <v>42.89568345323741</v>
      </c>
      <c r="R16" s="341">
        <v>289</v>
      </c>
      <c r="S16" s="342">
        <v>20.195667365478688</v>
      </c>
    </row>
    <row r="17" spans="1:19" s="275" customFormat="1" ht="18" customHeight="1" x14ac:dyDescent="0.2">
      <c r="A17" s="318"/>
      <c r="B17" s="331" t="s">
        <v>7</v>
      </c>
      <c r="C17" s="341">
        <f t="shared" si="0"/>
        <v>27393</v>
      </c>
      <c r="D17" s="342">
        <f t="shared" si="1"/>
        <v>6.750619170250256</v>
      </c>
      <c r="E17" s="338"/>
      <c r="F17" s="341">
        <v>3899</v>
      </c>
      <c r="G17" s="342">
        <v>14.23356331909612</v>
      </c>
      <c r="H17" s="341">
        <v>129</v>
      </c>
      <c r="I17" s="342">
        <v>3.3085406514490892</v>
      </c>
      <c r="J17" s="341"/>
      <c r="K17" s="341">
        <v>8492</v>
      </c>
      <c r="L17" s="342">
        <v>31.000620596502753</v>
      </c>
      <c r="M17" s="341">
        <v>576</v>
      </c>
      <c r="N17" s="342">
        <v>6.7828544512482338</v>
      </c>
      <c r="O17" s="341"/>
      <c r="P17" s="341">
        <v>15002</v>
      </c>
      <c r="Q17" s="342">
        <v>54.765816084401123</v>
      </c>
      <c r="R17" s="341">
        <v>2152</v>
      </c>
      <c r="S17" s="342">
        <v>14.344754032795629</v>
      </c>
    </row>
    <row r="18" spans="1:19" s="275" customFormat="1" ht="18" customHeight="1" x14ac:dyDescent="0.2">
      <c r="A18" s="318"/>
      <c r="B18" s="331" t="s">
        <v>43</v>
      </c>
      <c r="C18" s="341">
        <f t="shared" si="0"/>
        <v>27229</v>
      </c>
      <c r="D18" s="342">
        <f t="shared" si="1"/>
        <v>6.7102036792882931</v>
      </c>
      <c r="E18" s="338"/>
      <c r="F18" s="341">
        <v>4901</v>
      </c>
      <c r="G18" s="342">
        <v>17.999192037900769</v>
      </c>
      <c r="H18" s="341">
        <v>955</v>
      </c>
      <c r="I18" s="342">
        <v>19.48581922056723</v>
      </c>
      <c r="J18" s="341"/>
      <c r="K18" s="341">
        <v>8015</v>
      </c>
      <c r="L18" s="342">
        <v>29.43552829703625</v>
      </c>
      <c r="M18" s="341">
        <v>2787</v>
      </c>
      <c r="N18" s="342">
        <v>34.772301933873983</v>
      </c>
      <c r="O18" s="341"/>
      <c r="P18" s="341">
        <v>14313</v>
      </c>
      <c r="Q18" s="342">
        <v>52.565279665062981</v>
      </c>
      <c r="R18" s="341">
        <v>7393</v>
      </c>
      <c r="S18" s="342">
        <v>51.652344022916232</v>
      </c>
    </row>
    <row r="19" spans="1:19" s="275" customFormat="1" ht="18" customHeight="1" x14ac:dyDescent="0.2">
      <c r="A19" s="318"/>
      <c r="B19" s="331" t="s">
        <v>44</v>
      </c>
      <c r="C19" s="341">
        <f t="shared" si="0"/>
        <v>26428</v>
      </c>
      <c r="D19" s="342">
        <f t="shared" si="1"/>
        <v>6.5128085069679749</v>
      </c>
      <c r="E19" s="338"/>
      <c r="F19" s="341">
        <v>3427</v>
      </c>
      <c r="G19" s="342">
        <v>12.967307401241108</v>
      </c>
      <c r="H19" s="341">
        <v>16</v>
      </c>
      <c r="I19" s="342">
        <v>0.46688065363291503</v>
      </c>
      <c r="J19" s="341"/>
      <c r="K19" s="341">
        <v>9846</v>
      </c>
      <c r="L19" s="342">
        <v>37.255940668987435</v>
      </c>
      <c r="M19" s="341">
        <v>34</v>
      </c>
      <c r="N19" s="342">
        <v>0.34531789559211862</v>
      </c>
      <c r="O19" s="341"/>
      <c r="P19" s="341">
        <v>13155</v>
      </c>
      <c r="Q19" s="342">
        <v>49.776751929771457</v>
      </c>
      <c r="R19" s="341">
        <v>33</v>
      </c>
      <c r="S19" s="342">
        <v>0.25085518814139107</v>
      </c>
    </row>
    <row r="20" spans="1:19" s="275" customFormat="1" ht="18" customHeight="1" x14ac:dyDescent="0.2">
      <c r="A20" s="318"/>
      <c r="B20" s="331" t="s">
        <v>6</v>
      </c>
      <c r="C20" s="341">
        <f t="shared" si="0"/>
        <v>44949</v>
      </c>
      <c r="D20" s="342">
        <f t="shared" si="1"/>
        <v>11.077048190544254</v>
      </c>
      <c r="E20" s="338"/>
      <c r="F20" s="341">
        <v>11250</v>
      </c>
      <c r="G20" s="342">
        <v>25.028365480878328</v>
      </c>
      <c r="H20" s="341">
        <v>421</v>
      </c>
      <c r="I20" s="342">
        <v>3.7422222222222223</v>
      </c>
      <c r="J20" s="341"/>
      <c r="K20" s="341">
        <v>16422</v>
      </c>
      <c r="L20" s="342">
        <v>36.534739371287458</v>
      </c>
      <c r="M20" s="341">
        <v>858</v>
      </c>
      <c r="N20" s="342">
        <v>5.2246985750822068</v>
      </c>
      <c r="O20" s="341"/>
      <c r="P20" s="341">
        <v>17277</v>
      </c>
      <c r="Q20" s="342">
        <v>38.436895147834207</v>
      </c>
      <c r="R20" s="341">
        <v>1603</v>
      </c>
      <c r="S20" s="342">
        <v>9.2782311743937029</v>
      </c>
    </row>
    <row r="21" spans="1:19" s="275" customFormat="1" ht="18" customHeight="1" x14ac:dyDescent="0.2">
      <c r="A21" s="318"/>
      <c r="B21" s="331" t="s">
        <v>5</v>
      </c>
      <c r="C21" s="341">
        <f t="shared" si="0"/>
        <v>4932</v>
      </c>
      <c r="D21" s="342">
        <f t="shared" si="1"/>
        <v>1.2154219599048757</v>
      </c>
      <c r="E21" s="338"/>
      <c r="F21" s="341">
        <v>739</v>
      </c>
      <c r="G21" s="342">
        <v>14.983779399837793</v>
      </c>
      <c r="H21" s="341">
        <v>140</v>
      </c>
      <c r="I21" s="342">
        <v>18.944519621109606</v>
      </c>
      <c r="J21" s="341"/>
      <c r="K21" s="341">
        <v>1609</v>
      </c>
      <c r="L21" s="342">
        <v>32.623682076236818</v>
      </c>
      <c r="M21" s="341">
        <v>325</v>
      </c>
      <c r="N21" s="342">
        <v>20.198881292728402</v>
      </c>
      <c r="O21" s="341"/>
      <c r="P21" s="341">
        <v>2584</v>
      </c>
      <c r="Q21" s="342">
        <v>52.392538523925381</v>
      </c>
      <c r="R21" s="341">
        <v>767</v>
      </c>
      <c r="S21" s="342">
        <v>29.682662538699688</v>
      </c>
    </row>
    <row r="22" spans="1:19" s="275" customFormat="1" ht="18" customHeight="1" x14ac:dyDescent="0.2">
      <c r="A22" s="318"/>
      <c r="B22" s="331" t="s">
        <v>38</v>
      </c>
      <c r="C22" s="341">
        <f t="shared" si="0"/>
        <v>9332</v>
      </c>
      <c r="D22" s="342">
        <f t="shared" si="1"/>
        <v>2.2997400101038727</v>
      </c>
      <c r="E22" s="338"/>
      <c r="F22" s="341">
        <v>1930</v>
      </c>
      <c r="G22" s="342">
        <v>20.681525932276042</v>
      </c>
      <c r="H22" s="341">
        <v>14</v>
      </c>
      <c r="I22" s="342">
        <v>0.72538860103626945</v>
      </c>
      <c r="J22" s="341"/>
      <c r="K22" s="341">
        <v>3450</v>
      </c>
      <c r="L22" s="342">
        <v>36.969567081011576</v>
      </c>
      <c r="M22" s="341">
        <v>50</v>
      </c>
      <c r="N22" s="342">
        <v>1.4492753623188406</v>
      </c>
      <c r="O22" s="341"/>
      <c r="P22" s="341">
        <v>3952</v>
      </c>
      <c r="Q22" s="342">
        <v>42.348906986712386</v>
      </c>
      <c r="R22" s="341">
        <v>145</v>
      </c>
      <c r="S22" s="342">
        <v>3.6690283400809718</v>
      </c>
    </row>
    <row r="23" spans="1:19" s="275" customFormat="1" ht="18" customHeight="1" x14ac:dyDescent="0.2">
      <c r="A23" s="318"/>
      <c r="B23" s="331" t="s">
        <v>45</v>
      </c>
      <c r="C23" s="341">
        <f t="shared" si="0"/>
        <v>70051</v>
      </c>
      <c r="D23" s="342">
        <f t="shared" si="1"/>
        <v>17.263082666929535</v>
      </c>
      <c r="E23" s="338"/>
      <c r="F23" s="341">
        <v>14697</v>
      </c>
      <c r="G23" s="342">
        <v>20.980428544917274</v>
      </c>
      <c r="H23" s="341">
        <v>2290</v>
      </c>
      <c r="I23" s="342">
        <v>15.581411172348098</v>
      </c>
      <c r="J23" s="341"/>
      <c r="K23" s="341">
        <v>26319</v>
      </c>
      <c r="L23" s="342">
        <v>37.571198127078844</v>
      </c>
      <c r="M23" s="341">
        <v>5990</v>
      </c>
      <c r="N23" s="342">
        <v>22.759223374748281</v>
      </c>
      <c r="O23" s="341"/>
      <c r="P23" s="341">
        <v>29035</v>
      </c>
      <c r="Q23" s="342">
        <v>41.448373328003882</v>
      </c>
      <c r="R23" s="341">
        <v>11298</v>
      </c>
      <c r="S23" s="342">
        <v>38.911658343378683</v>
      </c>
    </row>
    <row r="24" spans="1:19" s="275" customFormat="1" ht="18" customHeight="1" x14ac:dyDescent="0.2">
      <c r="A24" s="318">
        <v>47094</v>
      </c>
      <c r="B24" s="331" t="s">
        <v>46</v>
      </c>
      <c r="C24" s="341">
        <f t="shared" si="0"/>
        <v>8167</v>
      </c>
      <c r="D24" s="342">
        <f t="shared" si="1"/>
        <v>2.012642162721638</v>
      </c>
      <c r="E24" s="338"/>
      <c r="F24" s="341">
        <v>1593</v>
      </c>
      <c r="G24" s="342">
        <v>19.505326313211704</v>
      </c>
      <c r="H24" s="341">
        <v>200</v>
      </c>
      <c r="I24" s="342">
        <v>12.554927809165099</v>
      </c>
      <c r="J24" s="341"/>
      <c r="K24" s="341">
        <v>2934</v>
      </c>
      <c r="L24" s="342">
        <v>35.925064283090485</v>
      </c>
      <c r="M24" s="341">
        <v>537</v>
      </c>
      <c r="N24" s="342">
        <v>18.302658486707564</v>
      </c>
      <c r="O24" s="341"/>
      <c r="P24" s="341">
        <v>3640</v>
      </c>
      <c r="Q24" s="342">
        <v>44.569609403697811</v>
      </c>
      <c r="R24" s="341">
        <v>1374</v>
      </c>
      <c r="S24" s="342">
        <v>37.747252747252745</v>
      </c>
    </row>
    <row r="25" spans="1:19" s="275" customFormat="1" ht="18" customHeight="1" x14ac:dyDescent="0.2">
      <c r="B25" s="331" t="s">
        <v>47</v>
      </c>
      <c r="C25" s="341">
        <f t="shared" si="0"/>
        <v>2998</v>
      </c>
      <c r="D25" s="342">
        <f t="shared" si="1"/>
        <v>0.73881488965831665</v>
      </c>
      <c r="E25" s="338"/>
      <c r="F25" s="341">
        <v>279</v>
      </c>
      <c r="G25" s="342">
        <v>9.3062041360907273</v>
      </c>
      <c r="H25" s="341">
        <v>3</v>
      </c>
      <c r="I25" s="342">
        <v>1.0752688172043012</v>
      </c>
      <c r="J25" s="341"/>
      <c r="K25" s="341">
        <v>948</v>
      </c>
      <c r="L25" s="342">
        <v>31.621080720480322</v>
      </c>
      <c r="M25" s="341">
        <v>8</v>
      </c>
      <c r="N25" s="342">
        <v>0.8438818565400843</v>
      </c>
      <c r="O25" s="341"/>
      <c r="P25" s="341">
        <v>1771</v>
      </c>
      <c r="Q25" s="342">
        <v>59.072715143428958</v>
      </c>
      <c r="R25" s="341">
        <v>9</v>
      </c>
      <c r="S25" s="342">
        <v>0.50818746470920384</v>
      </c>
    </row>
    <row r="26" spans="1:19" s="275" customFormat="1" ht="18" customHeight="1" x14ac:dyDescent="0.2">
      <c r="B26" s="331" t="s">
        <v>48</v>
      </c>
      <c r="C26" s="341">
        <f t="shared" si="0"/>
        <v>23330</v>
      </c>
      <c r="D26" s="342">
        <f t="shared" si="1"/>
        <v>5.7493500252596821</v>
      </c>
      <c r="E26" s="338"/>
      <c r="F26" s="341">
        <v>4022</v>
      </c>
      <c r="G26" s="342">
        <v>17.239605657951135</v>
      </c>
      <c r="H26" s="341">
        <v>536</v>
      </c>
      <c r="I26" s="342">
        <v>13.326703132769765</v>
      </c>
      <c r="J26" s="341"/>
      <c r="K26" s="341">
        <v>7563</v>
      </c>
      <c r="L26" s="342">
        <v>32.417488212601803</v>
      </c>
      <c r="M26" s="341">
        <v>1441</v>
      </c>
      <c r="N26" s="342">
        <v>19.053285733174665</v>
      </c>
      <c r="O26" s="341"/>
      <c r="P26" s="341">
        <v>11745</v>
      </c>
      <c r="Q26" s="342">
        <v>50.342906129447066</v>
      </c>
      <c r="R26" s="341">
        <v>4626</v>
      </c>
      <c r="S26" s="342">
        <v>39.38697318007663</v>
      </c>
    </row>
    <row r="27" spans="1:19" s="275" customFormat="1" ht="18" customHeight="1" x14ac:dyDescent="0.2">
      <c r="B27" s="331" t="s">
        <v>49</v>
      </c>
      <c r="C27" s="341">
        <f t="shared" si="0"/>
        <v>3378</v>
      </c>
      <c r="D27" s="342">
        <f t="shared" si="1"/>
        <v>0.83246053944822995</v>
      </c>
      <c r="E27" s="338"/>
      <c r="F27" s="341">
        <v>513</v>
      </c>
      <c r="G27" s="342">
        <v>15.186500888099467</v>
      </c>
      <c r="H27" s="341">
        <v>147</v>
      </c>
      <c r="I27" s="342">
        <v>28.654970760233915</v>
      </c>
      <c r="J27" s="341"/>
      <c r="K27" s="341">
        <v>1152</v>
      </c>
      <c r="L27" s="342">
        <v>34.103019538188278</v>
      </c>
      <c r="M27" s="341">
        <v>385</v>
      </c>
      <c r="N27" s="342">
        <v>33.420138888888893</v>
      </c>
      <c r="O27" s="341"/>
      <c r="P27" s="341">
        <v>1713</v>
      </c>
      <c r="Q27" s="342">
        <v>50.710479573712256</v>
      </c>
      <c r="R27" s="341">
        <v>768</v>
      </c>
      <c r="S27" s="342">
        <v>44.833625218914186</v>
      </c>
    </row>
    <row r="28" spans="1:19" s="275" customFormat="1" ht="18" customHeight="1" x14ac:dyDescent="0.2">
      <c r="B28" s="336" t="s">
        <v>4</v>
      </c>
      <c r="C28" s="343">
        <f t="shared" si="0"/>
        <v>742</v>
      </c>
      <c r="D28" s="344">
        <f t="shared" si="1"/>
        <v>0.18285545301083087</v>
      </c>
      <c r="E28" s="338"/>
      <c r="F28" s="343">
        <v>193</v>
      </c>
      <c r="G28" s="344">
        <v>26.010781671159027</v>
      </c>
      <c r="H28" s="343">
        <v>12</v>
      </c>
      <c r="I28" s="344">
        <v>6.2176165803108807</v>
      </c>
      <c r="J28" s="341"/>
      <c r="K28" s="343">
        <v>270</v>
      </c>
      <c r="L28" s="344">
        <v>36.388140161725069</v>
      </c>
      <c r="M28" s="343">
        <v>32</v>
      </c>
      <c r="N28" s="344">
        <v>11.851851851851853</v>
      </c>
      <c r="O28" s="341"/>
      <c r="P28" s="343">
        <v>279</v>
      </c>
      <c r="Q28" s="344">
        <v>37.601078167115901</v>
      </c>
      <c r="R28" s="343">
        <v>54</v>
      </c>
      <c r="S28" s="344">
        <v>19.35483870967742</v>
      </c>
    </row>
    <row r="29" spans="1:19" s="212" customFormat="1" ht="18" customHeight="1" x14ac:dyDescent="0.2">
      <c r="B29" s="332" t="s">
        <v>3</v>
      </c>
      <c r="C29" s="333">
        <f>SUM(C11:C28)</f>
        <v>405785</v>
      </c>
      <c r="D29" s="334">
        <f t="shared" si="1"/>
        <v>100</v>
      </c>
      <c r="E29" s="349"/>
      <c r="F29" s="333">
        <f>SUM(F11:F28)</f>
        <v>80817</v>
      </c>
      <c r="G29" s="334">
        <f t="shared" ref="G12:G29" si="2">F29/$C29*100</f>
        <v>19.916211787030079</v>
      </c>
      <c r="H29" s="333">
        <f>SUM(H11:H28)</f>
        <v>5486</v>
      </c>
      <c r="I29" s="334">
        <f t="shared" ref="I12:I29" si="3">H29/F29*100</f>
        <v>6.7881757551010304</v>
      </c>
      <c r="J29" s="352"/>
      <c r="K29" s="333">
        <f>SUM(K11:K28)</f>
        <v>153877</v>
      </c>
      <c r="L29" s="334">
        <f t="shared" ref="L12:L29" si="4">K29/$C29*100</f>
        <v>37.920820138743423</v>
      </c>
      <c r="M29" s="333">
        <f>SUM(M11:M28)</f>
        <v>14504</v>
      </c>
      <c r="N29" s="334">
        <f t="shared" ref="N12:N29" si="5">M29/K29*100</f>
        <v>9.4257101451159038</v>
      </c>
      <c r="O29" s="352"/>
      <c r="P29" s="333">
        <f>SUM(P11:P28)</f>
        <v>171091</v>
      </c>
      <c r="Q29" s="353">
        <f t="shared" ref="Q12:Q29" si="6">P29/$C29*100</f>
        <v>42.162968074226498</v>
      </c>
      <c r="R29" s="333">
        <f>SUM(R11:R28)</f>
        <v>37710</v>
      </c>
      <c r="S29" s="353">
        <f t="shared" ref="S12:S29" si="7">R29/P29*100</f>
        <v>22.040902209935066</v>
      </c>
    </row>
    <row r="30" spans="1:19" s="256" customFormat="1" ht="6.75" customHeight="1" x14ac:dyDescent="0.2">
      <c r="B30" s="1133"/>
      <c r="C30" s="1133"/>
      <c r="D30" s="1133"/>
      <c r="E30" s="293"/>
    </row>
    <row r="31" spans="1:19" ht="24" customHeight="1" x14ac:dyDescent="0.2">
      <c r="B31" s="1149"/>
      <c r="C31" s="1149"/>
      <c r="D31" s="1149"/>
      <c r="E31" s="1149"/>
      <c r="F31" s="1149"/>
      <c r="G31" s="1149"/>
      <c r="H31" s="1149"/>
      <c r="I31" s="1149"/>
      <c r="J31" s="1149"/>
      <c r="K31" s="1149"/>
      <c r="L31" s="1149"/>
      <c r="M31" s="1149"/>
      <c r="N31" s="1149"/>
      <c r="O31" s="1149"/>
      <c r="P31" s="1149"/>
      <c r="Q31" s="1149"/>
    </row>
    <row r="32" spans="1:19" x14ac:dyDescent="0.2">
      <c r="F32" s="319"/>
      <c r="K32" s="319"/>
    </row>
    <row r="33" spans="2:11" x14ac:dyDescent="0.2">
      <c r="B33" s="319"/>
      <c r="K33" s="319"/>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86</v>
      </c>
    </row>
    <row r="2" spans="1:21" s="205" customFormat="1" ht="49.5" customHeight="1" x14ac:dyDescent="0.2">
      <c r="B2" s="1033"/>
      <c r="C2" s="1033"/>
      <c r="D2" s="1033"/>
      <c r="E2" s="206"/>
      <c r="F2" s="1134"/>
      <c r="G2" s="1134"/>
      <c r="H2" s="1134"/>
      <c r="I2" s="1134"/>
      <c r="J2" s="1134"/>
      <c r="K2" s="1134"/>
      <c r="L2" s="1134"/>
      <c r="M2" s="1134"/>
      <c r="N2" s="1134"/>
      <c r="O2" s="1134"/>
      <c r="P2" s="1134"/>
      <c r="Q2" s="1134"/>
      <c r="S2" s="206"/>
    </row>
    <row r="3" spans="1:21" s="205" customFormat="1" ht="3" customHeight="1" x14ac:dyDescent="0.2">
      <c r="B3" s="206"/>
      <c r="C3" s="206"/>
      <c r="D3" s="206"/>
      <c r="E3" s="206"/>
      <c r="K3" s="206"/>
      <c r="P3" s="206"/>
      <c r="S3" s="206"/>
    </row>
    <row r="4" spans="1:21" s="208" customFormat="1" ht="15" customHeight="1" x14ac:dyDescent="0.2">
      <c r="B4" s="1148" t="s">
        <v>447</v>
      </c>
      <c r="C4" s="1148"/>
      <c r="D4" s="1148"/>
      <c r="E4" s="1148"/>
      <c r="F4" s="1148"/>
      <c r="G4" s="1148"/>
      <c r="H4" s="1148"/>
      <c r="I4" s="1148"/>
      <c r="J4" s="1148"/>
      <c r="K4" s="1148"/>
      <c r="L4" s="1148"/>
      <c r="M4" s="1148"/>
      <c r="N4" s="1148"/>
      <c r="O4" s="1148"/>
      <c r="P4" s="1148"/>
      <c r="Q4" s="1148"/>
      <c r="R4" s="1148"/>
      <c r="S4" s="1148"/>
      <c r="T4" s="314"/>
    </row>
    <row r="5" spans="1:21" s="315" customFormat="1" ht="15" customHeight="1" x14ac:dyDescent="0.2">
      <c r="B5" s="1135" t="str">
        <f>porsaad!B6</f>
        <v>Situación a 31 de agosto de 2023</v>
      </c>
      <c r="C5" s="1135"/>
      <c r="D5" s="1135"/>
      <c r="E5" s="1135"/>
      <c r="F5" s="1135"/>
      <c r="G5" s="1135"/>
      <c r="H5" s="1135"/>
      <c r="I5" s="1135"/>
      <c r="J5" s="1135"/>
      <c r="K5" s="1135"/>
      <c r="L5" s="1135"/>
      <c r="M5" s="1135"/>
      <c r="N5" s="1135"/>
      <c r="O5" s="1135"/>
      <c r="P5" s="1135"/>
      <c r="Q5" s="1135"/>
      <c r="R5" s="1135"/>
      <c r="S5" s="1135"/>
      <c r="T5" s="316"/>
      <c r="U5" s="91"/>
    </row>
    <row r="6" spans="1:21" s="208" customFormat="1" ht="4.5" customHeight="1" x14ac:dyDescent="0.2"/>
    <row r="7" spans="1:21" s="211" customFormat="1" ht="15" customHeight="1" x14ac:dyDescent="0.2">
      <c r="A7" s="212"/>
      <c r="B7" s="1136" t="s">
        <v>15</v>
      </c>
      <c r="C7" s="1139" t="s">
        <v>80</v>
      </c>
      <c r="D7" s="1140"/>
      <c r="E7" s="347"/>
      <c r="F7" s="1150" t="s">
        <v>34</v>
      </c>
      <c r="G7" s="1151"/>
      <c r="H7" s="1151"/>
      <c r="I7" s="1152"/>
      <c r="J7" s="351"/>
      <c r="K7" s="1150" t="s">
        <v>52</v>
      </c>
      <c r="L7" s="1151"/>
      <c r="M7" s="1151"/>
      <c r="N7" s="1152"/>
      <c r="O7" s="351"/>
      <c r="P7" s="1150" t="s">
        <v>53</v>
      </c>
      <c r="Q7" s="1151"/>
      <c r="R7" s="1151"/>
      <c r="S7" s="1152"/>
    </row>
    <row r="8" spans="1:21" s="211" customFormat="1" ht="29.25" customHeight="1" x14ac:dyDescent="0.2">
      <c r="A8" s="212"/>
      <c r="B8" s="1137"/>
      <c r="C8" s="1141"/>
      <c r="D8" s="1142"/>
      <c r="E8" s="347"/>
      <c r="F8" s="1153" t="s">
        <v>75</v>
      </c>
      <c r="G8" s="1154"/>
      <c r="H8" s="1155" t="s">
        <v>137</v>
      </c>
      <c r="I8" s="1156"/>
      <c r="J8" s="329"/>
      <c r="K8" s="1153" t="s">
        <v>75</v>
      </c>
      <c r="L8" s="1154"/>
      <c r="M8" s="1155" t="s">
        <v>137</v>
      </c>
      <c r="N8" s="1156"/>
      <c r="O8" s="329"/>
      <c r="P8" s="1153" t="s">
        <v>75</v>
      </c>
      <c r="Q8" s="1154"/>
      <c r="R8" s="1155" t="s">
        <v>137</v>
      </c>
      <c r="S8" s="1156"/>
    </row>
    <row r="9" spans="1:21" s="216" customFormat="1" ht="29.25" customHeight="1" x14ac:dyDescent="0.2">
      <c r="A9" s="317"/>
      <c r="B9" s="1138"/>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150399</v>
      </c>
      <c r="D11" s="340">
        <f>C11/C$29*100</f>
        <v>44.84248376536253</v>
      </c>
      <c r="E11" s="338"/>
      <c r="F11" s="335">
        <v>34164</v>
      </c>
      <c r="G11" s="340">
        <v>22.715576566333553</v>
      </c>
      <c r="H11" s="335">
        <v>9763</v>
      </c>
      <c r="I11" s="340">
        <v>28.576864535768649</v>
      </c>
      <c r="J11" s="341"/>
      <c r="K11" s="335">
        <v>68558</v>
      </c>
      <c r="L11" s="340">
        <v>45.584079681380864</v>
      </c>
      <c r="M11" s="335">
        <v>19051</v>
      </c>
      <c r="N11" s="340">
        <v>27.788150179410138</v>
      </c>
      <c r="O11" s="341"/>
      <c r="P11" s="335">
        <v>47677</v>
      </c>
      <c r="Q11" s="340">
        <v>31.700343752285587</v>
      </c>
      <c r="R11" s="335">
        <v>14228</v>
      </c>
      <c r="S11" s="340">
        <v>29.84248169977138</v>
      </c>
    </row>
    <row r="12" spans="1:21" s="275" customFormat="1" ht="18" customHeight="1" x14ac:dyDescent="0.2">
      <c r="A12" s="318"/>
      <c r="B12" s="331" t="s">
        <v>10</v>
      </c>
      <c r="C12" s="341">
        <f t="shared" ref="C12:C28" si="0">F12+K12+P12</f>
        <v>5336</v>
      </c>
      <c r="D12" s="342">
        <f t="shared" ref="D12:D29" si="1">C12/C$29*100</f>
        <v>1.5909646564935567</v>
      </c>
      <c r="E12" s="338"/>
      <c r="F12" s="341">
        <v>737</v>
      </c>
      <c r="G12" s="342">
        <v>13.81184407796102</v>
      </c>
      <c r="H12" s="341">
        <v>444</v>
      </c>
      <c r="I12" s="342">
        <v>60.244233378561738</v>
      </c>
      <c r="J12" s="341"/>
      <c r="K12" s="341">
        <v>1540</v>
      </c>
      <c r="L12" s="342">
        <v>28.860569715142432</v>
      </c>
      <c r="M12" s="341">
        <v>877</v>
      </c>
      <c r="N12" s="342">
        <v>56.948051948051948</v>
      </c>
      <c r="O12" s="341"/>
      <c r="P12" s="341">
        <v>3059</v>
      </c>
      <c r="Q12" s="342">
        <v>57.327586206896555</v>
      </c>
      <c r="R12" s="341">
        <v>1837</v>
      </c>
      <c r="S12" s="342">
        <v>60.052304674730308</v>
      </c>
    </row>
    <row r="13" spans="1:21" s="275" customFormat="1" ht="18" customHeight="1" x14ac:dyDescent="0.2">
      <c r="A13" s="318"/>
      <c r="B13" s="331" t="s">
        <v>40</v>
      </c>
      <c r="C13" s="341">
        <f t="shared" si="0"/>
        <v>7117</v>
      </c>
      <c r="D13" s="342">
        <f t="shared" si="1"/>
        <v>2.1219819078456976</v>
      </c>
      <c r="E13" s="338"/>
      <c r="F13" s="341">
        <v>971</v>
      </c>
      <c r="G13" s="342">
        <v>13.643389068427709</v>
      </c>
      <c r="H13" s="341">
        <v>830</v>
      </c>
      <c r="I13" s="342">
        <v>85.478887744593209</v>
      </c>
      <c r="J13" s="341"/>
      <c r="K13" s="341">
        <v>1857</v>
      </c>
      <c r="L13" s="342">
        <v>26.092454685963183</v>
      </c>
      <c r="M13" s="341">
        <v>1358</v>
      </c>
      <c r="N13" s="342">
        <v>73.128702207862133</v>
      </c>
      <c r="O13" s="341"/>
      <c r="P13" s="341">
        <v>4289</v>
      </c>
      <c r="Q13" s="342">
        <v>60.264156245609101</v>
      </c>
      <c r="R13" s="341">
        <v>2952</v>
      </c>
      <c r="S13" s="342">
        <v>68.827232455117752</v>
      </c>
    </row>
    <row r="14" spans="1:21" s="275" customFormat="1" ht="18" customHeight="1" x14ac:dyDescent="0.2">
      <c r="A14" s="318"/>
      <c r="B14" s="331" t="s">
        <v>41</v>
      </c>
      <c r="C14" s="341">
        <f t="shared" si="0"/>
        <v>2141</v>
      </c>
      <c r="D14" s="342">
        <f t="shared" si="1"/>
        <v>0.63835369744241099</v>
      </c>
      <c r="E14" s="338"/>
      <c r="F14" s="341">
        <v>533</v>
      </c>
      <c r="G14" s="342">
        <v>24.894908921064925</v>
      </c>
      <c r="H14" s="341">
        <v>44</v>
      </c>
      <c r="I14" s="342">
        <v>8.2551594746716699</v>
      </c>
      <c r="J14" s="341"/>
      <c r="K14" s="341">
        <v>748</v>
      </c>
      <c r="L14" s="342">
        <v>34.936945352638951</v>
      </c>
      <c r="M14" s="341">
        <v>59</v>
      </c>
      <c r="N14" s="342">
        <v>7.8877005347593583</v>
      </c>
      <c r="O14" s="341"/>
      <c r="P14" s="341">
        <v>860</v>
      </c>
      <c r="Q14" s="342">
        <v>40.168145726296125</v>
      </c>
      <c r="R14" s="341">
        <v>94</v>
      </c>
      <c r="S14" s="342">
        <v>10.930232558139535</v>
      </c>
    </row>
    <row r="15" spans="1:21" s="275" customFormat="1" ht="18" customHeight="1" x14ac:dyDescent="0.2">
      <c r="A15" s="318"/>
      <c r="B15" s="331" t="s">
        <v>9</v>
      </c>
      <c r="C15" s="341">
        <f t="shared" si="0"/>
        <v>663</v>
      </c>
      <c r="D15" s="342">
        <f t="shared" si="1"/>
        <v>0.19767795488291381</v>
      </c>
      <c r="E15" s="338"/>
      <c r="F15" s="341">
        <v>246</v>
      </c>
      <c r="G15" s="342">
        <v>37.104072398190048</v>
      </c>
      <c r="H15" s="341">
        <v>61</v>
      </c>
      <c r="I15" s="342">
        <v>24.796747967479675</v>
      </c>
      <c r="J15" s="341"/>
      <c r="K15" s="341">
        <v>182</v>
      </c>
      <c r="L15" s="342">
        <v>27.450980392156865</v>
      </c>
      <c r="M15" s="341">
        <v>54</v>
      </c>
      <c r="N15" s="342">
        <v>29.670329670329672</v>
      </c>
      <c r="O15" s="341"/>
      <c r="P15" s="341">
        <v>235</v>
      </c>
      <c r="Q15" s="342">
        <v>35.444947209653094</v>
      </c>
      <c r="R15" s="341">
        <v>81</v>
      </c>
      <c r="S15" s="342">
        <v>34.468085106382979</v>
      </c>
    </row>
    <row r="16" spans="1:21" s="275" customFormat="1" ht="18" customHeight="1" x14ac:dyDescent="0.2">
      <c r="A16" s="318"/>
      <c r="B16" s="331" t="s">
        <v>8</v>
      </c>
      <c r="C16" s="341">
        <f t="shared" si="0"/>
        <v>1501</v>
      </c>
      <c r="D16" s="342">
        <f t="shared" si="1"/>
        <v>0.44753334883748663</v>
      </c>
      <c r="E16" s="338"/>
      <c r="F16" s="341">
        <v>509</v>
      </c>
      <c r="G16" s="342">
        <v>33.91072618254497</v>
      </c>
      <c r="H16" s="341">
        <v>167</v>
      </c>
      <c r="I16" s="342">
        <v>32.809430255402752</v>
      </c>
      <c r="J16" s="341"/>
      <c r="K16" s="341">
        <v>562</v>
      </c>
      <c r="L16" s="342">
        <v>37.441705529646903</v>
      </c>
      <c r="M16" s="341">
        <v>188</v>
      </c>
      <c r="N16" s="342">
        <v>33.45195729537366</v>
      </c>
      <c r="O16" s="341"/>
      <c r="P16" s="341">
        <v>430</v>
      </c>
      <c r="Q16" s="342">
        <v>28.647568287808127</v>
      </c>
      <c r="R16" s="341">
        <v>153</v>
      </c>
      <c r="S16" s="342">
        <v>35.581395348837205</v>
      </c>
    </row>
    <row r="17" spans="1:19" s="275" customFormat="1" ht="18" customHeight="1" x14ac:dyDescent="0.2">
      <c r="A17" s="318"/>
      <c r="B17" s="331" t="s">
        <v>7</v>
      </c>
      <c r="C17" s="341">
        <f t="shared" si="0"/>
        <v>22536</v>
      </c>
      <c r="D17" s="342">
        <f t="shared" si="1"/>
        <v>6.7192615252508983</v>
      </c>
      <c r="E17" s="338"/>
      <c r="F17" s="341">
        <v>3689</v>
      </c>
      <c r="G17" s="342">
        <v>16.369364572239974</v>
      </c>
      <c r="H17" s="341">
        <v>2125</v>
      </c>
      <c r="I17" s="342">
        <v>57.603686635944698</v>
      </c>
      <c r="J17" s="341"/>
      <c r="K17" s="341">
        <v>7288</v>
      </c>
      <c r="L17" s="342">
        <v>32.339368122115722</v>
      </c>
      <c r="M17" s="341">
        <v>3271</v>
      </c>
      <c r="N17" s="342">
        <v>44.881997804610322</v>
      </c>
      <c r="O17" s="341"/>
      <c r="P17" s="341">
        <v>11559</v>
      </c>
      <c r="Q17" s="342">
        <v>51.291267305644304</v>
      </c>
      <c r="R17" s="341">
        <v>5125</v>
      </c>
      <c r="S17" s="342">
        <v>44.337745479712773</v>
      </c>
    </row>
    <row r="18" spans="1:19" s="275" customFormat="1" ht="18" customHeight="1" x14ac:dyDescent="0.2">
      <c r="A18" s="318"/>
      <c r="B18" s="331" t="s">
        <v>43</v>
      </c>
      <c r="C18" s="341">
        <f t="shared" si="0"/>
        <v>15885</v>
      </c>
      <c r="D18" s="342">
        <f t="shared" si="1"/>
        <v>4.736220683733162</v>
      </c>
      <c r="E18" s="338"/>
      <c r="F18" s="341">
        <v>2919</v>
      </c>
      <c r="G18" s="342">
        <v>18.375826251180357</v>
      </c>
      <c r="H18" s="341">
        <v>700</v>
      </c>
      <c r="I18" s="342">
        <v>23.980815347721823</v>
      </c>
      <c r="J18" s="341"/>
      <c r="K18" s="341">
        <v>4579</v>
      </c>
      <c r="L18" s="342">
        <v>28.825936418004407</v>
      </c>
      <c r="M18" s="341">
        <v>1495</v>
      </c>
      <c r="N18" s="342">
        <v>32.649050010919417</v>
      </c>
      <c r="O18" s="341"/>
      <c r="P18" s="341">
        <v>8387</v>
      </c>
      <c r="Q18" s="342">
        <v>52.798237330815233</v>
      </c>
      <c r="R18" s="341">
        <v>3359</v>
      </c>
      <c r="S18" s="342">
        <v>40.050077500894247</v>
      </c>
    </row>
    <row r="19" spans="1:19" s="275" customFormat="1" ht="18" customHeight="1" x14ac:dyDescent="0.2">
      <c r="A19" s="318"/>
      <c r="B19" s="331" t="s">
        <v>44</v>
      </c>
      <c r="C19" s="341">
        <f t="shared" si="0"/>
        <v>34065</v>
      </c>
      <c r="D19" s="342">
        <f t="shared" si="1"/>
        <v>10.156711211291794</v>
      </c>
      <c r="E19" s="338"/>
      <c r="F19" s="341">
        <v>5821</v>
      </c>
      <c r="G19" s="342">
        <v>17.087920152649346</v>
      </c>
      <c r="H19" s="341">
        <v>1153</v>
      </c>
      <c r="I19" s="342">
        <v>19.807593197045183</v>
      </c>
      <c r="J19" s="341"/>
      <c r="K19" s="341">
        <v>12549</v>
      </c>
      <c r="L19" s="342">
        <v>36.838397181858213</v>
      </c>
      <c r="M19" s="341">
        <v>3772</v>
      </c>
      <c r="N19" s="342">
        <v>30.058171965893699</v>
      </c>
      <c r="O19" s="341"/>
      <c r="P19" s="341">
        <v>15695</v>
      </c>
      <c r="Q19" s="342">
        <v>46.073682665492441</v>
      </c>
      <c r="R19" s="341">
        <v>8643</v>
      </c>
      <c r="S19" s="342">
        <v>55.06849315068493</v>
      </c>
    </row>
    <row r="20" spans="1:19" s="275" customFormat="1" ht="18" customHeight="1" x14ac:dyDescent="0.2">
      <c r="A20" s="318"/>
      <c r="B20" s="331" t="s">
        <v>6</v>
      </c>
      <c r="C20" s="341">
        <f t="shared" si="0"/>
        <v>4853</v>
      </c>
      <c r="D20" s="342">
        <f t="shared" si="1"/>
        <v>1.446954924655778</v>
      </c>
      <c r="E20" s="338"/>
      <c r="F20" s="341">
        <v>790</v>
      </c>
      <c r="G20" s="342">
        <v>16.278590562538636</v>
      </c>
      <c r="H20" s="341">
        <v>401</v>
      </c>
      <c r="I20" s="342">
        <v>50.75949367088608</v>
      </c>
      <c r="J20" s="341"/>
      <c r="K20" s="341">
        <v>1640</v>
      </c>
      <c r="L20" s="342">
        <v>33.793529775396664</v>
      </c>
      <c r="M20" s="341">
        <v>742</v>
      </c>
      <c r="N20" s="342">
        <v>45.243902439024389</v>
      </c>
      <c r="O20" s="341"/>
      <c r="P20" s="341">
        <v>2423</v>
      </c>
      <c r="Q20" s="342">
        <v>49.927879662064697</v>
      </c>
      <c r="R20" s="341">
        <v>1084</v>
      </c>
      <c r="S20" s="342">
        <v>44.737928188196449</v>
      </c>
    </row>
    <row r="21" spans="1:19" s="275" customFormat="1" ht="18" customHeight="1" x14ac:dyDescent="0.2">
      <c r="A21" s="318"/>
      <c r="B21" s="331" t="s">
        <v>5</v>
      </c>
      <c r="C21" s="341">
        <f t="shared" si="0"/>
        <v>995</v>
      </c>
      <c r="D21" s="342">
        <f t="shared" si="1"/>
        <v>0.29666601072171833</v>
      </c>
      <c r="E21" s="338"/>
      <c r="F21" s="341">
        <v>218</v>
      </c>
      <c r="G21" s="342">
        <v>21.909547738693465</v>
      </c>
      <c r="H21" s="341">
        <v>160</v>
      </c>
      <c r="I21" s="342">
        <v>73.394495412844037</v>
      </c>
      <c r="J21" s="341"/>
      <c r="K21" s="341">
        <v>304</v>
      </c>
      <c r="L21" s="342">
        <v>30.552763819095478</v>
      </c>
      <c r="M21" s="341">
        <v>210</v>
      </c>
      <c r="N21" s="342">
        <v>69.078947368421055</v>
      </c>
      <c r="O21" s="341"/>
      <c r="P21" s="341">
        <v>473</v>
      </c>
      <c r="Q21" s="342">
        <v>47.537688442211056</v>
      </c>
      <c r="R21" s="341">
        <v>326</v>
      </c>
      <c r="S21" s="342">
        <v>68.921775898520082</v>
      </c>
    </row>
    <row r="22" spans="1:19" s="275" customFormat="1" ht="18" customHeight="1" x14ac:dyDescent="0.2">
      <c r="A22" s="318"/>
      <c r="B22" s="331" t="s">
        <v>38</v>
      </c>
      <c r="C22" s="341">
        <f t="shared" si="0"/>
        <v>25763</v>
      </c>
      <c r="D22" s="342">
        <f t="shared" si="1"/>
        <v>7.6814135017322913</v>
      </c>
      <c r="E22" s="338"/>
      <c r="F22" s="341">
        <v>9489</v>
      </c>
      <c r="G22" s="342">
        <v>36.831890695959324</v>
      </c>
      <c r="H22" s="341">
        <v>7531</v>
      </c>
      <c r="I22" s="342">
        <v>79.365581199283383</v>
      </c>
      <c r="J22" s="341"/>
      <c r="K22" s="341">
        <v>8826</v>
      </c>
      <c r="L22" s="342">
        <v>34.258432635950783</v>
      </c>
      <c r="M22" s="341">
        <v>5904</v>
      </c>
      <c r="N22" s="342">
        <v>66.893269884432357</v>
      </c>
      <c r="O22" s="341"/>
      <c r="P22" s="341">
        <v>7448</v>
      </c>
      <c r="Q22" s="342">
        <v>28.909676668089894</v>
      </c>
      <c r="R22" s="341">
        <v>4485</v>
      </c>
      <c r="S22" s="342">
        <v>60.217508055853919</v>
      </c>
    </row>
    <row r="23" spans="1:19" s="275" customFormat="1" ht="18" customHeight="1" x14ac:dyDescent="0.2">
      <c r="A23" s="318"/>
      <c r="B23" s="331" t="s">
        <v>45</v>
      </c>
      <c r="C23" s="341">
        <f t="shared" si="0"/>
        <v>49317</v>
      </c>
      <c r="D23" s="342">
        <f t="shared" si="1"/>
        <v>14.704198643982897</v>
      </c>
      <c r="E23" s="338"/>
      <c r="F23" s="341">
        <v>12527</v>
      </c>
      <c r="G23" s="342">
        <v>25.40097735060932</v>
      </c>
      <c r="H23" s="341">
        <v>2770</v>
      </c>
      <c r="I23" s="342">
        <v>22.11223756685559</v>
      </c>
      <c r="J23" s="341"/>
      <c r="K23" s="341">
        <v>19008</v>
      </c>
      <c r="L23" s="342">
        <v>38.542490419125251</v>
      </c>
      <c r="M23" s="341">
        <v>3662</v>
      </c>
      <c r="N23" s="342">
        <v>19.265572390572391</v>
      </c>
      <c r="O23" s="341"/>
      <c r="P23" s="341">
        <v>17782</v>
      </c>
      <c r="Q23" s="342">
        <v>36.056532230265425</v>
      </c>
      <c r="R23" s="341">
        <v>3961</v>
      </c>
      <c r="S23" s="342">
        <v>22.27533460803059</v>
      </c>
    </row>
    <row r="24" spans="1:19" s="275" customFormat="1" ht="18" customHeight="1" x14ac:dyDescent="0.2">
      <c r="A24" s="318">
        <v>47094</v>
      </c>
      <c r="B24" s="331" t="s">
        <v>46</v>
      </c>
      <c r="C24" s="341">
        <f t="shared" si="0"/>
        <v>3243</v>
      </c>
      <c r="D24" s="342">
        <f t="shared" si="1"/>
        <v>0.96692248519651514</v>
      </c>
      <c r="E24" s="338"/>
      <c r="F24" s="341">
        <v>497</v>
      </c>
      <c r="G24" s="342">
        <v>15.325316065371569</v>
      </c>
      <c r="H24" s="341">
        <v>266</v>
      </c>
      <c r="I24" s="342">
        <v>53.521126760563376</v>
      </c>
      <c r="J24" s="341"/>
      <c r="K24" s="341">
        <v>1010</v>
      </c>
      <c r="L24" s="342">
        <v>31.144002466851678</v>
      </c>
      <c r="M24" s="341">
        <v>452</v>
      </c>
      <c r="N24" s="342">
        <v>44.752475247524757</v>
      </c>
      <c r="O24" s="341"/>
      <c r="P24" s="341">
        <v>1736</v>
      </c>
      <c r="Q24" s="342">
        <v>53.530681467776752</v>
      </c>
      <c r="R24" s="341">
        <v>752</v>
      </c>
      <c r="S24" s="342">
        <v>43.317972350230413</v>
      </c>
    </row>
    <row r="25" spans="1:19" s="275" customFormat="1" ht="18" customHeight="1" x14ac:dyDescent="0.2">
      <c r="B25" s="331" t="s">
        <v>47</v>
      </c>
      <c r="C25" s="341">
        <f t="shared" si="0"/>
        <v>1019</v>
      </c>
      <c r="D25" s="342">
        <f t="shared" si="1"/>
        <v>0.30382177379440301</v>
      </c>
      <c r="E25" s="338"/>
      <c r="F25" s="341">
        <v>150</v>
      </c>
      <c r="G25" s="342">
        <v>14.720314033366044</v>
      </c>
      <c r="H25" s="341">
        <v>5</v>
      </c>
      <c r="I25" s="342">
        <v>3.3333333333333335</v>
      </c>
      <c r="J25" s="341"/>
      <c r="K25" s="341">
        <v>275</v>
      </c>
      <c r="L25" s="342">
        <v>26.987242394504417</v>
      </c>
      <c r="M25" s="341">
        <v>3</v>
      </c>
      <c r="N25" s="342">
        <v>1.0909090909090911</v>
      </c>
      <c r="O25" s="341"/>
      <c r="P25" s="341">
        <v>594</v>
      </c>
      <c r="Q25" s="342">
        <v>58.292443572129535</v>
      </c>
      <c r="R25" s="341">
        <v>9</v>
      </c>
      <c r="S25" s="342">
        <v>1.5151515151515151</v>
      </c>
    </row>
    <row r="26" spans="1:19" s="275" customFormat="1" ht="18" customHeight="1" x14ac:dyDescent="0.2">
      <c r="B26" s="331" t="s">
        <v>48</v>
      </c>
      <c r="C26" s="341">
        <f t="shared" si="0"/>
        <v>5587</v>
      </c>
      <c r="D26" s="342">
        <f t="shared" si="1"/>
        <v>1.6658020119620507</v>
      </c>
      <c r="E26" s="338"/>
      <c r="F26" s="341">
        <v>1292</v>
      </c>
      <c r="G26" s="342">
        <v>23.125111866833723</v>
      </c>
      <c r="H26" s="341">
        <v>159</v>
      </c>
      <c r="I26" s="342">
        <v>12.306501547987617</v>
      </c>
      <c r="J26" s="341"/>
      <c r="K26" s="341">
        <v>1776</v>
      </c>
      <c r="L26" s="342">
        <v>31.788079470198678</v>
      </c>
      <c r="M26" s="341">
        <v>292</v>
      </c>
      <c r="N26" s="342">
        <v>16.441441441441444</v>
      </c>
      <c r="O26" s="341"/>
      <c r="P26" s="341">
        <v>2519</v>
      </c>
      <c r="Q26" s="342">
        <v>45.086808662967606</v>
      </c>
      <c r="R26" s="341">
        <v>793</v>
      </c>
      <c r="S26" s="342">
        <v>31.480746327907898</v>
      </c>
    </row>
    <row r="27" spans="1:19" s="275" customFormat="1" ht="18" customHeight="1" x14ac:dyDescent="0.2">
      <c r="B27" s="331" t="s">
        <v>49</v>
      </c>
      <c r="C27" s="341">
        <f t="shared" si="0"/>
        <v>3850</v>
      </c>
      <c r="D27" s="342">
        <f t="shared" si="1"/>
        <v>1.147903659576498</v>
      </c>
      <c r="E27" s="338"/>
      <c r="F27" s="341">
        <v>762</v>
      </c>
      <c r="G27" s="342">
        <v>19.79220779220779</v>
      </c>
      <c r="H27" s="341">
        <v>182</v>
      </c>
      <c r="I27" s="342">
        <v>23.884514435695539</v>
      </c>
      <c r="J27" s="341"/>
      <c r="K27" s="341">
        <v>1392</v>
      </c>
      <c r="L27" s="342">
        <v>36.155844155844157</v>
      </c>
      <c r="M27" s="341">
        <v>340</v>
      </c>
      <c r="N27" s="342">
        <v>24.425287356321839</v>
      </c>
      <c r="O27" s="341"/>
      <c r="P27" s="341">
        <v>1696</v>
      </c>
      <c r="Q27" s="342">
        <v>44.051948051948052</v>
      </c>
      <c r="R27" s="341">
        <v>731</v>
      </c>
      <c r="S27" s="342">
        <v>43.101415094339622</v>
      </c>
    </row>
    <row r="28" spans="1:19" s="275" customFormat="1" ht="18" customHeight="1" x14ac:dyDescent="0.2">
      <c r="B28" s="336" t="s">
        <v>4</v>
      </c>
      <c r="C28" s="343">
        <f t="shared" si="0"/>
        <v>1124</v>
      </c>
      <c r="D28" s="344">
        <f t="shared" si="1"/>
        <v>0.33512823723739843</v>
      </c>
      <c r="E28" s="338"/>
      <c r="F28" s="343">
        <v>315</v>
      </c>
      <c r="G28" s="344">
        <v>28.02491103202847</v>
      </c>
      <c r="H28" s="343">
        <v>121</v>
      </c>
      <c r="I28" s="344">
        <v>38.412698412698418</v>
      </c>
      <c r="J28" s="341"/>
      <c r="K28" s="343">
        <v>382</v>
      </c>
      <c r="L28" s="344">
        <v>33.985765124555165</v>
      </c>
      <c r="M28" s="343">
        <v>150</v>
      </c>
      <c r="N28" s="344">
        <v>39.267015706806284</v>
      </c>
      <c r="O28" s="341"/>
      <c r="P28" s="343">
        <v>427</v>
      </c>
      <c r="Q28" s="344">
        <v>37.989323843416372</v>
      </c>
      <c r="R28" s="343">
        <v>222</v>
      </c>
      <c r="S28" s="344">
        <v>51.99063231850117</v>
      </c>
    </row>
    <row r="29" spans="1:19" s="212" customFormat="1" ht="18" customHeight="1" x14ac:dyDescent="0.2">
      <c r="B29" s="332" t="s">
        <v>3</v>
      </c>
      <c r="C29" s="333">
        <f>SUM(C11:C28)</f>
        <v>335394</v>
      </c>
      <c r="D29" s="334">
        <f t="shared" si="1"/>
        <v>100</v>
      </c>
      <c r="E29" s="349"/>
      <c r="F29" s="333">
        <f>SUM(F11:F28)</f>
        <v>75629</v>
      </c>
      <c r="G29" s="334">
        <f t="shared" ref="G12:G29" si="2">F29/$C29*100</f>
        <v>22.549300226002849</v>
      </c>
      <c r="H29" s="333">
        <f>SUM(H11:H28)</f>
        <v>26882</v>
      </c>
      <c r="I29" s="334">
        <f t="shared" ref="I29" si="3">H29/F29*100</f>
        <v>35.544566237818827</v>
      </c>
      <c r="J29" s="352"/>
      <c r="K29" s="333">
        <f>SUM(K11:K28)</f>
        <v>132476</v>
      </c>
      <c r="L29" s="334">
        <f t="shared" ref="L12:L29" si="4">K29/$C29*100</f>
        <v>39.498619534040564</v>
      </c>
      <c r="M29" s="333">
        <f>SUM(M11:M28)</f>
        <v>41880</v>
      </c>
      <c r="N29" s="334">
        <f t="shared" ref="N29" si="5">M29/K29*100</f>
        <v>31.613273347625231</v>
      </c>
      <c r="O29" s="352"/>
      <c r="P29" s="333">
        <f>SUM(P11:P28)</f>
        <v>127289</v>
      </c>
      <c r="Q29" s="353">
        <f t="shared" ref="Q12:Q29" si="6">P29/$C29*100</f>
        <v>37.952080239956587</v>
      </c>
      <c r="R29" s="333">
        <f>SUM(R11:R28)</f>
        <v>48835</v>
      </c>
      <c r="S29" s="353">
        <f t="shared" ref="S29" si="7">R29/P29*100</f>
        <v>38.365451845799711</v>
      </c>
    </row>
    <row r="30" spans="1:19" s="256" customFormat="1" ht="6.75" customHeight="1" x14ac:dyDescent="0.2">
      <c r="B30" s="1133"/>
      <c r="C30" s="1133"/>
      <c r="D30" s="1133"/>
      <c r="E30" s="293"/>
    </row>
    <row r="31" spans="1:19" ht="26.25" customHeight="1" x14ac:dyDescent="0.2">
      <c r="B31" s="1149"/>
      <c r="C31" s="1149"/>
      <c r="D31" s="1149"/>
      <c r="E31" s="1149"/>
      <c r="F31" s="1149"/>
      <c r="G31" s="1149"/>
      <c r="H31" s="1149"/>
      <c r="I31" s="1149"/>
      <c r="J31" s="1149"/>
      <c r="K31" s="1149"/>
      <c r="L31" s="1149"/>
      <c r="M31" s="1149"/>
      <c r="N31" s="1149"/>
      <c r="O31" s="1149"/>
      <c r="P31" s="1149"/>
      <c r="Q31" s="1149"/>
    </row>
    <row r="32" spans="1:19" x14ac:dyDescent="0.2">
      <c r="F32" s="319"/>
      <c r="K32" s="319"/>
    </row>
    <row r="33" spans="2:11" x14ac:dyDescent="0.2">
      <c r="B33" s="319"/>
      <c r="K33" s="319"/>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66</v>
      </c>
    </row>
    <row r="2" spans="1:21" s="205" customFormat="1" ht="49.5" customHeight="1" x14ac:dyDescent="0.2">
      <c r="B2" s="1033"/>
      <c r="C2" s="1033"/>
      <c r="D2" s="1033"/>
      <c r="E2" s="206"/>
      <c r="F2" s="1134"/>
      <c r="G2" s="1134"/>
      <c r="H2" s="1134"/>
      <c r="I2" s="1134"/>
      <c r="J2" s="1134"/>
      <c r="K2" s="1134"/>
      <c r="L2" s="1134"/>
      <c r="M2" s="1134"/>
      <c r="N2" s="1134"/>
      <c r="O2" s="1134"/>
      <c r="P2" s="1134"/>
      <c r="Q2" s="1134"/>
      <c r="S2" s="206"/>
    </row>
    <row r="3" spans="1:21" s="205" customFormat="1" ht="3" customHeight="1" x14ac:dyDescent="0.2">
      <c r="B3" s="206"/>
      <c r="C3" s="206"/>
      <c r="D3" s="206"/>
      <c r="E3" s="206"/>
      <c r="K3" s="206"/>
      <c r="P3" s="206"/>
      <c r="S3" s="206"/>
    </row>
    <row r="4" spans="1:21" s="208" customFormat="1" ht="15" customHeight="1" x14ac:dyDescent="0.2">
      <c r="B4" s="1148" t="s">
        <v>446</v>
      </c>
      <c r="C4" s="1148"/>
      <c r="D4" s="1148"/>
      <c r="E4" s="1148"/>
      <c r="F4" s="1148"/>
      <c r="G4" s="1148"/>
      <c r="H4" s="1148"/>
      <c r="I4" s="1148"/>
      <c r="J4" s="1148"/>
      <c r="K4" s="1148"/>
      <c r="L4" s="1148"/>
      <c r="M4" s="1148"/>
      <c r="N4" s="1148"/>
      <c r="O4" s="1148"/>
      <c r="P4" s="1148"/>
      <c r="Q4" s="1148"/>
      <c r="R4" s="1148"/>
      <c r="S4" s="1148"/>
      <c r="T4" s="314"/>
    </row>
    <row r="5" spans="1:21" s="315" customFormat="1" ht="15" customHeight="1" x14ac:dyDescent="0.2">
      <c r="B5" s="1135" t="str">
        <f>porsaad!B6</f>
        <v>Situación a 31 de agosto de 2023</v>
      </c>
      <c r="C5" s="1135"/>
      <c r="D5" s="1135"/>
      <c r="E5" s="1135"/>
      <c r="F5" s="1135"/>
      <c r="G5" s="1135"/>
      <c r="H5" s="1135"/>
      <c r="I5" s="1135"/>
      <c r="J5" s="1135"/>
      <c r="K5" s="1135"/>
      <c r="L5" s="1135"/>
      <c r="M5" s="1135"/>
      <c r="N5" s="1135"/>
      <c r="O5" s="1135"/>
      <c r="P5" s="1135"/>
      <c r="Q5" s="1135"/>
      <c r="R5" s="1135"/>
      <c r="S5" s="1135"/>
      <c r="T5" s="316"/>
      <c r="U5" s="91"/>
    </row>
    <row r="6" spans="1:21" s="208" customFormat="1" ht="4.5" customHeight="1" x14ac:dyDescent="0.2"/>
    <row r="7" spans="1:21" s="211" customFormat="1" ht="15" customHeight="1" x14ac:dyDescent="0.2">
      <c r="A7" s="212"/>
      <c r="B7" s="1136" t="s">
        <v>15</v>
      </c>
      <c r="C7" s="1139" t="s">
        <v>81</v>
      </c>
      <c r="D7" s="1140"/>
      <c r="E7" s="347"/>
      <c r="F7" s="1150" t="s">
        <v>34</v>
      </c>
      <c r="G7" s="1151"/>
      <c r="H7" s="1151"/>
      <c r="I7" s="1152"/>
      <c r="J7" s="351"/>
      <c r="K7" s="1150" t="s">
        <v>52</v>
      </c>
      <c r="L7" s="1151"/>
      <c r="M7" s="1151"/>
      <c r="N7" s="1152"/>
      <c r="O7" s="351"/>
      <c r="P7" s="1150" t="s">
        <v>53</v>
      </c>
      <c r="Q7" s="1151"/>
      <c r="R7" s="1151"/>
      <c r="S7" s="1152"/>
    </row>
    <row r="8" spans="1:21" s="211" customFormat="1" ht="29.25" customHeight="1" x14ac:dyDescent="0.2">
      <c r="A8" s="212"/>
      <c r="B8" s="1137"/>
      <c r="C8" s="1141"/>
      <c r="D8" s="1142"/>
      <c r="E8" s="347"/>
      <c r="F8" s="1153" t="s">
        <v>75</v>
      </c>
      <c r="G8" s="1154"/>
      <c r="H8" s="1155" t="s">
        <v>137</v>
      </c>
      <c r="I8" s="1156"/>
      <c r="J8" s="329"/>
      <c r="K8" s="1153" t="s">
        <v>75</v>
      </c>
      <c r="L8" s="1154"/>
      <c r="M8" s="1155" t="s">
        <v>137</v>
      </c>
      <c r="N8" s="1156"/>
      <c r="O8" s="329"/>
      <c r="P8" s="1153" t="s">
        <v>75</v>
      </c>
      <c r="Q8" s="1154"/>
      <c r="R8" s="1155" t="s">
        <v>137</v>
      </c>
      <c r="S8" s="1156"/>
    </row>
    <row r="9" spans="1:21" s="216" customFormat="1" ht="29.25" customHeight="1" x14ac:dyDescent="0.2">
      <c r="A9" s="317"/>
      <c r="B9" s="1138"/>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14387</v>
      </c>
      <c r="D11" s="340">
        <f>C11/C$29*100</f>
        <v>13.969046139505981</v>
      </c>
      <c r="E11" s="338"/>
      <c r="F11" s="335">
        <v>6098</v>
      </c>
      <c r="G11" s="340">
        <v>42.385486897893934</v>
      </c>
      <c r="H11" s="335">
        <v>2181</v>
      </c>
      <c r="I11" s="340">
        <v>35.765824860610032</v>
      </c>
      <c r="J11" s="341"/>
      <c r="K11" s="335">
        <v>7929</v>
      </c>
      <c r="L11" s="340">
        <v>55.112254118301237</v>
      </c>
      <c r="M11" s="335">
        <v>3526</v>
      </c>
      <c r="N11" s="340">
        <v>44.469668306217677</v>
      </c>
      <c r="O11" s="341"/>
      <c r="P11" s="335">
        <v>360</v>
      </c>
      <c r="Q11" s="340">
        <v>2.5022589838048237</v>
      </c>
      <c r="R11" s="335">
        <v>349</v>
      </c>
      <c r="S11" s="340">
        <v>96.944444444444443</v>
      </c>
    </row>
    <row r="12" spans="1:21" s="275" customFormat="1" ht="18" customHeight="1" x14ac:dyDescent="0.2">
      <c r="A12" s="318"/>
      <c r="B12" s="331" t="s">
        <v>10</v>
      </c>
      <c r="C12" s="341">
        <f t="shared" ref="C12:C28" si="0">F12+K12+P12</f>
        <v>1691</v>
      </c>
      <c r="D12" s="342">
        <f t="shared" ref="D12:D29" si="1">C12/C$29*100</f>
        <v>1.6418750970949199</v>
      </c>
      <c r="E12" s="338"/>
      <c r="F12" s="341">
        <v>467</v>
      </c>
      <c r="G12" s="342">
        <v>27.616794795978709</v>
      </c>
      <c r="H12" s="341">
        <v>246</v>
      </c>
      <c r="I12" s="342">
        <v>52.676659528907919</v>
      </c>
      <c r="J12" s="341"/>
      <c r="K12" s="341">
        <v>628</v>
      </c>
      <c r="L12" s="342">
        <v>37.137788290952102</v>
      </c>
      <c r="M12" s="341">
        <v>312</v>
      </c>
      <c r="N12" s="342">
        <v>49.681528662420384</v>
      </c>
      <c r="O12" s="341"/>
      <c r="P12" s="341">
        <v>596</v>
      </c>
      <c r="Q12" s="342">
        <v>35.245416913069185</v>
      </c>
      <c r="R12" s="341">
        <v>154</v>
      </c>
      <c r="S12" s="342">
        <v>25.838926174496645</v>
      </c>
    </row>
    <row r="13" spans="1:21" s="275" customFormat="1" ht="18" customHeight="1" x14ac:dyDescent="0.2">
      <c r="A13" s="318"/>
      <c r="B13" s="331" t="s">
        <v>40</v>
      </c>
      <c r="C13" s="341">
        <f t="shared" si="0"/>
        <v>2282</v>
      </c>
      <c r="D13" s="342">
        <f t="shared" si="1"/>
        <v>2.2157060742581947</v>
      </c>
      <c r="E13" s="338"/>
      <c r="F13" s="341">
        <v>551</v>
      </c>
      <c r="G13" s="342">
        <v>24.145486415425065</v>
      </c>
      <c r="H13" s="341">
        <v>11</v>
      </c>
      <c r="I13" s="342">
        <v>1.9963702359346642</v>
      </c>
      <c r="J13" s="341"/>
      <c r="K13" s="341">
        <v>911</v>
      </c>
      <c r="L13" s="342">
        <v>39.921121822962313</v>
      </c>
      <c r="M13" s="341">
        <v>18</v>
      </c>
      <c r="N13" s="342">
        <v>1.9758507135016465</v>
      </c>
      <c r="O13" s="341"/>
      <c r="P13" s="341">
        <v>820</v>
      </c>
      <c r="Q13" s="342">
        <v>35.933391761612619</v>
      </c>
      <c r="R13" s="341">
        <v>27</v>
      </c>
      <c r="S13" s="342">
        <v>3.2926829268292686</v>
      </c>
    </row>
    <row r="14" spans="1:21" s="275" customFormat="1" ht="18" customHeight="1" x14ac:dyDescent="0.2">
      <c r="A14" s="318"/>
      <c r="B14" s="331" t="s">
        <v>41</v>
      </c>
      <c r="C14" s="341">
        <f t="shared" si="0"/>
        <v>1673</v>
      </c>
      <c r="D14" s="342">
        <f t="shared" si="1"/>
        <v>1.6243980114960386</v>
      </c>
      <c r="E14" s="338"/>
      <c r="F14" s="341">
        <v>570</v>
      </c>
      <c r="G14" s="342">
        <v>34.070531978481775</v>
      </c>
      <c r="H14" s="341">
        <v>270</v>
      </c>
      <c r="I14" s="342">
        <v>47.368421052631575</v>
      </c>
      <c r="J14" s="341"/>
      <c r="K14" s="341">
        <v>924</v>
      </c>
      <c r="L14" s="342">
        <v>55.230125523012553</v>
      </c>
      <c r="M14" s="341">
        <v>212</v>
      </c>
      <c r="N14" s="342">
        <v>22.943722943722943</v>
      </c>
      <c r="O14" s="341"/>
      <c r="P14" s="341">
        <v>179</v>
      </c>
      <c r="Q14" s="342">
        <v>10.699342498505679</v>
      </c>
      <c r="R14" s="341">
        <v>50</v>
      </c>
      <c r="S14" s="342">
        <v>27.932960893854748</v>
      </c>
    </row>
    <row r="15" spans="1:21" s="275" customFormat="1" ht="18" customHeight="1" x14ac:dyDescent="0.2">
      <c r="A15" s="318"/>
      <c r="B15" s="331" t="s">
        <v>9</v>
      </c>
      <c r="C15" s="341">
        <f t="shared" si="0"/>
        <v>5593</v>
      </c>
      <c r="D15" s="342">
        <f t="shared" si="1"/>
        <v>5.4305188752524467</v>
      </c>
      <c r="E15" s="338"/>
      <c r="F15" s="341">
        <v>1412</v>
      </c>
      <c r="G15" s="342">
        <v>25.245843018058288</v>
      </c>
      <c r="H15" s="341">
        <v>875</v>
      </c>
      <c r="I15" s="342">
        <v>61.968838526912187</v>
      </c>
      <c r="J15" s="341"/>
      <c r="K15" s="341">
        <v>1931</v>
      </c>
      <c r="L15" s="342">
        <v>34.525299481494727</v>
      </c>
      <c r="M15" s="341">
        <v>1282</v>
      </c>
      <c r="N15" s="342">
        <v>66.390471258415332</v>
      </c>
      <c r="O15" s="341"/>
      <c r="P15" s="341">
        <v>2250</v>
      </c>
      <c r="Q15" s="342">
        <v>40.228857500446985</v>
      </c>
      <c r="R15" s="341">
        <v>1673</v>
      </c>
      <c r="S15" s="342">
        <v>74.355555555555554</v>
      </c>
    </row>
    <row r="16" spans="1:21" s="275" customFormat="1" ht="18" customHeight="1" x14ac:dyDescent="0.2">
      <c r="A16" s="318"/>
      <c r="B16" s="331" t="s">
        <v>8</v>
      </c>
      <c r="C16" s="341">
        <f t="shared" si="0"/>
        <v>2016</v>
      </c>
      <c r="D16" s="342">
        <f t="shared" si="1"/>
        <v>1.9574335870747244</v>
      </c>
      <c r="E16" s="338"/>
      <c r="F16" s="341">
        <v>779</v>
      </c>
      <c r="G16" s="342">
        <v>38.640873015873019</v>
      </c>
      <c r="H16" s="341">
        <v>2</v>
      </c>
      <c r="I16" s="342">
        <v>0.25673940949935814</v>
      </c>
      <c r="J16" s="341"/>
      <c r="K16" s="341">
        <v>753</v>
      </c>
      <c r="L16" s="342">
        <v>37.351190476190474</v>
      </c>
      <c r="M16" s="341">
        <v>4</v>
      </c>
      <c r="N16" s="342">
        <v>0.53120849933598935</v>
      </c>
      <c r="O16" s="341"/>
      <c r="P16" s="341">
        <v>484</v>
      </c>
      <c r="Q16" s="342">
        <v>24.00793650793651</v>
      </c>
      <c r="R16" s="341">
        <v>7</v>
      </c>
      <c r="S16" s="342">
        <v>1.4462809917355373</v>
      </c>
    </row>
    <row r="17" spans="1:19" s="275" customFormat="1" ht="18" customHeight="1" x14ac:dyDescent="0.2">
      <c r="A17" s="318"/>
      <c r="B17" s="331" t="s">
        <v>7</v>
      </c>
      <c r="C17" s="341">
        <f t="shared" si="0"/>
        <v>7963</v>
      </c>
      <c r="D17" s="342">
        <f t="shared" si="1"/>
        <v>7.7316684791051733</v>
      </c>
      <c r="E17" s="338"/>
      <c r="F17" s="341">
        <v>2150</v>
      </c>
      <c r="G17" s="342">
        <v>26.999874419188746</v>
      </c>
      <c r="H17" s="341">
        <v>24</v>
      </c>
      <c r="I17" s="342">
        <v>1.1162790697674418</v>
      </c>
      <c r="J17" s="341"/>
      <c r="K17" s="341">
        <v>2441</v>
      </c>
      <c r="L17" s="342">
        <v>30.654276026623133</v>
      </c>
      <c r="M17" s="341">
        <v>22</v>
      </c>
      <c r="N17" s="342">
        <v>0.90126997132322817</v>
      </c>
      <c r="O17" s="341"/>
      <c r="P17" s="341">
        <v>3372</v>
      </c>
      <c r="Q17" s="342">
        <v>42.345849554188121</v>
      </c>
      <c r="R17" s="341">
        <v>30</v>
      </c>
      <c r="S17" s="342">
        <v>0.88967971530249124</v>
      </c>
    </row>
    <row r="18" spans="1:19" s="275" customFormat="1" ht="18" customHeight="1" x14ac:dyDescent="0.2">
      <c r="A18" s="318"/>
      <c r="B18" s="331" t="s">
        <v>43</v>
      </c>
      <c r="C18" s="341">
        <f t="shared" si="0"/>
        <v>3506</v>
      </c>
      <c r="D18" s="342">
        <f t="shared" si="1"/>
        <v>3.4041478949821347</v>
      </c>
      <c r="E18" s="338"/>
      <c r="F18" s="341">
        <v>1184</v>
      </c>
      <c r="G18" s="342">
        <v>33.770678836280659</v>
      </c>
      <c r="H18" s="341">
        <v>338</v>
      </c>
      <c r="I18" s="342">
        <v>28.547297297297298</v>
      </c>
      <c r="J18" s="341"/>
      <c r="K18" s="341">
        <v>1361</v>
      </c>
      <c r="L18" s="342">
        <v>38.819167142042218</v>
      </c>
      <c r="M18" s="341">
        <v>590</v>
      </c>
      <c r="N18" s="342">
        <v>43.350477590007344</v>
      </c>
      <c r="O18" s="341"/>
      <c r="P18" s="341">
        <v>961</v>
      </c>
      <c r="Q18" s="342">
        <v>27.410154021677123</v>
      </c>
      <c r="R18" s="341">
        <v>517</v>
      </c>
      <c r="S18" s="342">
        <v>53.798126951092605</v>
      </c>
    </row>
    <row r="19" spans="1:19" s="275" customFormat="1" ht="18" customHeight="1" x14ac:dyDescent="0.2">
      <c r="A19" s="318"/>
      <c r="B19" s="331" t="s">
        <v>44</v>
      </c>
      <c r="C19" s="341">
        <f t="shared" si="0"/>
        <v>13479</v>
      </c>
      <c r="D19" s="342">
        <f t="shared" si="1"/>
        <v>13.087424265962404</v>
      </c>
      <c r="E19" s="338"/>
      <c r="F19" s="341">
        <v>3377</v>
      </c>
      <c r="G19" s="342">
        <v>25.053787372950513</v>
      </c>
      <c r="H19" s="341">
        <v>311</v>
      </c>
      <c r="I19" s="342">
        <v>9.2093574178264728</v>
      </c>
      <c r="J19" s="341"/>
      <c r="K19" s="341">
        <v>6842</v>
      </c>
      <c r="L19" s="342">
        <v>50.76044216930039</v>
      </c>
      <c r="M19" s="341">
        <v>1037</v>
      </c>
      <c r="N19" s="342">
        <v>15.156387021338791</v>
      </c>
      <c r="O19" s="341"/>
      <c r="P19" s="341">
        <v>3260</v>
      </c>
      <c r="Q19" s="342">
        <v>24.185770457749094</v>
      </c>
      <c r="R19" s="341">
        <v>2875</v>
      </c>
      <c r="S19" s="342">
        <v>88.190184049079761</v>
      </c>
    </row>
    <row r="20" spans="1:19" s="275" customFormat="1" ht="18" customHeight="1" x14ac:dyDescent="0.2">
      <c r="A20" s="318"/>
      <c r="B20" s="331" t="s">
        <v>6</v>
      </c>
      <c r="C20" s="341">
        <f t="shared" si="0"/>
        <v>8918</v>
      </c>
      <c r="D20" s="342">
        <f t="shared" si="1"/>
        <v>8.6589249650458289</v>
      </c>
      <c r="E20" s="338"/>
      <c r="F20" s="341">
        <v>2753</v>
      </c>
      <c r="G20" s="342">
        <v>30.870150257905358</v>
      </c>
      <c r="H20" s="341">
        <v>363</v>
      </c>
      <c r="I20" s="342">
        <v>13.185615691972394</v>
      </c>
      <c r="J20" s="341"/>
      <c r="K20" s="341">
        <v>4079</v>
      </c>
      <c r="L20" s="342">
        <v>45.738954922628395</v>
      </c>
      <c r="M20" s="341">
        <v>880</v>
      </c>
      <c r="N20" s="342">
        <v>21.573915175288061</v>
      </c>
      <c r="O20" s="341"/>
      <c r="P20" s="341">
        <v>2086</v>
      </c>
      <c r="Q20" s="342">
        <v>23.390894819466247</v>
      </c>
      <c r="R20" s="341">
        <v>630</v>
      </c>
      <c r="S20" s="342">
        <v>30.201342281879196</v>
      </c>
    </row>
    <row r="21" spans="1:19" s="275" customFormat="1" ht="18" customHeight="1" x14ac:dyDescent="0.2">
      <c r="A21" s="318"/>
      <c r="B21" s="331" t="s">
        <v>5</v>
      </c>
      <c r="C21" s="341">
        <f t="shared" si="0"/>
        <v>2196</v>
      </c>
      <c r="D21" s="342">
        <f t="shared" si="1"/>
        <v>2.132204443063539</v>
      </c>
      <c r="E21" s="338"/>
      <c r="F21" s="341">
        <v>688</v>
      </c>
      <c r="G21" s="342">
        <v>31.329690346083787</v>
      </c>
      <c r="H21" s="341">
        <v>484</v>
      </c>
      <c r="I21" s="342">
        <v>70.348837209302332</v>
      </c>
      <c r="J21" s="341"/>
      <c r="K21" s="341">
        <v>851</v>
      </c>
      <c r="L21" s="342">
        <v>38.752276867030965</v>
      </c>
      <c r="M21" s="341">
        <v>636</v>
      </c>
      <c r="N21" s="342">
        <v>74.735605170387771</v>
      </c>
      <c r="O21" s="341"/>
      <c r="P21" s="341">
        <v>657</v>
      </c>
      <c r="Q21" s="342">
        <v>29.918032786885245</v>
      </c>
      <c r="R21" s="341">
        <v>543</v>
      </c>
      <c r="S21" s="342">
        <v>82.648401826484019</v>
      </c>
    </row>
    <row r="22" spans="1:19" s="275" customFormat="1" ht="18" customHeight="1" x14ac:dyDescent="0.2">
      <c r="A22" s="318"/>
      <c r="B22" s="331" t="s">
        <v>38</v>
      </c>
      <c r="C22" s="341">
        <f t="shared" si="0"/>
        <v>8686</v>
      </c>
      <c r="D22" s="342">
        <f t="shared" si="1"/>
        <v>8.4336647506602453</v>
      </c>
      <c r="E22" s="338"/>
      <c r="F22" s="341">
        <v>2053</v>
      </c>
      <c r="G22" s="342">
        <v>23.635735666589916</v>
      </c>
      <c r="H22" s="341">
        <v>381</v>
      </c>
      <c r="I22" s="342">
        <v>18.55820750121773</v>
      </c>
      <c r="J22" s="341"/>
      <c r="K22" s="341">
        <v>3118</v>
      </c>
      <c r="L22" s="342">
        <v>35.896845498503339</v>
      </c>
      <c r="M22" s="341">
        <v>1009</v>
      </c>
      <c r="N22" s="342">
        <v>32.360487491982035</v>
      </c>
      <c r="O22" s="341"/>
      <c r="P22" s="341">
        <v>3515</v>
      </c>
      <c r="Q22" s="342">
        <v>40.467418834906752</v>
      </c>
      <c r="R22" s="341">
        <v>1561</v>
      </c>
      <c r="S22" s="342">
        <v>44.409672830725462</v>
      </c>
    </row>
    <row r="23" spans="1:19" s="275" customFormat="1" ht="18" customHeight="1" x14ac:dyDescent="0.2">
      <c r="A23" s="318"/>
      <c r="B23" s="331" t="s">
        <v>45</v>
      </c>
      <c r="C23" s="341">
        <f t="shared" si="0"/>
        <v>17180</v>
      </c>
      <c r="D23" s="342">
        <f t="shared" si="1"/>
        <v>16.680907254932421</v>
      </c>
      <c r="E23" s="338"/>
      <c r="F23" s="341">
        <v>6335</v>
      </c>
      <c r="G23" s="342">
        <v>36.874272409778811</v>
      </c>
      <c r="H23" s="341">
        <v>2524</v>
      </c>
      <c r="I23" s="342">
        <v>39.842146803472772</v>
      </c>
      <c r="J23" s="341"/>
      <c r="K23" s="341">
        <v>7532</v>
      </c>
      <c r="L23" s="342">
        <v>43.841676367869617</v>
      </c>
      <c r="M23" s="341">
        <v>3998</v>
      </c>
      <c r="N23" s="342">
        <v>53.080191184280402</v>
      </c>
      <c r="O23" s="341"/>
      <c r="P23" s="341">
        <v>3313</v>
      </c>
      <c r="Q23" s="342">
        <v>19.284051222351572</v>
      </c>
      <c r="R23" s="341">
        <v>2130</v>
      </c>
      <c r="S23" s="342">
        <v>64.292182312103833</v>
      </c>
    </row>
    <row r="24" spans="1:19" s="275" customFormat="1" ht="18" customHeight="1" x14ac:dyDescent="0.2">
      <c r="A24" s="318">
        <v>47094</v>
      </c>
      <c r="B24" s="331" t="s">
        <v>46</v>
      </c>
      <c r="C24" s="341">
        <f t="shared" si="0"/>
        <v>3997</v>
      </c>
      <c r="D24" s="342">
        <f t="shared" si="1"/>
        <v>3.8808839521516236</v>
      </c>
      <c r="E24" s="338"/>
      <c r="F24" s="341">
        <v>1417</v>
      </c>
      <c r="G24" s="342">
        <v>35.451588691518637</v>
      </c>
      <c r="H24" s="341">
        <v>208</v>
      </c>
      <c r="I24" s="342">
        <v>14.678899082568808</v>
      </c>
      <c r="J24" s="341"/>
      <c r="K24" s="341">
        <v>1959</v>
      </c>
      <c r="L24" s="342">
        <v>49.011758819114334</v>
      </c>
      <c r="M24" s="341">
        <v>227</v>
      </c>
      <c r="N24" s="342">
        <v>11.587544665645739</v>
      </c>
      <c r="O24" s="341"/>
      <c r="P24" s="341">
        <v>621</v>
      </c>
      <c r="Q24" s="342">
        <v>15.536652489367025</v>
      </c>
      <c r="R24" s="341">
        <v>137</v>
      </c>
      <c r="S24" s="342">
        <v>22.06119162640902</v>
      </c>
    </row>
    <row r="25" spans="1:19" s="275" customFormat="1" ht="18" customHeight="1" x14ac:dyDescent="0.2">
      <c r="B25" s="331" t="s">
        <v>47</v>
      </c>
      <c r="C25" s="341">
        <f t="shared" si="0"/>
        <v>592</v>
      </c>
      <c r="D25" s="342">
        <f t="shared" si="1"/>
        <v>0.5748019263632127</v>
      </c>
      <c r="E25" s="338"/>
      <c r="F25" s="341">
        <v>153</v>
      </c>
      <c r="G25" s="342">
        <v>25.844594594594593</v>
      </c>
      <c r="H25" s="341">
        <v>34</v>
      </c>
      <c r="I25" s="342">
        <v>22.222222222222221</v>
      </c>
      <c r="J25" s="341"/>
      <c r="K25" s="341">
        <v>225</v>
      </c>
      <c r="L25" s="342">
        <v>38.006756756756758</v>
      </c>
      <c r="M25" s="341">
        <v>81</v>
      </c>
      <c r="N25" s="342">
        <v>36</v>
      </c>
      <c r="O25" s="341"/>
      <c r="P25" s="341">
        <v>214</v>
      </c>
      <c r="Q25" s="342">
        <v>36.148648648648653</v>
      </c>
      <c r="R25" s="341">
        <v>81</v>
      </c>
      <c r="S25" s="342">
        <v>37.850467289719624</v>
      </c>
    </row>
    <row r="26" spans="1:19" s="275" customFormat="1" ht="18" customHeight="1" x14ac:dyDescent="0.2">
      <c r="B26" s="331" t="s">
        <v>48</v>
      </c>
      <c r="C26" s="341">
        <f t="shared" si="0"/>
        <v>7506</v>
      </c>
      <c r="D26" s="342">
        <f t="shared" si="1"/>
        <v>7.2879446947335706</v>
      </c>
      <c r="E26" s="338"/>
      <c r="F26" s="341">
        <v>1845</v>
      </c>
      <c r="G26" s="342">
        <v>24.580335731414866</v>
      </c>
      <c r="H26" s="341">
        <v>232</v>
      </c>
      <c r="I26" s="342">
        <v>12.574525745257453</v>
      </c>
      <c r="J26" s="341"/>
      <c r="K26" s="341">
        <v>3155</v>
      </c>
      <c r="L26" s="342">
        <v>42.033040234479088</v>
      </c>
      <c r="M26" s="341">
        <v>480</v>
      </c>
      <c r="N26" s="342">
        <v>15.213946117274169</v>
      </c>
      <c r="O26" s="341"/>
      <c r="P26" s="341">
        <v>2506</v>
      </c>
      <c r="Q26" s="342">
        <v>33.386624034106049</v>
      </c>
      <c r="R26" s="341">
        <v>656</v>
      </c>
      <c r="S26" s="342">
        <v>26.177174780526734</v>
      </c>
    </row>
    <row r="27" spans="1:19" s="275" customFormat="1" ht="18" customHeight="1" x14ac:dyDescent="0.2">
      <c r="B27" s="331" t="s">
        <v>49</v>
      </c>
      <c r="C27" s="341">
        <f t="shared" si="0"/>
        <v>1263</v>
      </c>
      <c r="D27" s="342">
        <f t="shared" si="1"/>
        <v>1.2263088395215163</v>
      </c>
      <c r="E27" s="338"/>
      <c r="F27" s="341">
        <v>410</v>
      </c>
      <c r="G27" s="342">
        <v>32.462391132224859</v>
      </c>
      <c r="H27" s="341">
        <v>45</v>
      </c>
      <c r="I27" s="342">
        <v>10.975609756097562</v>
      </c>
      <c r="J27" s="341"/>
      <c r="K27" s="341">
        <v>608</v>
      </c>
      <c r="L27" s="342">
        <v>48.139350752177357</v>
      </c>
      <c r="M27" s="341">
        <v>60</v>
      </c>
      <c r="N27" s="342">
        <v>9.8684210526315788</v>
      </c>
      <c r="O27" s="341"/>
      <c r="P27" s="341">
        <v>245</v>
      </c>
      <c r="Q27" s="342">
        <v>19.398258115597784</v>
      </c>
      <c r="R27" s="341">
        <v>60</v>
      </c>
      <c r="S27" s="342">
        <v>24.489795918367346</v>
      </c>
    </row>
    <row r="28" spans="1:19" s="275" customFormat="1" ht="18" customHeight="1" x14ac:dyDescent="0.2">
      <c r="B28" s="336" t="s">
        <v>4</v>
      </c>
      <c r="C28" s="343">
        <f t="shared" si="0"/>
        <v>64</v>
      </c>
      <c r="D28" s="344">
        <f t="shared" si="1"/>
        <v>6.2140748796022986E-2</v>
      </c>
      <c r="E28" s="338"/>
      <c r="F28" s="343">
        <v>20</v>
      </c>
      <c r="G28" s="344">
        <v>31.25</v>
      </c>
      <c r="H28" s="343">
        <v>10</v>
      </c>
      <c r="I28" s="344">
        <v>50</v>
      </c>
      <c r="J28" s="341"/>
      <c r="K28" s="343">
        <v>27</v>
      </c>
      <c r="L28" s="344">
        <v>42.1875</v>
      </c>
      <c r="M28" s="343">
        <v>14</v>
      </c>
      <c r="N28" s="344">
        <v>51.851851851851848</v>
      </c>
      <c r="O28" s="341"/>
      <c r="P28" s="343">
        <v>17</v>
      </c>
      <c r="Q28" s="344">
        <v>26.5625</v>
      </c>
      <c r="R28" s="343">
        <v>12</v>
      </c>
      <c r="S28" s="344">
        <v>70.588235294117652</v>
      </c>
    </row>
    <row r="29" spans="1:19" s="212" customFormat="1" ht="18" customHeight="1" x14ac:dyDescent="0.2">
      <c r="B29" s="332" t="s">
        <v>3</v>
      </c>
      <c r="C29" s="333">
        <f>SUM(C11:C28)</f>
        <v>102992</v>
      </c>
      <c r="D29" s="334">
        <f t="shared" si="1"/>
        <v>100</v>
      </c>
      <c r="E29" s="349"/>
      <c r="F29" s="333">
        <f>SUM(F11:F28)</f>
        <v>32262</v>
      </c>
      <c r="G29" s="334">
        <f t="shared" ref="G12:G29" si="2">F29/$C29*100</f>
        <v>31.324763088395212</v>
      </c>
      <c r="H29" s="333">
        <f>SUM(H11:H28)</f>
        <v>8539</v>
      </c>
      <c r="I29" s="334">
        <f t="shared" ref="I29" si="3">H29/F29*100</f>
        <v>26.467670944144817</v>
      </c>
      <c r="J29" s="352"/>
      <c r="K29" s="333">
        <f>SUM(K11:K28)</f>
        <v>45274</v>
      </c>
      <c r="L29" s="334">
        <f t="shared" ref="L12:L29" si="4">K29/$C29*100</f>
        <v>43.95875407798664</v>
      </c>
      <c r="M29" s="333">
        <f>SUM(M11:M28)</f>
        <v>14388</v>
      </c>
      <c r="N29" s="334">
        <f t="shared" ref="N29" si="5">M29/K29*100</f>
        <v>31.779829482705306</v>
      </c>
      <c r="O29" s="352"/>
      <c r="P29" s="333">
        <f>SUM(P11:P28)</f>
        <v>25456</v>
      </c>
      <c r="Q29" s="353">
        <f t="shared" ref="Q12:Q29" si="6">P29/$C29*100</f>
        <v>24.716482833618144</v>
      </c>
      <c r="R29" s="333">
        <f>SUM(R11:R28)</f>
        <v>11492</v>
      </c>
      <c r="S29" s="353">
        <f t="shared" ref="S29" si="7">R29/P29*100</f>
        <v>45.14456316781898</v>
      </c>
    </row>
    <row r="30" spans="1:19" s="256" customFormat="1" ht="6.75" customHeight="1" x14ac:dyDescent="0.2">
      <c r="B30" s="1133"/>
      <c r="C30" s="1133"/>
      <c r="D30" s="1133"/>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31" t="s">
        <v>378</v>
      </c>
      <c r="C3" s="1031"/>
      <c r="D3" s="1031"/>
      <c r="E3" s="1031"/>
      <c r="F3" s="1031"/>
      <c r="G3" s="1031"/>
      <c r="H3" s="1031"/>
      <c r="I3" s="1031"/>
      <c r="J3" s="1031"/>
      <c r="K3" s="1031"/>
      <c r="L3" s="1031"/>
      <c r="M3" s="1031"/>
      <c r="N3" s="1031"/>
      <c r="O3" s="1031"/>
      <c r="P3" s="1031"/>
      <c r="Q3" s="1031"/>
      <c r="R3" s="1031"/>
    </row>
    <row r="5" spans="1:21" x14ac:dyDescent="0.25">
      <c r="B5" s="869"/>
      <c r="C5" s="1027" t="s">
        <v>377</v>
      </c>
      <c r="D5" s="1027"/>
      <c r="E5" s="1027"/>
      <c r="F5" s="1027"/>
      <c r="G5" s="1027"/>
      <c r="H5" s="1027"/>
      <c r="I5" s="1027"/>
      <c r="J5" s="1027" t="s">
        <v>351</v>
      </c>
      <c r="K5" s="1027"/>
      <c r="L5" s="1027"/>
      <c r="M5" s="1027"/>
      <c r="N5" s="1027"/>
      <c r="O5" s="1027"/>
      <c r="P5" s="1027"/>
      <c r="Q5" s="1027"/>
      <c r="R5" s="1027"/>
      <c r="S5" s="1027"/>
    </row>
    <row r="6" spans="1:21" ht="21" customHeight="1" x14ac:dyDescent="0.25">
      <c r="B6" s="869"/>
      <c r="C6" s="1028"/>
      <c r="D6" s="1028"/>
      <c r="E6" s="1028"/>
      <c r="F6" s="1028"/>
      <c r="G6" s="1028"/>
      <c r="H6" s="1028"/>
      <c r="I6" s="1028"/>
      <c r="J6" s="1028">
        <v>43830</v>
      </c>
      <c r="K6" s="1029"/>
      <c r="L6" s="1030">
        <v>44196</v>
      </c>
      <c r="M6" s="1030"/>
      <c r="N6" s="1030">
        <v>44561</v>
      </c>
      <c r="O6" s="1030"/>
      <c r="P6" s="1030">
        <v>44926</v>
      </c>
      <c r="Q6" s="1030"/>
      <c r="R6" s="1030">
        <f>EVO_sol!R6</f>
        <v>45169</v>
      </c>
      <c r="S6" s="1030"/>
    </row>
    <row r="7" spans="1:21" x14ac:dyDescent="0.25">
      <c r="B7" s="938"/>
      <c r="C7" s="871">
        <v>43465</v>
      </c>
      <c r="D7" s="871">
        <v>43830</v>
      </c>
      <c r="E7" s="871">
        <v>44196</v>
      </c>
      <c r="F7" s="871">
        <v>44561</v>
      </c>
      <c r="G7" s="871">
        <v>44926</v>
      </c>
      <c r="H7" s="871">
        <f>EVO!H7</f>
        <v>45169</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354473</v>
      </c>
      <c r="D8" s="917">
        <v>361314</v>
      </c>
      <c r="E8" s="917">
        <v>351802</v>
      </c>
      <c r="F8" s="917">
        <v>362202</v>
      </c>
      <c r="G8" s="917">
        <v>375118</v>
      </c>
      <c r="H8" s="917">
        <v>388272</v>
      </c>
      <c r="I8" s="882"/>
      <c r="J8" s="918">
        <v>1.9299072143717622E-2</v>
      </c>
      <c r="K8" s="917">
        <v>6841</v>
      </c>
      <c r="L8" s="919">
        <v>-2.632613184100252E-2</v>
      </c>
      <c r="M8" s="920">
        <v>-9512</v>
      </c>
      <c r="N8" s="919">
        <v>2.9562083217264279E-2</v>
      </c>
      <c r="O8" s="920">
        <v>10400</v>
      </c>
      <c r="P8" s="919">
        <v>3.5659659527004228E-2</v>
      </c>
      <c r="Q8" s="920">
        <f>G8-F8</f>
        <v>12916</v>
      </c>
      <c r="R8" s="921">
        <f>[1]Cuadro_CCAA2!N30</f>
        <v>5.7806208350814847E-2</v>
      </c>
      <c r="S8" s="920">
        <f>[1]Cuadro_CCAA2!O30</f>
        <v>21218</v>
      </c>
    </row>
    <row r="9" spans="1:21" x14ac:dyDescent="0.25">
      <c r="B9" s="939" t="s">
        <v>10</v>
      </c>
      <c r="C9" s="887">
        <v>42117</v>
      </c>
      <c r="D9" s="887">
        <v>47743</v>
      </c>
      <c r="E9" s="887">
        <v>44726</v>
      </c>
      <c r="F9" s="887">
        <v>45995</v>
      </c>
      <c r="G9" s="887">
        <v>46968</v>
      </c>
      <c r="H9" s="887">
        <v>48041</v>
      </c>
      <c r="I9" s="888"/>
      <c r="J9" s="889">
        <v>0.13358026450127025</v>
      </c>
      <c r="K9" s="887">
        <v>5626</v>
      </c>
      <c r="L9" s="892">
        <v>-6.3192509896738747E-2</v>
      </c>
      <c r="M9" s="890">
        <v>-3017</v>
      </c>
      <c r="N9" s="892">
        <v>2.837275857443089E-2</v>
      </c>
      <c r="O9" s="890">
        <v>1269</v>
      </c>
      <c r="P9" s="892">
        <v>2.1154473312316568E-2</v>
      </c>
      <c r="Q9" s="890">
        <f t="shared" ref="Q9:Q25" si="0">G9-F9</f>
        <v>973</v>
      </c>
      <c r="R9" s="891">
        <f>[1]Cuadro_CCAA2!N31</f>
        <v>3.9151218879106997E-2</v>
      </c>
      <c r="S9" s="890">
        <f>[1]Cuadro_CCAA2!O31</f>
        <v>1810</v>
      </c>
    </row>
    <row r="10" spans="1:21" x14ac:dyDescent="0.25">
      <c r="B10" s="939" t="s">
        <v>40</v>
      </c>
      <c r="C10" s="887">
        <v>33668</v>
      </c>
      <c r="D10" s="887">
        <v>35198</v>
      </c>
      <c r="E10" s="887">
        <v>35711</v>
      </c>
      <c r="F10" s="887">
        <v>38230</v>
      </c>
      <c r="G10" s="887">
        <v>40199</v>
      </c>
      <c r="H10" s="887">
        <v>41692</v>
      </c>
      <c r="I10" s="888"/>
      <c r="J10" s="889">
        <v>4.5443744802186048E-2</v>
      </c>
      <c r="K10" s="887">
        <v>1530</v>
      </c>
      <c r="L10" s="892">
        <v>1.4574691743849177E-2</v>
      </c>
      <c r="M10" s="890">
        <v>513</v>
      </c>
      <c r="N10" s="892">
        <v>7.0538489541037697E-2</v>
      </c>
      <c r="O10" s="890">
        <v>2519</v>
      </c>
      <c r="P10" s="892">
        <v>5.1504054407533362E-2</v>
      </c>
      <c r="Q10" s="890">
        <f t="shared" si="0"/>
        <v>1969</v>
      </c>
      <c r="R10" s="891">
        <f>[1]Cuadro_CCAA2!N32</f>
        <v>4.6039591539754676E-2</v>
      </c>
      <c r="S10" s="890">
        <f>[1]Cuadro_CCAA2!O32</f>
        <v>1835</v>
      </c>
    </row>
    <row r="11" spans="1:21" x14ac:dyDescent="0.25">
      <c r="B11" s="939" t="s">
        <v>41</v>
      </c>
      <c r="C11" s="887">
        <v>25370</v>
      </c>
      <c r="D11" s="887">
        <v>30928</v>
      </c>
      <c r="E11" s="887">
        <v>31586</v>
      </c>
      <c r="F11" s="887">
        <v>33061</v>
      </c>
      <c r="G11" s="887">
        <v>36020</v>
      </c>
      <c r="H11" s="887">
        <v>39205</v>
      </c>
      <c r="I11" s="888"/>
      <c r="J11" s="889">
        <v>0.21907765076862429</v>
      </c>
      <c r="K11" s="887">
        <v>5558</v>
      </c>
      <c r="L11" s="892">
        <v>2.1275219865493966E-2</v>
      </c>
      <c r="M11" s="890">
        <v>658</v>
      </c>
      <c r="N11" s="892">
        <v>4.6697904134743284E-2</v>
      </c>
      <c r="O11" s="890">
        <v>1475</v>
      </c>
      <c r="P11" s="892">
        <v>8.9501225008318031E-2</v>
      </c>
      <c r="Q11" s="890">
        <f t="shared" si="0"/>
        <v>2959</v>
      </c>
      <c r="R11" s="891">
        <f>[1]Cuadro_CCAA2!N33</f>
        <v>0.13025052613371013</v>
      </c>
      <c r="S11" s="890">
        <f>[1]Cuadro_CCAA2!O33</f>
        <v>4518</v>
      </c>
    </row>
    <row r="12" spans="1:21" x14ac:dyDescent="0.25">
      <c r="B12" s="939" t="s">
        <v>9</v>
      </c>
      <c r="C12" s="887">
        <v>35850</v>
      </c>
      <c r="D12" s="887">
        <v>37916</v>
      </c>
      <c r="E12" s="887">
        <v>38655</v>
      </c>
      <c r="F12" s="887">
        <v>42298</v>
      </c>
      <c r="G12" s="887">
        <v>47498</v>
      </c>
      <c r="H12" s="887">
        <v>51370</v>
      </c>
      <c r="I12" s="888"/>
      <c r="J12" s="889">
        <v>5.7629009762901084E-2</v>
      </c>
      <c r="K12" s="887">
        <v>2066</v>
      </c>
      <c r="L12" s="892">
        <v>1.9490452579385975E-2</v>
      </c>
      <c r="M12" s="890">
        <v>739</v>
      </c>
      <c r="N12" s="892">
        <v>9.4243952916828411E-2</v>
      </c>
      <c r="O12" s="890">
        <v>3643</v>
      </c>
      <c r="P12" s="892">
        <v>0.12293725471653505</v>
      </c>
      <c r="Q12" s="890">
        <f t="shared" si="0"/>
        <v>5200</v>
      </c>
      <c r="R12" s="891">
        <f>[1]Cuadro_CCAA2!N34</f>
        <v>0.12431604289778941</v>
      </c>
      <c r="S12" s="890">
        <f>[1]Cuadro_CCAA2!O34</f>
        <v>5680</v>
      </c>
      <c r="U12" s="922"/>
    </row>
    <row r="13" spans="1:21" x14ac:dyDescent="0.25">
      <c r="B13" s="939" t="s">
        <v>8</v>
      </c>
      <c r="C13" s="887">
        <v>24151</v>
      </c>
      <c r="D13" s="887">
        <v>24993</v>
      </c>
      <c r="E13" s="887">
        <v>24832</v>
      </c>
      <c r="F13" s="887">
        <v>22687</v>
      </c>
      <c r="G13" s="887">
        <v>22423</v>
      </c>
      <c r="H13" s="887">
        <v>22976</v>
      </c>
      <c r="I13" s="888"/>
      <c r="J13" s="889">
        <v>3.4863980787545046E-2</v>
      </c>
      <c r="K13" s="887">
        <v>842</v>
      </c>
      <c r="L13" s="892">
        <v>-6.441803705037441E-3</v>
      </c>
      <c r="M13" s="890">
        <v>-161</v>
      </c>
      <c r="N13" s="892">
        <v>-8.6380476804123751E-2</v>
      </c>
      <c r="O13" s="890">
        <v>-2145</v>
      </c>
      <c r="P13" s="892">
        <v>-1.1636620090800909E-2</v>
      </c>
      <c r="Q13" s="890">
        <f t="shared" si="0"/>
        <v>-264</v>
      </c>
      <c r="R13" s="891">
        <f>[1]Cuadro_CCAA2!N35</f>
        <v>1.0378188214599904E-2</v>
      </c>
      <c r="S13" s="890">
        <f>[1]Cuadro_CCAA2!O35</f>
        <v>236</v>
      </c>
      <c r="U13" s="922"/>
    </row>
    <row r="14" spans="1:21" x14ac:dyDescent="0.25">
      <c r="B14" s="939" t="s">
        <v>7</v>
      </c>
      <c r="C14" s="887">
        <v>120362</v>
      </c>
      <c r="D14" s="887">
        <v>134693</v>
      </c>
      <c r="E14" s="887">
        <v>132386</v>
      </c>
      <c r="F14" s="887">
        <v>133847</v>
      </c>
      <c r="G14" s="887">
        <v>139217</v>
      </c>
      <c r="H14" s="887">
        <v>144558</v>
      </c>
      <c r="I14" s="888"/>
      <c r="J14" s="889">
        <v>0.11906581811535211</v>
      </c>
      <c r="K14" s="887">
        <v>14331</v>
      </c>
      <c r="L14" s="892">
        <v>-1.7127838863192579E-2</v>
      </c>
      <c r="M14" s="890">
        <v>-2307</v>
      </c>
      <c r="N14" s="892">
        <v>1.1035910141555805E-2</v>
      </c>
      <c r="O14" s="890">
        <v>1461</v>
      </c>
      <c r="P14" s="892">
        <v>4.0120436020232075E-2</v>
      </c>
      <c r="Q14" s="890">
        <f t="shared" si="0"/>
        <v>5370</v>
      </c>
      <c r="R14" s="891">
        <f>[1]Cuadro_CCAA2!N36</f>
        <v>5.5499171272735293E-2</v>
      </c>
      <c r="S14" s="890">
        <f>[1]Cuadro_CCAA2!O36</f>
        <v>7601</v>
      </c>
      <c r="U14" s="922"/>
    </row>
    <row r="15" spans="1:21" x14ac:dyDescent="0.25">
      <c r="B15" s="939" t="s">
        <v>43</v>
      </c>
      <c r="C15" s="887">
        <v>81735</v>
      </c>
      <c r="D15" s="887">
        <v>85461</v>
      </c>
      <c r="E15" s="887">
        <v>81399</v>
      </c>
      <c r="F15" s="887">
        <v>83372</v>
      </c>
      <c r="G15" s="887">
        <v>86743</v>
      </c>
      <c r="H15" s="887">
        <v>90767</v>
      </c>
      <c r="I15" s="888"/>
      <c r="J15" s="889">
        <v>4.5586346118553944E-2</v>
      </c>
      <c r="K15" s="887">
        <v>3726</v>
      </c>
      <c r="L15" s="892">
        <v>-4.7530452487099417E-2</v>
      </c>
      <c r="M15" s="890">
        <v>-4062</v>
      </c>
      <c r="N15" s="892">
        <v>2.4238627010159774E-2</v>
      </c>
      <c r="O15" s="890">
        <v>1973</v>
      </c>
      <c r="P15" s="892">
        <v>4.0433238977114705E-2</v>
      </c>
      <c r="Q15" s="890">
        <f t="shared" si="0"/>
        <v>3371</v>
      </c>
      <c r="R15" s="891">
        <f>[1]Cuadro_CCAA2!N37</f>
        <v>6.711890709868551E-2</v>
      </c>
      <c r="S15" s="890">
        <f>[1]Cuadro_CCAA2!O37</f>
        <v>5709</v>
      </c>
      <c r="U15" s="922"/>
    </row>
    <row r="16" spans="1:21" x14ac:dyDescent="0.25">
      <c r="B16" s="939" t="s">
        <v>44</v>
      </c>
      <c r="C16" s="887">
        <v>292526</v>
      </c>
      <c r="D16" s="887">
        <v>307817</v>
      </c>
      <c r="E16" s="887">
        <v>300021</v>
      </c>
      <c r="F16" s="887">
        <v>315907</v>
      </c>
      <c r="G16" s="887">
        <v>330438</v>
      </c>
      <c r="H16" s="887">
        <v>342548</v>
      </c>
      <c r="I16" s="888"/>
      <c r="J16" s="889">
        <v>5.2272276652331806E-2</v>
      </c>
      <c r="K16" s="887">
        <v>15291</v>
      </c>
      <c r="L16" s="892">
        <v>-2.5326736340098188E-2</v>
      </c>
      <c r="M16" s="890">
        <v>-7796</v>
      </c>
      <c r="N16" s="892">
        <v>5.2949626859453147E-2</v>
      </c>
      <c r="O16" s="890">
        <v>15886</v>
      </c>
      <c r="P16" s="892">
        <v>4.5997714517247212E-2</v>
      </c>
      <c r="Q16" s="890">
        <f t="shared" si="0"/>
        <v>14531</v>
      </c>
      <c r="R16" s="891">
        <f>[1]Cuadro_CCAA2!N38</f>
        <v>6.1983227666599472E-2</v>
      </c>
      <c r="S16" s="890">
        <f>[1]Cuadro_CCAA2!O38</f>
        <v>19993</v>
      </c>
      <c r="U16" s="922"/>
    </row>
    <row r="17" spans="2:23" x14ac:dyDescent="0.25">
      <c r="B17" s="939" t="s">
        <v>6</v>
      </c>
      <c r="C17" s="887">
        <v>102144</v>
      </c>
      <c r="D17" s="887">
        <v>121696</v>
      </c>
      <c r="E17" s="887">
        <v>136159</v>
      </c>
      <c r="F17" s="887">
        <v>151649</v>
      </c>
      <c r="G17" s="887">
        <v>169110</v>
      </c>
      <c r="H17" s="887">
        <v>181536</v>
      </c>
      <c r="I17" s="888"/>
      <c r="J17" s="889">
        <v>0.19141604010025071</v>
      </c>
      <c r="K17" s="887">
        <v>19552</v>
      </c>
      <c r="L17" s="892">
        <v>0.11884531948461752</v>
      </c>
      <c r="M17" s="890">
        <v>14463</v>
      </c>
      <c r="N17" s="892">
        <v>0.11376405525892519</v>
      </c>
      <c r="O17" s="890">
        <v>15490</v>
      </c>
      <c r="P17" s="892">
        <v>0.11514088454259497</v>
      </c>
      <c r="Q17" s="890">
        <f t="shared" si="0"/>
        <v>17461</v>
      </c>
      <c r="R17" s="891">
        <f>[1]Cuadro_CCAA2!N39</f>
        <v>0.13167885395822032</v>
      </c>
      <c r="S17" s="890">
        <f>[1]Cuadro_CCAA2!O39</f>
        <v>21123</v>
      </c>
      <c r="U17" s="922"/>
    </row>
    <row r="18" spans="2:23" x14ac:dyDescent="0.25">
      <c r="B18" s="939" t="s">
        <v>5</v>
      </c>
      <c r="C18" s="887">
        <v>46533</v>
      </c>
      <c r="D18" s="887">
        <v>49654</v>
      </c>
      <c r="E18" s="887">
        <v>49281</v>
      </c>
      <c r="F18" s="887">
        <v>50941</v>
      </c>
      <c r="G18" s="887">
        <v>53876</v>
      </c>
      <c r="H18" s="887">
        <v>55368</v>
      </c>
      <c r="I18" s="888"/>
      <c r="J18" s="889">
        <v>6.7070681022070255E-2</v>
      </c>
      <c r="K18" s="887">
        <v>3121</v>
      </c>
      <c r="L18" s="892">
        <v>-7.5119829218189826E-3</v>
      </c>
      <c r="M18" s="890">
        <v>-373</v>
      </c>
      <c r="N18" s="892">
        <v>3.3684381404598174E-2</v>
      </c>
      <c r="O18" s="890">
        <v>1660</v>
      </c>
      <c r="P18" s="892">
        <v>5.761567303350934E-2</v>
      </c>
      <c r="Q18" s="890">
        <f t="shared" si="0"/>
        <v>2935</v>
      </c>
      <c r="R18" s="891">
        <f>[1]Cuadro_CCAA2!N40</f>
        <v>4.5962028903371976E-2</v>
      </c>
      <c r="S18" s="890">
        <f>[1]Cuadro_CCAA2!O40</f>
        <v>2433</v>
      </c>
      <c r="U18" s="922"/>
    </row>
    <row r="19" spans="2:23" x14ac:dyDescent="0.25">
      <c r="B19" s="939" t="s">
        <v>38</v>
      </c>
      <c r="C19" s="887">
        <v>79727</v>
      </c>
      <c r="D19" s="887">
        <v>80292</v>
      </c>
      <c r="E19" s="887">
        <v>77049</v>
      </c>
      <c r="F19" s="887">
        <v>77553</v>
      </c>
      <c r="G19" s="887">
        <v>79015</v>
      </c>
      <c r="H19" s="887">
        <v>83005</v>
      </c>
      <c r="I19" s="888"/>
      <c r="J19" s="889">
        <v>7.0866833067844137E-3</v>
      </c>
      <c r="K19" s="887">
        <v>565</v>
      </c>
      <c r="L19" s="892">
        <v>-4.0390076221790472E-2</v>
      </c>
      <c r="M19" s="890">
        <v>-3243</v>
      </c>
      <c r="N19" s="892">
        <v>6.5412919051512919E-3</v>
      </c>
      <c r="O19" s="890">
        <v>504</v>
      </c>
      <c r="P19" s="892">
        <v>1.8851624050649329E-2</v>
      </c>
      <c r="Q19" s="890">
        <f t="shared" si="0"/>
        <v>1462</v>
      </c>
      <c r="R19" s="891">
        <f>[1]Cuadro_CCAA2!N41</f>
        <v>6.9831286169074636E-2</v>
      </c>
      <c r="S19" s="890">
        <f>[1]Cuadro_CCAA2!O41</f>
        <v>5418</v>
      </c>
      <c r="U19" s="922"/>
    </row>
    <row r="20" spans="2:23" x14ac:dyDescent="0.25">
      <c r="B20" s="939" t="s">
        <v>45</v>
      </c>
      <c r="C20" s="887">
        <v>215050</v>
      </c>
      <c r="D20" s="887">
        <v>227239</v>
      </c>
      <c r="E20" s="887">
        <v>216497</v>
      </c>
      <c r="F20" s="887">
        <v>215854</v>
      </c>
      <c r="G20" s="887">
        <v>224758</v>
      </c>
      <c r="H20" s="887">
        <v>234329</v>
      </c>
      <c r="I20" s="888"/>
      <c r="J20" s="889">
        <v>5.6679841897233185E-2</v>
      </c>
      <c r="K20" s="887">
        <v>12189</v>
      </c>
      <c r="L20" s="892">
        <v>-4.7271815137366335E-2</v>
      </c>
      <c r="M20" s="890">
        <v>-10742</v>
      </c>
      <c r="N20" s="892">
        <v>-2.9700180602963977E-3</v>
      </c>
      <c r="O20" s="890">
        <v>-643</v>
      </c>
      <c r="P20" s="892">
        <v>4.1250104237123164E-2</v>
      </c>
      <c r="Q20" s="890">
        <f t="shared" si="0"/>
        <v>8904</v>
      </c>
      <c r="R20" s="891">
        <f>[1]Cuadro_CCAA2!N42</f>
        <v>4.7420883246915846E-2</v>
      </c>
      <c r="S20" s="890">
        <f>[1]Cuadro_CCAA2!O42</f>
        <v>10609</v>
      </c>
      <c r="U20" s="922"/>
    </row>
    <row r="21" spans="2:23" x14ac:dyDescent="0.25">
      <c r="B21" s="939" t="s">
        <v>46</v>
      </c>
      <c r="C21" s="887">
        <v>43671</v>
      </c>
      <c r="D21" s="887">
        <v>46430</v>
      </c>
      <c r="E21" s="887">
        <v>45294</v>
      </c>
      <c r="F21" s="887">
        <v>47556</v>
      </c>
      <c r="G21" s="887">
        <v>50117</v>
      </c>
      <c r="H21" s="887">
        <v>51566</v>
      </c>
      <c r="I21" s="888"/>
      <c r="J21" s="889">
        <v>6.3176936639875336E-2</v>
      </c>
      <c r="K21" s="887">
        <v>2759</v>
      </c>
      <c r="L21" s="892">
        <v>-2.446693947878531E-2</v>
      </c>
      <c r="M21" s="890">
        <v>-1136</v>
      </c>
      <c r="N21" s="892">
        <v>4.994038945555701E-2</v>
      </c>
      <c r="O21" s="890">
        <v>2262</v>
      </c>
      <c r="P21" s="892">
        <v>5.3852300445790258E-2</v>
      </c>
      <c r="Q21" s="890">
        <f t="shared" si="0"/>
        <v>2561</v>
      </c>
      <c r="R21" s="891">
        <f>[1]Cuadro_CCAA2!N43</f>
        <v>4.2727438173619348E-2</v>
      </c>
      <c r="S21" s="890">
        <f>[1]Cuadro_CCAA2!O43</f>
        <v>2113</v>
      </c>
      <c r="U21" s="922"/>
    </row>
    <row r="22" spans="2:23" x14ac:dyDescent="0.25">
      <c r="B22" s="939" t="s">
        <v>47</v>
      </c>
      <c r="C22" s="887">
        <v>19559</v>
      </c>
      <c r="D22" s="887">
        <v>18635</v>
      </c>
      <c r="E22" s="887">
        <v>19594</v>
      </c>
      <c r="F22" s="887">
        <v>20339</v>
      </c>
      <c r="G22" s="887">
        <v>21233</v>
      </c>
      <c r="H22" s="887">
        <v>21790</v>
      </c>
      <c r="I22" s="888"/>
      <c r="J22" s="889">
        <v>-4.7241679022444916E-2</v>
      </c>
      <c r="K22" s="887">
        <v>-924</v>
      </c>
      <c r="L22" s="892">
        <v>5.1462302119667402E-2</v>
      </c>
      <c r="M22" s="890">
        <v>959</v>
      </c>
      <c r="N22" s="892">
        <v>3.8021843421455648E-2</v>
      </c>
      <c r="O22" s="890">
        <v>745</v>
      </c>
      <c r="P22" s="892">
        <v>4.3954963370863798E-2</v>
      </c>
      <c r="Q22" s="890">
        <f t="shared" si="0"/>
        <v>894</v>
      </c>
      <c r="R22" s="891">
        <f>[1]Cuadro_CCAA2!N44</f>
        <v>5.6126405583559524E-2</v>
      </c>
      <c r="S22" s="890">
        <f>[1]Cuadro_CCAA2!O44</f>
        <v>1158</v>
      </c>
      <c r="U22" s="922"/>
    </row>
    <row r="23" spans="2:23" x14ac:dyDescent="0.25">
      <c r="B23" s="939" t="s">
        <v>48</v>
      </c>
      <c r="C23" s="887">
        <v>102231</v>
      </c>
      <c r="D23" s="887">
        <v>105837</v>
      </c>
      <c r="E23" s="887">
        <v>105419</v>
      </c>
      <c r="F23" s="887">
        <v>106624</v>
      </c>
      <c r="G23" s="887">
        <v>108415</v>
      </c>
      <c r="H23" s="887">
        <v>111679</v>
      </c>
      <c r="I23" s="888"/>
      <c r="J23" s="889">
        <v>3.5273058074360986E-2</v>
      </c>
      <c r="K23" s="887">
        <v>3606</v>
      </c>
      <c r="L23" s="892">
        <v>-3.9494694671995401E-3</v>
      </c>
      <c r="M23" s="890">
        <v>-418</v>
      </c>
      <c r="N23" s="892">
        <v>1.1430577030705935E-2</v>
      </c>
      <c r="O23" s="890">
        <v>1205</v>
      </c>
      <c r="P23" s="892">
        <v>1.6797343937575038E-2</v>
      </c>
      <c r="Q23" s="890">
        <f t="shared" si="0"/>
        <v>1791</v>
      </c>
      <c r="R23" s="891">
        <f>[1]Cuadro_CCAA2!N45</f>
        <v>4.5184415681650103E-2</v>
      </c>
      <c r="S23" s="890">
        <f>[1]Cuadro_CCAA2!O45</f>
        <v>4828</v>
      </c>
      <c r="U23" s="922"/>
    </row>
    <row r="24" spans="2:23" x14ac:dyDescent="0.25">
      <c r="B24" s="939" t="s">
        <v>49</v>
      </c>
      <c r="C24" s="887">
        <v>15250</v>
      </c>
      <c r="D24" s="887">
        <v>15370</v>
      </c>
      <c r="E24" s="887">
        <v>14678</v>
      </c>
      <c r="F24" s="887">
        <v>15446</v>
      </c>
      <c r="G24" s="887">
        <v>14352</v>
      </c>
      <c r="H24" s="887">
        <v>14516</v>
      </c>
      <c r="I24" s="888"/>
      <c r="J24" s="889">
        <v>7.8688524590164732E-3</v>
      </c>
      <c r="K24" s="887">
        <v>120</v>
      </c>
      <c r="L24" s="892">
        <v>-4.5022771633051351E-2</v>
      </c>
      <c r="M24" s="890">
        <v>-692</v>
      </c>
      <c r="N24" s="892">
        <v>5.2323204796293821E-2</v>
      </c>
      <c r="O24" s="890">
        <v>768</v>
      </c>
      <c r="P24" s="892">
        <v>-7.0827398679269682E-2</v>
      </c>
      <c r="Q24" s="890">
        <f t="shared" si="0"/>
        <v>-1094</v>
      </c>
      <c r="R24" s="891">
        <f>[1]Cuadro_CCAA2!N46</f>
        <v>2.5575808958598234E-2</v>
      </c>
      <c r="S24" s="890">
        <f>[1]Cuadro_CCAA2!O46</f>
        <v>362</v>
      </c>
      <c r="U24" s="922"/>
    </row>
    <row r="25" spans="2:23" x14ac:dyDescent="0.25">
      <c r="B25" s="940" t="s">
        <v>4</v>
      </c>
      <c r="C25" s="903">
        <v>4201</v>
      </c>
      <c r="D25" s="903">
        <v>4335</v>
      </c>
      <c r="E25" s="903">
        <v>4305</v>
      </c>
      <c r="F25" s="903">
        <v>4447</v>
      </c>
      <c r="G25" s="903">
        <v>4708</v>
      </c>
      <c r="H25" s="903">
        <v>4948</v>
      </c>
      <c r="I25" s="904"/>
      <c r="J25" s="906">
        <v>3.1897167341109256E-2</v>
      </c>
      <c r="K25" s="903">
        <v>134</v>
      </c>
      <c r="L25" s="909">
        <v>-6.9204152249134898E-3</v>
      </c>
      <c r="M25" s="907">
        <v>-30</v>
      </c>
      <c r="N25" s="909">
        <v>3.2984901277584244E-2</v>
      </c>
      <c r="O25" s="907">
        <v>142</v>
      </c>
      <c r="P25" s="909">
        <v>5.8691252529795346E-2</v>
      </c>
      <c r="Q25" s="907">
        <f t="shared" si="0"/>
        <v>261</v>
      </c>
      <c r="R25" s="891">
        <f>[1]Cuadro_CCAA2!P49</f>
        <v>8.4612012275317783E-2</v>
      </c>
      <c r="S25" s="907">
        <f>[1]Cuadro_CCAA2!H47+[1]Cuadro_CCAA2!H48</f>
        <v>4948</v>
      </c>
      <c r="U25" s="922"/>
      <c r="V25" s="922"/>
      <c r="W25" s="930"/>
    </row>
    <row r="26" spans="2:23" x14ac:dyDescent="0.25">
      <c r="B26" s="872" t="s">
        <v>3</v>
      </c>
      <c r="C26" s="873">
        <v>1638618</v>
      </c>
      <c r="D26" s="873">
        <v>1735551</v>
      </c>
      <c r="E26" s="873">
        <v>1709394</v>
      </c>
      <c r="F26" s="873">
        <v>1768008</v>
      </c>
      <c r="G26" s="873">
        <v>1850208</v>
      </c>
      <c r="H26" s="873">
        <v>1928166</v>
      </c>
      <c r="I26" s="874"/>
      <c r="J26" s="875">
        <v>5.9155336997396502E-2</v>
      </c>
      <c r="K26" s="876">
        <v>96933</v>
      </c>
      <c r="L26" s="877">
        <v>-1.507129436127197E-2</v>
      </c>
      <c r="M26" s="873">
        <v>-26157</v>
      </c>
      <c r="N26" s="878">
        <v>3.4289344644944375E-2</v>
      </c>
      <c r="O26" s="879">
        <v>58614</v>
      </c>
      <c r="P26" s="878">
        <v>4.6493002294107244E-2</v>
      </c>
      <c r="Q26" s="879">
        <f>G26-F26</f>
        <v>82200</v>
      </c>
      <c r="R26" s="878">
        <f>[1]Cuadro_CCAA2!N49</f>
        <v>6.4616903424149275E-2</v>
      </c>
      <c r="S26" s="879">
        <f>SUM(S8:S25)</f>
        <v>121592</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EVO_resol!C8:H8</xm:f>
              <xm:sqref>I8</xm:sqref>
            </x14:sparkline>
            <x14:sparkline>
              <xm:f>EVO_resol!C9:H9</xm:f>
              <xm:sqref>I9</xm:sqref>
            </x14:sparkline>
            <x14:sparkline>
              <xm:f>EVO_resol!C10:H10</xm:f>
              <xm:sqref>I10</xm:sqref>
            </x14:sparkline>
            <x14:sparkline>
              <xm:f>EVO_resol!C11:H11</xm:f>
              <xm:sqref>I11</xm:sqref>
            </x14:sparkline>
            <x14:sparkline>
              <xm:f>EVO_resol!C12:H12</xm:f>
              <xm:sqref>I12</xm:sqref>
            </x14:sparkline>
            <x14:sparkline>
              <xm:f>EVO_resol!C13:H13</xm:f>
              <xm:sqref>I13</xm:sqref>
            </x14:sparkline>
            <x14:sparkline>
              <xm:f>EVO_resol!C14:H14</xm:f>
              <xm:sqref>I14</xm:sqref>
            </x14:sparkline>
            <x14:sparkline>
              <xm:f>EVO_resol!C15:H15</xm:f>
              <xm:sqref>I15</xm:sqref>
            </x14:sparkline>
            <x14:sparkline>
              <xm:f>EVO_resol!C16:H16</xm:f>
              <xm:sqref>I16</xm:sqref>
            </x14:sparkline>
            <x14:sparkline>
              <xm:f>EVO_resol!C17:H17</xm:f>
              <xm:sqref>I17</xm:sqref>
            </x14:sparkline>
            <x14:sparkline>
              <xm:f>EVO_resol!C18:H18</xm:f>
              <xm:sqref>I18</xm:sqref>
            </x14:sparkline>
            <x14:sparkline>
              <xm:f>EVO_resol!C19:H19</xm:f>
              <xm:sqref>I19</xm:sqref>
            </x14:sparkline>
            <x14:sparkline>
              <xm:f>EVO_resol!C20:H20</xm:f>
              <xm:sqref>I20</xm:sqref>
            </x14:sparkline>
            <x14:sparkline>
              <xm:f>EVO_resol!C21:H21</xm:f>
              <xm:sqref>I21</xm:sqref>
            </x14:sparkline>
            <x14:sparkline>
              <xm:f>EVO_resol!C22:H22</xm:f>
              <xm:sqref>I22</xm:sqref>
            </x14:sparkline>
            <x14:sparkline>
              <xm:f>EVO_resol!C23:H23</xm:f>
              <xm:sqref>I23</xm:sqref>
            </x14:sparkline>
            <x14:sparkline>
              <xm:f>EVO_resol!C24:H24</xm:f>
              <xm:sqref>I24</xm:sqref>
            </x14:sparkline>
            <x14:sparkline>
              <xm:f>EVO_resol!C25:H25</xm:f>
              <xm:sqref>I25</xm:sqref>
            </x14:sparkline>
            <x14:sparkline>
              <xm:f>EVO_resol!C26:H26</xm:f>
              <xm:sqref>I26</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U46"/>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61</v>
      </c>
    </row>
    <row r="2" spans="1:21" s="205" customFormat="1" ht="49.5" customHeight="1" x14ac:dyDescent="0.2">
      <c r="B2" s="1033"/>
      <c r="C2" s="1033"/>
      <c r="D2" s="1033"/>
      <c r="E2" s="206"/>
      <c r="F2" s="1134"/>
      <c r="G2" s="1134"/>
      <c r="H2" s="1134"/>
      <c r="I2" s="1134"/>
      <c r="J2" s="1134"/>
      <c r="K2" s="1134"/>
      <c r="L2" s="1134"/>
      <c r="M2" s="1134"/>
      <c r="N2" s="1134"/>
      <c r="O2" s="1134"/>
      <c r="P2" s="1134"/>
      <c r="Q2" s="1134"/>
      <c r="S2" s="206"/>
    </row>
    <row r="3" spans="1:21" s="205" customFormat="1" ht="3" customHeight="1" x14ac:dyDescent="0.2">
      <c r="B3" s="206"/>
      <c r="C3" s="206"/>
      <c r="D3" s="206"/>
      <c r="E3" s="206"/>
      <c r="K3" s="206"/>
      <c r="P3" s="206"/>
      <c r="S3" s="206"/>
    </row>
    <row r="4" spans="1:21" s="208" customFormat="1" ht="15" customHeight="1" x14ac:dyDescent="0.2">
      <c r="B4" s="1148" t="s">
        <v>445</v>
      </c>
      <c r="C4" s="1148"/>
      <c r="D4" s="1148"/>
      <c r="E4" s="1148"/>
      <c r="F4" s="1148"/>
      <c r="G4" s="1148"/>
      <c r="H4" s="1148"/>
      <c r="I4" s="1148"/>
      <c r="J4" s="1148"/>
      <c r="K4" s="1148"/>
      <c r="L4" s="1148"/>
      <c r="M4" s="1148"/>
      <c r="N4" s="1148"/>
      <c r="O4" s="1148"/>
      <c r="P4" s="1148"/>
      <c r="Q4" s="1148"/>
      <c r="R4" s="1148"/>
      <c r="S4" s="1148"/>
      <c r="T4" s="314"/>
    </row>
    <row r="5" spans="1:21" s="315" customFormat="1" ht="15" customHeight="1" x14ac:dyDescent="0.2">
      <c r="B5" s="1135" t="str">
        <f>porsaad!B6</f>
        <v>Situación a 31 de agosto de 2023</v>
      </c>
      <c r="C5" s="1135"/>
      <c r="D5" s="1135"/>
      <c r="E5" s="1135"/>
      <c r="F5" s="1135"/>
      <c r="G5" s="1135"/>
      <c r="H5" s="1135"/>
      <c r="I5" s="1135"/>
      <c r="J5" s="1135"/>
      <c r="K5" s="1135"/>
      <c r="L5" s="1135"/>
      <c r="M5" s="1135"/>
      <c r="N5" s="1135"/>
      <c r="O5" s="1135"/>
      <c r="P5" s="1135"/>
      <c r="Q5" s="1135"/>
      <c r="R5" s="1135"/>
      <c r="S5" s="1135"/>
      <c r="T5" s="316"/>
      <c r="U5" s="91"/>
    </row>
    <row r="6" spans="1:21" s="208" customFormat="1" ht="4.5" customHeight="1" x14ac:dyDescent="0.2"/>
    <row r="7" spans="1:21" s="211" customFormat="1" ht="15" customHeight="1" x14ac:dyDescent="0.2">
      <c r="A7" s="212"/>
      <c r="B7" s="1136" t="s">
        <v>15</v>
      </c>
      <c r="C7" s="1139" t="s">
        <v>82</v>
      </c>
      <c r="D7" s="1140"/>
      <c r="E7" s="347"/>
      <c r="F7" s="1150" t="s">
        <v>34</v>
      </c>
      <c r="G7" s="1151"/>
      <c r="H7" s="1151"/>
      <c r="I7" s="1152"/>
      <c r="J7" s="351"/>
      <c r="K7" s="1150" t="s">
        <v>52</v>
      </c>
      <c r="L7" s="1151"/>
      <c r="M7" s="1151"/>
      <c r="N7" s="1152"/>
      <c r="O7" s="351"/>
      <c r="P7" s="1150" t="s">
        <v>53</v>
      </c>
      <c r="Q7" s="1151"/>
      <c r="R7" s="1151"/>
      <c r="S7" s="1152"/>
    </row>
    <row r="8" spans="1:21" s="211" customFormat="1" ht="37.5" customHeight="1" x14ac:dyDescent="0.2">
      <c r="A8" s="212"/>
      <c r="B8" s="1137"/>
      <c r="C8" s="1141"/>
      <c r="D8" s="1142"/>
      <c r="E8" s="347"/>
      <c r="F8" s="1153" t="s">
        <v>75</v>
      </c>
      <c r="G8" s="1154"/>
      <c r="H8" s="1155" t="s">
        <v>298</v>
      </c>
      <c r="I8" s="1156"/>
      <c r="J8" s="329"/>
      <c r="K8" s="1153" t="s">
        <v>75</v>
      </c>
      <c r="L8" s="1154"/>
      <c r="M8" s="1155" t="s">
        <v>298</v>
      </c>
      <c r="N8" s="1156"/>
      <c r="O8" s="329"/>
      <c r="P8" s="1153" t="s">
        <v>75</v>
      </c>
      <c r="Q8" s="1154"/>
      <c r="R8" s="1155" t="s">
        <v>298</v>
      </c>
      <c r="S8" s="1156"/>
    </row>
    <row r="9" spans="1:21" s="216" customFormat="1" ht="29.25" customHeight="1" x14ac:dyDescent="0.2">
      <c r="A9" s="317"/>
      <c r="B9" s="1138"/>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27515</v>
      </c>
      <c r="D11" s="340">
        <f>C11/C$29*100</f>
        <v>15.296988969934175</v>
      </c>
      <c r="E11" s="338"/>
      <c r="F11" s="335">
        <v>12162</v>
      </c>
      <c r="G11" s="340">
        <v>44.20134472106124</v>
      </c>
      <c r="H11" s="335">
        <v>12116</v>
      </c>
      <c r="I11" s="340">
        <v>99.621772734747566</v>
      </c>
      <c r="J11" s="341"/>
      <c r="K11" s="335">
        <v>15252</v>
      </c>
      <c r="L11" s="340">
        <v>55.431582773032893</v>
      </c>
      <c r="M11" s="335">
        <v>15122</v>
      </c>
      <c r="N11" s="340">
        <v>99.147652766850243</v>
      </c>
      <c r="O11" s="341"/>
      <c r="P11" s="335">
        <v>101</v>
      </c>
      <c r="Q11" s="340">
        <v>0.36707250590586948</v>
      </c>
      <c r="R11" s="335">
        <v>99</v>
      </c>
      <c r="S11" s="340">
        <v>98.019801980198025</v>
      </c>
    </row>
    <row r="12" spans="1:21" s="275" customFormat="1" ht="18" customHeight="1" x14ac:dyDescent="0.2">
      <c r="A12" s="318"/>
      <c r="B12" s="331" t="s">
        <v>10</v>
      </c>
      <c r="C12" s="341">
        <f t="shared" ref="C12:C28" si="0">F12+K12+P12</f>
        <v>3920</v>
      </c>
      <c r="D12" s="342">
        <f t="shared" ref="D12:D29" si="1">C12/C$29*100</f>
        <v>2.179327521793275</v>
      </c>
      <c r="E12" s="338"/>
      <c r="F12" s="341">
        <v>2588</v>
      </c>
      <c r="G12" s="342">
        <v>66.020408163265316</v>
      </c>
      <c r="H12" s="341">
        <v>1306</v>
      </c>
      <c r="I12" s="342">
        <v>50.463678516228747</v>
      </c>
      <c r="J12" s="341"/>
      <c r="K12" s="341">
        <v>1220</v>
      </c>
      <c r="L12" s="342">
        <v>31.122448979591837</v>
      </c>
      <c r="M12" s="341">
        <v>618</v>
      </c>
      <c r="N12" s="342">
        <v>50.655737704918039</v>
      </c>
      <c r="O12" s="341"/>
      <c r="P12" s="341">
        <v>112</v>
      </c>
      <c r="Q12" s="342">
        <v>2.8571428571428572</v>
      </c>
      <c r="R12" s="341">
        <v>64</v>
      </c>
      <c r="S12" s="342">
        <v>57.142857142857139</v>
      </c>
    </row>
    <row r="13" spans="1:21" s="275" customFormat="1" ht="18" customHeight="1" x14ac:dyDescent="0.2">
      <c r="A13" s="318"/>
      <c r="B13" s="331" t="s">
        <v>40</v>
      </c>
      <c r="C13" s="341">
        <f t="shared" si="0"/>
        <v>3744</v>
      </c>
      <c r="D13" s="342">
        <f t="shared" si="1"/>
        <v>2.0814801636719444</v>
      </c>
      <c r="E13" s="338"/>
      <c r="F13" s="341">
        <v>1719</v>
      </c>
      <c r="G13" s="342">
        <v>45.913461538461533</v>
      </c>
      <c r="H13" s="341">
        <v>34</v>
      </c>
      <c r="I13" s="342">
        <v>1.9778941244909829</v>
      </c>
      <c r="J13" s="341"/>
      <c r="K13" s="341">
        <v>1933</v>
      </c>
      <c r="L13" s="342">
        <v>51.629273504273513</v>
      </c>
      <c r="M13" s="341">
        <v>50</v>
      </c>
      <c r="N13" s="342">
        <v>2.586652871184687</v>
      </c>
      <c r="O13" s="341"/>
      <c r="P13" s="341">
        <v>92</v>
      </c>
      <c r="Q13" s="342">
        <v>2.4572649572649574</v>
      </c>
      <c r="R13" s="341">
        <v>31</v>
      </c>
      <c r="S13" s="342">
        <v>33.695652173913047</v>
      </c>
    </row>
    <row r="14" spans="1:21" s="275" customFormat="1" ht="18" customHeight="1" x14ac:dyDescent="0.2">
      <c r="A14" s="318"/>
      <c r="B14" s="331" t="s">
        <v>41</v>
      </c>
      <c r="C14" s="341">
        <f t="shared" si="0"/>
        <v>2939</v>
      </c>
      <c r="D14" s="342">
        <f t="shared" si="1"/>
        <v>1.6339396904465397</v>
      </c>
      <c r="E14" s="338"/>
      <c r="F14" s="341">
        <v>2069</v>
      </c>
      <c r="G14" s="342">
        <v>70.398094589996589</v>
      </c>
      <c r="H14" s="341">
        <v>2026</v>
      </c>
      <c r="I14" s="342">
        <v>97.921701304978242</v>
      </c>
      <c r="J14" s="341"/>
      <c r="K14" s="341">
        <v>864</v>
      </c>
      <c r="L14" s="342">
        <v>29.397754338210273</v>
      </c>
      <c r="M14" s="341">
        <v>779</v>
      </c>
      <c r="N14" s="342">
        <v>90.162037037037038</v>
      </c>
      <c r="O14" s="341"/>
      <c r="P14" s="341">
        <v>6</v>
      </c>
      <c r="Q14" s="342">
        <v>0.20415107179312689</v>
      </c>
      <c r="R14" s="341">
        <v>5</v>
      </c>
      <c r="S14" s="342">
        <v>83.333333333333343</v>
      </c>
    </row>
    <row r="15" spans="1:21" s="275" customFormat="1" ht="18" customHeight="1" x14ac:dyDescent="0.2">
      <c r="A15" s="318"/>
      <c r="B15" s="331" t="s">
        <v>9</v>
      </c>
      <c r="C15" s="341">
        <f t="shared" si="0"/>
        <v>4795</v>
      </c>
      <c r="D15" s="342">
        <f t="shared" si="1"/>
        <v>2.6657845579078456</v>
      </c>
      <c r="E15" s="338"/>
      <c r="F15" s="341">
        <v>2851</v>
      </c>
      <c r="G15" s="342">
        <v>59.457768508863396</v>
      </c>
      <c r="H15" s="341">
        <v>2765</v>
      </c>
      <c r="I15" s="342">
        <v>96.983514556296029</v>
      </c>
      <c r="J15" s="341"/>
      <c r="K15" s="341">
        <v>1862</v>
      </c>
      <c r="L15" s="342">
        <v>38.832116788321173</v>
      </c>
      <c r="M15" s="341">
        <v>1758</v>
      </c>
      <c r="N15" s="342">
        <v>94.414607948442537</v>
      </c>
      <c r="O15" s="341"/>
      <c r="P15" s="341">
        <v>82</v>
      </c>
      <c r="Q15" s="342">
        <v>1.7101147028154327</v>
      </c>
      <c r="R15" s="341">
        <v>73</v>
      </c>
      <c r="S15" s="342">
        <v>89.024390243902445</v>
      </c>
    </row>
    <row r="16" spans="1:21" s="275" customFormat="1" ht="18" customHeight="1" x14ac:dyDescent="0.2">
      <c r="A16" s="318"/>
      <c r="B16" s="331" t="s">
        <v>8</v>
      </c>
      <c r="C16" s="341">
        <f t="shared" si="0"/>
        <v>4926</v>
      </c>
      <c r="D16" s="342">
        <f t="shared" si="1"/>
        <v>2.7386141256004271</v>
      </c>
      <c r="E16" s="338"/>
      <c r="F16" s="341">
        <v>2121</v>
      </c>
      <c r="G16" s="342">
        <v>43.057247259439706</v>
      </c>
      <c r="H16" s="341">
        <v>13</v>
      </c>
      <c r="I16" s="342">
        <v>0.61291843470061291</v>
      </c>
      <c r="J16" s="341"/>
      <c r="K16" s="341">
        <v>2756</v>
      </c>
      <c r="L16" s="342">
        <v>55.948030856678841</v>
      </c>
      <c r="M16" s="341">
        <v>20</v>
      </c>
      <c r="N16" s="342">
        <v>0.72568940493468792</v>
      </c>
      <c r="O16" s="341"/>
      <c r="P16" s="341">
        <v>49</v>
      </c>
      <c r="Q16" s="342">
        <v>0.99472188388144545</v>
      </c>
      <c r="R16" s="341">
        <v>0</v>
      </c>
      <c r="S16" s="342">
        <v>0</v>
      </c>
    </row>
    <row r="17" spans="1:19" s="275" customFormat="1" ht="18" customHeight="1" x14ac:dyDescent="0.2">
      <c r="A17" s="318"/>
      <c r="B17" s="331" t="s">
        <v>7</v>
      </c>
      <c r="C17" s="341">
        <f t="shared" si="0"/>
        <v>8210</v>
      </c>
      <c r="D17" s="342">
        <f t="shared" si="1"/>
        <v>4.5643568760007112</v>
      </c>
      <c r="E17" s="338"/>
      <c r="F17" s="341">
        <v>5169</v>
      </c>
      <c r="G17" s="342">
        <v>62.959805115712541</v>
      </c>
      <c r="H17" s="341">
        <v>450</v>
      </c>
      <c r="I17" s="342">
        <v>8.7057457922228672</v>
      </c>
      <c r="J17" s="341"/>
      <c r="K17" s="341">
        <v>3018</v>
      </c>
      <c r="L17" s="342">
        <v>36.760048721071861</v>
      </c>
      <c r="M17" s="341">
        <v>112</v>
      </c>
      <c r="N17" s="342">
        <v>3.7110669317428764</v>
      </c>
      <c r="O17" s="341"/>
      <c r="P17" s="341">
        <v>23</v>
      </c>
      <c r="Q17" s="342">
        <v>0.28014616321559072</v>
      </c>
      <c r="R17" s="341">
        <v>2</v>
      </c>
      <c r="S17" s="342">
        <v>8.695652173913043</v>
      </c>
    </row>
    <row r="18" spans="1:19" s="275" customFormat="1" ht="18" customHeight="1" x14ac:dyDescent="0.2">
      <c r="A18" s="318"/>
      <c r="B18" s="331" t="s">
        <v>43</v>
      </c>
      <c r="C18" s="341">
        <f t="shared" si="0"/>
        <v>12209</v>
      </c>
      <c r="D18" s="342">
        <f t="shared" si="1"/>
        <v>6.7876045187689025</v>
      </c>
      <c r="E18" s="338"/>
      <c r="F18" s="341">
        <v>6664</v>
      </c>
      <c r="G18" s="342">
        <v>54.582684904578592</v>
      </c>
      <c r="H18" s="341">
        <v>6602</v>
      </c>
      <c r="I18" s="342">
        <v>99.069627851140453</v>
      </c>
      <c r="J18" s="341"/>
      <c r="K18" s="341">
        <v>4083</v>
      </c>
      <c r="L18" s="342">
        <v>33.442542386763861</v>
      </c>
      <c r="M18" s="341">
        <v>3989</v>
      </c>
      <c r="N18" s="342">
        <v>97.697771246632385</v>
      </c>
      <c r="O18" s="341"/>
      <c r="P18" s="341">
        <v>1462</v>
      </c>
      <c r="Q18" s="342">
        <v>11.974772708657548</v>
      </c>
      <c r="R18" s="341">
        <v>1423</v>
      </c>
      <c r="S18" s="342">
        <v>97.332421340629267</v>
      </c>
    </row>
    <row r="19" spans="1:19" s="275" customFormat="1" ht="18" customHeight="1" x14ac:dyDescent="0.2">
      <c r="A19" s="318"/>
      <c r="B19" s="331" t="s">
        <v>44</v>
      </c>
      <c r="C19" s="341">
        <f t="shared" si="0"/>
        <v>38815</v>
      </c>
      <c r="D19" s="342">
        <f t="shared" si="1"/>
        <v>21.57923412204234</v>
      </c>
      <c r="E19" s="338"/>
      <c r="F19" s="341">
        <v>15732</v>
      </c>
      <c r="G19" s="342">
        <v>40.530722658765939</v>
      </c>
      <c r="H19" s="341">
        <v>15162</v>
      </c>
      <c r="I19" s="342">
        <v>96.376811594202891</v>
      </c>
      <c r="J19" s="341"/>
      <c r="K19" s="341">
        <v>19773</v>
      </c>
      <c r="L19" s="342">
        <v>50.941646270771614</v>
      </c>
      <c r="M19" s="341">
        <v>18339</v>
      </c>
      <c r="N19" s="342">
        <v>92.747686238810502</v>
      </c>
      <c r="O19" s="341"/>
      <c r="P19" s="341">
        <v>3310</v>
      </c>
      <c r="Q19" s="342">
        <v>8.5276310704624514</v>
      </c>
      <c r="R19" s="341">
        <v>3287</v>
      </c>
      <c r="S19" s="342">
        <v>99.305135951661626</v>
      </c>
    </row>
    <row r="20" spans="1:19" s="275" customFormat="1" ht="18" customHeight="1" x14ac:dyDescent="0.2">
      <c r="A20" s="318"/>
      <c r="B20" s="331" t="s">
        <v>6</v>
      </c>
      <c r="C20" s="341">
        <f t="shared" si="0"/>
        <v>14048</v>
      </c>
      <c r="D20" s="342">
        <f t="shared" si="1"/>
        <v>7.8099982209571248</v>
      </c>
      <c r="E20" s="338"/>
      <c r="F20" s="341">
        <v>6580</v>
      </c>
      <c r="G20" s="342">
        <v>46.83940774487472</v>
      </c>
      <c r="H20" s="341">
        <v>6311</v>
      </c>
      <c r="I20" s="342">
        <v>95.911854103343458</v>
      </c>
      <c r="J20" s="341"/>
      <c r="K20" s="341">
        <v>6495</v>
      </c>
      <c r="L20" s="342">
        <v>46.234339407744876</v>
      </c>
      <c r="M20" s="341">
        <v>6069</v>
      </c>
      <c r="N20" s="342">
        <v>93.441108545034652</v>
      </c>
      <c r="O20" s="341"/>
      <c r="P20" s="341">
        <v>973</v>
      </c>
      <c r="Q20" s="342">
        <v>6.9262528473804092</v>
      </c>
      <c r="R20" s="341">
        <v>649</v>
      </c>
      <c r="S20" s="342">
        <v>66.700924974306261</v>
      </c>
    </row>
    <row r="21" spans="1:19" s="275" customFormat="1" ht="18" customHeight="1" x14ac:dyDescent="0.2">
      <c r="A21" s="318"/>
      <c r="B21" s="331" t="s">
        <v>5</v>
      </c>
      <c r="C21" s="341">
        <f t="shared" si="0"/>
        <v>4953</v>
      </c>
      <c r="D21" s="342">
        <f t="shared" si="1"/>
        <v>2.7536247998576768</v>
      </c>
      <c r="E21" s="338"/>
      <c r="F21" s="341">
        <v>3228</v>
      </c>
      <c r="G21" s="342">
        <v>65.172622652937619</v>
      </c>
      <c r="H21" s="341">
        <v>3216</v>
      </c>
      <c r="I21" s="342">
        <v>99.628252788104092</v>
      </c>
      <c r="J21" s="341"/>
      <c r="K21" s="341">
        <v>1682</v>
      </c>
      <c r="L21" s="342">
        <v>33.959216636381989</v>
      </c>
      <c r="M21" s="341">
        <v>1670</v>
      </c>
      <c r="N21" s="342">
        <v>99.286563614744352</v>
      </c>
      <c r="O21" s="341"/>
      <c r="P21" s="341">
        <v>43</v>
      </c>
      <c r="Q21" s="342">
        <v>0.86816071068039569</v>
      </c>
      <c r="R21" s="341">
        <v>43</v>
      </c>
      <c r="S21" s="342">
        <v>100</v>
      </c>
    </row>
    <row r="22" spans="1:19" s="275" customFormat="1" ht="18" customHeight="1" x14ac:dyDescent="0.2">
      <c r="A22" s="318"/>
      <c r="B22" s="331" t="s">
        <v>38</v>
      </c>
      <c r="C22" s="341">
        <f t="shared" si="0"/>
        <v>7100</v>
      </c>
      <c r="D22" s="342">
        <f t="shared" si="1"/>
        <v>3.947251378758228</v>
      </c>
      <c r="E22" s="338"/>
      <c r="F22" s="341">
        <v>4292</v>
      </c>
      <c r="G22" s="342">
        <v>60.450704225352112</v>
      </c>
      <c r="H22" s="341">
        <v>4290</v>
      </c>
      <c r="I22" s="342">
        <v>99.953401677539617</v>
      </c>
      <c r="J22" s="341"/>
      <c r="K22" s="341">
        <v>2636</v>
      </c>
      <c r="L22" s="342">
        <v>37.126760563380287</v>
      </c>
      <c r="M22" s="341">
        <v>2636</v>
      </c>
      <c r="N22" s="342">
        <v>100</v>
      </c>
      <c r="O22" s="341"/>
      <c r="P22" s="341">
        <v>172</v>
      </c>
      <c r="Q22" s="342">
        <v>2.422535211267606</v>
      </c>
      <c r="R22" s="341">
        <v>172</v>
      </c>
      <c r="S22" s="342">
        <v>100</v>
      </c>
    </row>
    <row r="23" spans="1:19" s="275" customFormat="1" ht="18" customHeight="1" x14ac:dyDescent="0.2">
      <c r="A23" s="318"/>
      <c r="B23" s="331" t="s">
        <v>45</v>
      </c>
      <c r="C23" s="341">
        <f t="shared" si="0"/>
        <v>24011</v>
      </c>
      <c r="D23" s="342">
        <f t="shared" si="1"/>
        <v>13.348937021882227</v>
      </c>
      <c r="E23" s="338"/>
      <c r="F23" s="341">
        <v>14709</v>
      </c>
      <c r="G23" s="342">
        <v>61.259422764566239</v>
      </c>
      <c r="H23" s="341">
        <v>13202</v>
      </c>
      <c r="I23" s="342">
        <v>89.754572030729491</v>
      </c>
      <c r="J23" s="341"/>
      <c r="K23" s="341">
        <v>7899</v>
      </c>
      <c r="L23" s="342">
        <v>32.897422014909836</v>
      </c>
      <c r="M23" s="341">
        <v>7255</v>
      </c>
      <c r="N23" s="342">
        <v>91.847069249272067</v>
      </c>
      <c r="O23" s="341"/>
      <c r="P23" s="341">
        <v>1403</v>
      </c>
      <c r="Q23" s="342">
        <v>5.8431552205239266</v>
      </c>
      <c r="R23" s="341">
        <v>1392</v>
      </c>
      <c r="S23" s="342">
        <v>99.215965787598009</v>
      </c>
    </row>
    <row r="24" spans="1:19" s="275" customFormat="1" ht="18" customHeight="1" x14ac:dyDescent="0.2">
      <c r="A24" s="318">
        <v>47094</v>
      </c>
      <c r="B24" s="331" t="s">
        <v>46</v>
      </c>
      <c r="C24" s="341">
        <f t="shared" si="0"/>
        <v>5013</v>
      </c>
      <c r="D24" s="342">
        <f t="shared" si="1"/>
        <v>2.7869818537626756</v>
      </c>
      <c r="E24" s="338"/>
      <c r="F24" s="341">
        <v>2613</v>
      </c>
      <c r="G24" s="342">
        <v>52.124476361460204</v>
      </c>
      <c r="H24" s="341">
        <v>2605</v>
      </c>
      <c r="I24" s="342">
        <v>99.693838499808649</v>
      </c>
      <c r="J24" s="341"/>
      <c r="K24" s="341">
        <v>2373</v>
      </c>
      <c r="L24" s="342">
        <v>47.33692399760622</v>
      </c>
      <c r="M24" s="341">
        <v>2365</v>
      </c>
      <c r="N24" s="342">
        <v>99.662873999157185</v>
      </c>
      <c r="O24" s="341"/>
      <c r="P24" s="341">
        <v>27</v>
      </c>
      <c r="Q24" s="342">
        <v>0.53859964093357271</v>
      </c>
      <c r="R24" s="341">
        <v>26</v>
      </c>
      <c r="S24" s="342">
        <v>96.296296296296291</v>
      </c>
    </row>
    <row r="25" spans="1:19" s="275" customFormat="1" ht="18" customHeight="1" x14ac:dyDescent="0.2">
      <c r="B25" s="331" t="s">
        <v>47</v>
      </c>
      <c r="C25" s="341">
        <f t="shared" si="0"/>
        <v>2464</v>
      </c>
      <c r="D25" s="342">
        <f t="shared" si="1"/>
        <v>1.3698630136986301</v>
      </c>
      <c r="E25" s="338"/>
      <c r="F25" s="341">
        <v>1032</v>
      </c>
      <c r="G25" s="342">
        <v>41.883116883116884</v>
      </c>
      <c r="H25" s="341">
        <v>1025</v>
      </c>
      <c r="I25" s="342">
        <v>99.321705426356587</v>
      </c>
      <c r="J25" s="341"/>
      <c r="K25" s="341">
        <v>1335</v>
      </c>
      <c r="L25" s="342">
        <v>54.180194805194802</v>
      </c>
      <c r="M25" s="341">
        <v>1326</v>
      </c>
      <c r="N25" s="342">
        <v>99.325842696629223</v>
      </c>
      <c r="O25" s="341"/>
      <c r="P25" s="341">
        <v>97</v>
      </c>
      <c r="Q25" s="342">
        <v>3.9366883116883118</v>
      </c>
      <c r="R25" s="341">
        <v>97</v>
      </c>
      <c r="S25" s="342">
        <v>100</v>
      </c>
    </row>
    <row r="26" spans="1:19" s="275" customFormat="1" ht="18" customHeight="1" x14ac:dyDescent="0.2">
      <c r="B26" s="331" t="s">
        <v>48</v>
      </c>
      <c r="C26" s="341">
        <f t="shared" si="0"/>
        <v>13046</v>
      </c>
      <c r="D26" s="342">
        <f t="shared" si="1"/>
        <v>7.2529354207436407</v>
      </c>
      <c r="E26" s="338"/>
      <c r="F26" s="341">
        <v>6020</v>
      </c>
      <c r="G26" s="342">
        <v>46.144412080331136</v>
      </c>
      <c r="H26" s="341">
        <v>5132</v>
      </c>
      <c r="I26" s="342">
        <v>85.249169435215947</v>
      </c>
      <c r="J26" s="341"/>
      <c r="K26" s="341">
        <v>4744</v>
      </c>
      <c r="L26" s="342">
        <v>36.363636363636367</v>
      </c>
      <c r="M26" s="341">
        <v>3855</v>
      </c>
      <c r="N26" s="342">
        <v>81.260539629005052</v>
      </c>
      <c r="O26" s="341"/>
      <c r="P26" s="341">
        <v>2282</v>
      </c>
      <c r="Q26" s="342">
        <v>17.4919515560325</v>
      </c>
      <c r="R26" s="341">
        <v>1629</v>
      </c>
      <c r="S26" s="342">
        <v>71.384750219106053</v>
      </c>
    </row>
    <row r="27" spans="1:19" s="275" customFormat="1" ht="18" customHeight="1" x14ac:dyDescent="0.2">
      <c r="B27" s="331" t="s">
        <v>49</v>
      </c>
      <c r="C27" s="341">
        <f t="shared" si="0"/>
        <v>1969</v>
      </c>
      <c r="D27" s="342">
        <f t="shared" si="1"/>
        <v>1.0946673189823874</v>
      </c>
      <c r="E27" s="338"/>
      <c r="F27" s="341">
        <v>708</v>
      </c>
      <c r="G27" s="342">
        <v>35.95733875063484</v>
      </c>
      <c r="H27" s="341">
        <v>525</v>
      </c>
      <c r="I27" s="342">
        <v>74.152542372881356</v>
      </c>
      <c r="J27" s="341"/>
      <c r="K27" s="341">
        <v>1162</v>
      </c>
      <c r="L27" s="342">
        <v>59.014728288471311</v>
      </c>
      <c r="M27" s="341">
        <v>857</v>
      </c>
      <c r="N27" s="342">
        <v>73.752151462994846</v>
      </c>
      <c r="O27" s="341"/>
      <c r="P27" s="341">
        <v>99</v>
      </c>
      <c r="Q27" s="342">
        <v>5.027932960893855</v>
      </c>
      <c r="R27" s="341">
        <v>82</v>
      </c>
      <c r="S27" s="342">
        <v>82.828282828282823</v>
      </c>
    </row>
    <row r="28" spans="1:19" s="275" customFormat="1" ht="18" customHeight="1" x14ac:dyDescent="0.2">
      <c r="B28" s="336" t="s">
        <v>4</v>
      </c>
      <c r="C28" s="343">
        <f t="shared" si="0"/>
        <v>195</v>
      </c>
      <c r="D28" s="344">
        <f t="shared" si="1"/>
        <v>0.10841042519124712</v>
      </c>
      <c r="E28" s="338"/>
      <c r="F28" s="343">
        <v>89</v>
      </c>
      <c r="G28" s="344">
        <v>45.641025641025642</v>
      </c>
      <c r="H28" s="343">
        <v>85</v>
      </c>
      <c r="I28" s="344">
        <v>95.50561797752809</v>
      </c>
      <c r="J28" s="341"/>
      <c r="K28" s="343">
        <v>106</v>
      </c>
      <c r="L28" s="344">
        <v>54.358974358974358</v>
      </c>
      <c r="M28" s="343">
        <v>101</v>
      </c>
      <c r="N28" s="344">
        <v>95.283018867924525</v>
      </c>
      <c r="O28" s="341"/>
      <c r="P28" s="343">
        <v>0</v>
      </c>
      <c r="Q28" s="344">
        <v>0</v>
      </c>
      <c r="R28" s="343">
        <v>0</v>
      </c>
      <c r="S28" s="344" t="s">
        <v>375</v>
      </c>
    </row>
    <row r="29" spans="1:19" s="212" customFormat="1" ht="18" customHeight="1" x14ac:dyDescent="0.2">
      <c r="B29" s="332" t="s">
        <v>3</v>
      </c>
      <c r="C29" s="333">
        <f>SUM(C11:C28)</f>
        <v>179872</v>
      </c>
      <c r="D29" s="334">
        <f t="shared" si="1"/>
        <v>100</v>
      </c>
      <c r="E29" s="349"/>
      <c r="F29" s="333">
        <f>SUM(F11:F28)</f>
        <v>90346</v>
      </c>
      <c r="G29" s="334">
        <f t="shared" ref="G12:G29" si="2">F29/$C29*100</f>
        <v>50.227939868350823</v>
      </c>
      <c r="H29" s="333">
        <f>SUM(H11:H28)</f>
        <v>76865</v>
      </c>
      <c r="I29" s="334">
        <f t="shared" ref="I29" si="3">H29/F29*100</f>
        <v>85.078476080844752</v>
      </c>
      <c r="J29" s="352"/>
      <c r="K29" s="333">
        <f>SUM(K11:K28)</f>
        <v>79193</v>
      </c>
      <c r="L29" s="334">
        <f t="shared" ref="L12:L29" si="4">K29/$C29*100</f>
        <v>44.027419498309911</v>
      </c>
      <c r="M29" s="333">
        <f>SUM(M11:M28)</f>
        <v>66921</v>
      </c>
      <c r="N29" s="334">
        <f t="shared" ref="N29" si="5">M29/K29*100</f>
        <v>84.503680880885938</v>
      </c>
      <c r="O29" s="352"/>
      <c r="P29" s="333">
        <f>SUM(P11:P28)</f>
        <v>10333</v>
      </c>
      <c r="Q29" s="353">
        <f t="shared" ref="Q12:Q29" si="6">P29/$C29*100</f>
        <v>5.7446406333392632</v>
      </c>
      <c r="R29" s="333">
        <f>SUM(R11:R28)</f>
        <v>9074</v>
      </c>
      <c r="S29" s="353">
        <f t="shared" ref="S29" si="7">R29/P29*100</f>
        <v>87.815735991483606</v>
      </c>
    </row>
    <row r="30" spans="1:19" s="256" customFormat="1" ht="6.75" customHeight="1" x14ac:dyDescent="0.2">
      <c r="B30" s="1133"/>
      <c r="C30" s="1133"/>
      <c r="D30" s="1133"/>
      <c r="E30" s="293"/>
    </row>
    <row r="31" spans="1:19" s="999" customFormat="1" x14ac:dyDescent="0.2">
      <c r="F31" s="1000"/>
    </row>
    <row r="32" spans="1:19" s="999" customFormat="1" x14ac:dyDescent="0.2">
      <c r="F32" s="1000"/>
      <c r="K32" s="1000"/>
    </row>
    <row r="33" spans="2:16" s="999" customFormat="1" x14ac:dyDescent="0.2">
      <c r="B33" s="1000"/>
      <c r="K33" s="1000"/>
    </row>
    <row r="34" spans="2:16" s="999" customFormat="1" x14ac:dyDescent="0.2">
      <c r="B34" s="999" t="s">
        <v>42</v>
      </c>
      <c r="F34" s="999" t="e">
        <f>GETPIVOTDATA("ID PRESTACION
COUNT",#REF!,"
CCAA",$B34,"
Tipo Prestación",$B$1,"Grado Resuelto",F$7)</f>
        <v>#REF!</v>
      </c>
      <c r="J34" s="999" t="e">
        <f>GETPIVOTDATA("ID PRESTACION
COUNT",#REF!,"
CCAA",$B34,"
Tipo Prestación",$B$1,"Grado Resuelto",J$7)</f>
        <v>#REF!</v>
      </c>
      <c r="K34" s="999" t="e">
        <f>GETPIVOTDATA("ID PRESTACION
COUNT",#REF!,"
CCAA",$B34,"
Tipo Prestación",$B$1,"Grado Resuelto",K$7)</f>
        <v>#REF!</v>
      </c>
      <c r="O34" s="999" t="e">
        <f>GETPIVOTDATA("ID PRESTACION
COUNT",#REF!,"
CCAA",$B34,"
Tipo Prestación",$B$1,"Grado Resuelto",O$7)</f>
        <v>#REF!</v>
      </c>
      <c r="P34" s="999" t="e">
        <f>GETPIVOTDATA("ID PRESTACION
COUNT",#REF!,"
CCAA",$B34,"
Tipo Prestación",$B$1,"Grado Resuelto",P$7)</f>
        <v>#REF!</v>
      </c>
    </row>
    <row r="35" spans="2:16" s="999" customFormat="1" x14ac:dyDescent="0.2">
      <c r="B35" s="999" t="s">
        <v>50</v>
      </c>
      <c r="F35" s="999" t="e">
        <f>GETPIVOTDATA("ID PRESTACION
COUNT",#REF!,"
CCAA",$B35,"
Tipo Prestación",$B$1,"Grado Resuelto",F$7)</f>
        <v>#REF!</v>
      </c>
      <c r="J35" s="999" t="e">
        <f>GETPIVOTDATA("ID PRESTACION
COUNT",#REF!,"
CCAA",$B35,"
Tipo Prestación",$B$1,"Grado Resuelto",J$7)</f>
        <v>#REF!</v>
      </c>
      <c r="K35" s="999" t="e">
        <f>GETPIVOTDATA("ID PRESTACION
COUNT",#REF!,"
CCAA",$B35,"
Tipo Prestación",$B$1,"Grado Resuelto",K$7)</f>
        <v>#REF!</v>
      </c>
      <c r="O35" s="999" t="e">
        <f>GETPIVOTDATA("ID PRESTACION
COUNT",#REF!,"
CCAA",$B35,"
Tipo Prestación",$B$1,"Grado Resuelto",O$7)</f>
        <v>#REF!</v>
      </c>
      <c r="P35" s="999" t="e">
        <f>GETPIVOTDATA("ID PRESTACION
COUNT",#REF!,"
CCAA",$B35,"
Tipo Prestación",$B$1,"Grado Resuelto",P$7)</f>
        <v>#REF!</v>
      </c>
    </row>
    <row r="36" spans="2:16" s="999" customFormat="1" x14ac:dyDescent="0.2"/>
    <row r="37" spans="2:16" s="999" customFormat="1" x14ac:dyDescent="0.2"/>
    <row r="38" spans="2:16" s="999" customFormat="1" x14ac:dyDescent="0.2"/>
    <row r="39" spans="2:16" s="1003" customFormat="1" x14ac:dyDescent="0.2"/>
    <row r="40" spans="2:16" s="1003" customFormat="1" x14ac:dyDescent="0.2"/>
    <row r="41" spans="2:16" s="1003" customFormat="1" x14ac:dyDescent="0.2"/>
    <row r="42" spans="2:16" s="999" customFormat="1" x14ac:dyDescent="0.2"/>
    <row r="43" spans="2:16" s="999" customFormat="1" x14ac:dyDescent="0.2"/>
    <row r="44" spans="2:16" s="999" customFormat="1" x14ac:dyDescent="0.2"/>
    <row r="45" spans="2:16" s="999" customFormat="1" x14ac:dyDescent="0.2"/>
    <row r="46" spans="2:16" s="999" customFormat="1" x14ac:dyDescent="0.2"/>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70</v>
      </c>
    </row>
    <row r="2" spans="1:21" s="205" customFormat="1" ht="49.5" customHeight="1" x14ac:dyDescent="0.2">
      <c r="B2" s="1033"/>
      <c r="C2" s="1033"/>
      <c r="D2" s="1033"/>
      <c r="E2" s="206"/>
      <c r="F2" s="1134"/>
      <c r="G2" s="1134"/>
      <c r="H2" s="1134"/>
      <c r="I2" s="1134"/>
      <c r="J2" s="1134"/>
      <c r="K2" s="1134"/>
      <c r="L2" s="1134"/>
      <c r="M2" s="1134"/>
      <c r="N2" s="1134"/>
      <c r="O2" s="1134"/>
      <c r="P2" s="1134"/>
      <c r="Q2" s="1134"/>
      <c r="S2" s="206"/>
    </row>
    <row r="3" spans="1:21" s="205" customFormat="1" ht="3" customHeight="1" x14ac:dyDescent="0.2">
      <c r="B3" s="206"/>
      <c r="C3" s="206"/>
      <c r="D3" s="206"/>
      <c r="E3" s="206"/>
      <c r="K3" s="206"/>
      <c r="P3" s="206"/>
      <c r="S3" s="206"/>
    </row>
    <row r="4" spans="1:21" s="208" customFormat="1" ht="15" customHeight="1" x14ac:dyDescent="0.2">
      <c r="B4" s="1148" t="s">
        <v>444</v>
      </c>
      <c r="C4" s="1148"/>
      <c r="D4" s="1148"/>
      <c r="E4" s="1148"/>
      <c r="F4" s="1148"/>
      <c r="G4" s="1148"/>
      <c r="H4" s="1148"/>
      <c r="I4" s="1148"/>
      <c r="J4" s="1148"/>
      <c r="K4" s="1148"/>
      <c r="L4" s="1148"/>
      <c r="M4" s="1148"/>
      <c r="N4" s="1148"/>
      <c r="O4" s="1148"/>
      <c r="P4" s="1148"/>
      <c r="Q4" s="1148"/>
      <c r="R4" s="1148"/>
      <c r="S4" s="1148"/>
      <c r="T4" s="314"/>
    </row>
    <row r="5" spans="1:21" s="315" customFormat="1" ht="15" customHeight="1" x14ac:dyDescent="0.2">
      <c r="B5" s="1135" t="str">
        <f>porsaad!B6</f>
        <v>Situación a 31 de agosto de 2023</v>
      </c>
      <c r="C5" s="1135"/>
      <c r="D5" s="1135"/>
      <c r="E5" s="1135"/>
      <c r="F5" s="1135"/>
      <c r="G5" s="1135"/>
      <c r="H5" s="1135"/>
      <c r="I5" s="1135"/>
      <c r="J5" s="1135"/>
      <c r="K5" s="1135"/>
      <c r="L5" s="1135"/>
      <c r="M5" s="1135"/>
      <c r="N5" s="1135"/>
      <c r="O5" s="1135"/>
      <c r="P5" s="1135"/>
      <c r="Q5" s="1135"/>
      <c r="R5" s="1135"/>
      <c r="S5" s="1135"/>
      <c r="T5" s="316"/>
      <c r="U5" s="91"/>
    </row>
    <row r="6" spans="1:21" s="208" customFormat="1" ht="4.5" customHeight="1" x14ac:dyDescent="0.2"/>
    <row r="7" spans="1:21" s="211" customFormat="1" ht="15" customHeight="1" x14ac:dyDescent="0.2">
      <c r="A7" s="212"/>
      <c r="B7" s="1136" t="s">
        <v>15</v>
      </c>
      <c r="C7" s="1139" t="s">
        <v>83</v>
      </c>
      <c r="D7" s="1140"/>
      <c r="E7" s="347"/>
      <c r="F7" s="1150" t="s">
        <v>34</v>
      </c>
      <c r="G7" s="1151"/>
      <c r="H7" s="1151"/>
      <c r="I7" s="1152"/>
      <c r="J7" s="351"/>
      <c r="K7" s="1150" t="s">
        <v>52</v>
      </c>
      <c r="L7" s="1151"/>
      <c r="M7" s="1151"/>
      <c r="N7" s="1152"/>
      <c r="O7" s="351"/>
      <c r="P7" s="1150" t="s">
        <v>53</v>
      </c>
      <c r="Q7" s="1151"/>
      <c r="R7" s="1151"/>
      <c r="S7" s="1152"/>
    </row>
    <row r="8" spans="1:21" s="211" customFormat="1" ht="37.5" customHeight="1" x14ac:dyDescent="0.2">
      <c r="A8" s="212"/>
      <c r="B8" s="1137"/>
      <c r="C8" s="1141"/>
      <c r="D8" s="1142"/>
      <c r="E8" s="347"/>
      <c r="F8" s="1153" t="s">
        <v>75</v>
      </c>
      <c r="G8" s="1154"/>
      <c r="H8" s="1155" t="s">
        <v>298</v>
      </c>
      <c r="I8" s="1156"/>
      <c r="J8" s="329"/>
      <c r="K8" s="1153" t="s">
        <v>75</v>
      </c>
      <c r="L8" s="1154"/>
      <c r="M8" s="1155" t="s">
        <v>298</v>
      </c>
      <c r="N8" s="1156"/>
      <c r="O8" s="329"/>
      <c r="P8" s="1153" t="s">
        <v>75</v>
      </c>
      <c r="Q8" s="1154"/>
      <c r="R8" s="1155" t="s">
        <v>298</v>
      </c>
      <c r="S8" s="1156"/>
    </row>
    <row r="9" spans="1:21" s="216" customFormat="1" ht="29.25" customHeight="1" x14ac:dyDescent="0.2">
      <c r="A9" s="317"/>
      <c r="B9" s="1138"/>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4578</v>
      </c>
      <c r="D11" s="340">
        <f>C11/C$29*100</f>
        <v>2.2732576904933337</v>
      </c>
      <c r="E11" s="338"/>
      <c r="F11" s="335">
        <v>2655</v>
      </c>
      <c r="G11" s="340">
        <v>57.994757536041938</v>
      </c>
      <c r="H11" s="335">
        <v>2615</v>
      </c>
      <c r="I11" s="340">
        <v>98.49340866290018</v>
      </c>
      <c r="J11" s="341"/>
      <c r="K11" s="335">
        <v>1857</v>
      </c>
      <c r="L11" s="340">
        <v>40.56356487549148</v>
      </c>
      <c r="M11" s="335">
        <v>1800</v>
      </c>
      <c r="N11" s="340">
        <v>96.930533117932143</v>
      </c>
      <c r="O11" s="341"/>
      <c r="P11" s="335">
        <v>66</v>
      </c>
      <c r="Q11" s="340">
        <v>1.4416775884665793</v>
      </c>
      <c r="R11" s="335">
        <v>32</v>
      </c>
      <c r="S11" s="340">
        <v>48.484848484848484</v>
      </c>
    </row>
    <row r="12" spans="1:21" s="275" customFormat="1" ht="18" customHeight="1" x14ac:dyDescent="0.2">
      <c r="A12" s="318"/>
      <c r="B12" s="331" t="s">
        <v>10</v>
      </c>
      <c r="C12" s="341">
        <f t="shared" ref="C12:C28" si="0">F12+K12+P12</f>
        <v>8092</v>
      </c>
      <c r="D12" s="342">
        <f t="shared" ref="D12:D29" si="1">C12/C$29*100</f>
        <v>4.0181741440524368</v>
      </c>
      <c r="E12" s="338"/>
      <c r="F12" s="341">
        <v>3516</v>
      </c>
      <c r="G12" s="342">
        <v>43.450321304992585</v>
      </c>
      <c r="H12" s="341">
        <v>3486</v>
      </c>
      <c r="I12" s="342">
        <v>99.14675767918088</v>
      </c>
      <c r="J12" s="341"/>
      <c r="K12" s="341">
        <v>3583</v>
      </c>
      <c r="L12" s="342">
        <v>44.278299555116163</v>
      </c>
      <c r="M12" s="341">
        <v>3530</v>
      </c>
      <c r="N12" s="342">
        <v>98.520792631872737</v>
      </c>
      <c r="O12" s="341"/>
      <c r="P12" s="341">
        <v>993</v>
      </c>
      <c r="Q12" s="342">
        <v>12.27137913989125</v>
      </c>
      <c r="R12" s="341">
        <v>964</v>
      </c>
      <c r="S12" s="342">
        <v>97.079556898288004</v>
      </c>
    </row>
    <row r="13" spans="1:21" s="275" customFormat="1" ht="18" customHeight="1" x14ac:dyDescent="0.2">
      <c r="A13" s="318"/>
      <c r="B13" s="331" t="s">
        <v>40</v>
      </c>
      <c r="C13" s="341">
        <f t="shared" si="0"/>
        <v>4115</v>
      </c>
      <c r="D13" s="342">
        <f t="shared" si="1"/>
        <v>2.0433498026168779</v>
      </c>
      <c r="E13" s="338"/>
      <c r="F13" s="341">
        <v>1536</v>
      </c>
      <c r="G13" s="342">
        <v>37.326852976913734</v>
      </c>
      <c r="H13" s="341">
        <v>1518</v>
      </c>
      <c r="I13" s="342">
        <v>98.828125</v>
      </c>
      <c r="J13" s="341"/>
      <c r="K13" s="341">
        <v>1451</v>
      </c>
      <c r="L13" s="342">
        <v>35.261239368165249</v>
      </c>
      <c r="M13" s="341">
        <v>1403</v>
      </c>
      <c r="N13" s="342">
        <v>96.691936595451409</v>
      </c>
      <c r="O13" s="341"/>
      <c r="P13" s="341">
        <v>1128</v>
      </c>
      <c r="Q13" s="342">
        <v>27.41190765492102</v>
      </c>
      <c r="R13" s="341">
        <v>1025</v>
      </c>
      <c r="S13" s="342">
        <v>90.86879432624113</v>
      </c>
    </row>
    <row r="14" spans="1:21" s="275" customFormat="1" ht="18" customHeight="1" x14ac:dyDescent="0.2">
      <c r="A14" s="318"/>
      <c r="B14" s="331" t="s">
        <v>41</v>
      </c>
      <c r="C14" s="341">
        <f t="shared" si="0"/>
        <v>817</v>
      </c>
      <c r="D14" s="342">
        <f t="shared" si="1"/>
        <v>0.405690592645927</v>
      </c>
      <c r="E14" s="338"/>
      <c r="F14" s="341">
        <v>397</v>
      </c>
      <c r="G14" s="342">
        <v>48.592411260709916</v>
      </c>
      <c r="H14" s="341">
        <v>373</v>
      </c>
      <c r="I14" s="342">
        <v>93.954659949622169</v>
      </c>
      <c r="J14" s="341"/>
      <c r="K14" s="341">
        <v>376</v>
      </c>
      <c r="L14" s="342">
        <v>46.022031823745408</v>
      </c>
      <c r="M14" s="341">
        <v>320</v>
      </c>
      <c r="N14" s="342">
        <v>85.106382978723403</v>
      </c>
      <c r="O14" s="341"/>
      <c r="P14" s="341">
        <v>44</v>
      </c>
      <c r="Q14" s="342">
        <v>5.3855569155446759</v>
      </c>
      <c r="R14" s="341">
        <v>15</v>
      </c>
      <c r="S14" s="342">
        <v>34.090909090909086</v>
      </c>
    </row>
    <row r="15" spans="1:21" s="275" customFormat="1" ht="18" customHeight="1" x14ac:dyDescent="0.2">
      <c r="A15" s="318"/>
      <c r="B15" s="331" t="s">
        <v>9</v>
      </c>
      <c r="C15" s="341">
        <f t="shared" si="0"/>
        <v>13509</v>
      </c>
      <c r="D15" s="342">
        <f t="shared" si="1"/>
        <v>6.7080467760756752</v>
      </c>
      <c r="E15" s="338"/>
      <c r="F15" s="341">
        <v>3873</v>
      </c>
      <c r="G15" s="342">
        <v>28.669775705085499</v>
      </c>
      <c r="H15" s="341">
        <v>3437</v>
      </c>
      <c r="I15" s="342">
        <v>88.742576813839406</v>
      </c>
      <c r="J15" s="341"/>
      <c r="K15" s="341">
        <v>4255</v>
      </c>
      <c r="L15" s="342">
        <v>31.49752017173736</v>
      </c>
      <c r="M15" s="341">
        <v>3665</v>
      </c>
      <c r="N15" s="342">
        <v>86.133960047003526</v>
      </c>
      <c r="O15" s="341"/>
      <c r="P15" s="341">
        <v>5381</v>
      </c>
      <c r="Q15" s="342">
        <v>39.832704123177145</v>
      </c>
      <c r="R15" s="341">
        <v>4659</v>
      </c>
      <c r="S15" s="342">
        <v>86.582419624605095</v>
      </c>
    </row>
    <row r="16" spans="1:21" s="275" customFormat="1" ht="18" customHeight="1" x14ac:dyDescent="0.2">
      <c r="A16" s="318"/>
      <c r="B16" s="331" t="s">
        <v>8</v>
      </c>
      <c r="C16" s="341">
        <f t="shared" si="0"/>
        <v>180</v>
      </c>
      <c r="D16" s="342">
        <f t="shared" si="1"/>
        <v>8.9381036323460034E-2</v>
      </c>
      <c r="E16" s="338"/>
      <c r="F16" s="341">
        <v>96</v>
      </c>
      <c r="G16" s="342">
        <v>53.333333333333336</v>
      </c>
      <c r="H16" s="341">
        <v>96</v>
      </c>
      <c r="I16" s="342">
        <v>100</v>
      </c>
      <c r="J16" s="341"/>
      <c r="K16" s="341">
        <v>84</v>
      </c>
      <c r="L16" s="342">
        <v>46.666666666666664</v>
      </c>
      <c r="M16" s="341">
        <v>84</v>
      </c>
      <c r="N16" s="342">
        <v>100</v>
      </c>
      <c r="O16" s="341"/>
      <c r="P16" s="341">
        <v>0</v>
      </c>
      <c r="Q16" s="342">
        <v>0</v>
      </c>
      <c r="R16" s="341">
        <v>0</v>
      </c>
      <c r="S16" s="342" t="s">
        <v>375</v>
      </c>
    </row>
    <row r="17" spans="1:19" s="275" customFormat="1" ht="18" customHeight="1" x14ac:dyDescent="0.2">
      <c r="A17" s="318"/>
      <c r="B17" s="331" t="s">
        <v>7</v>
      </c>
      <c r="C17" s="341">
        <f t="shared" si="0"/>
        <v>50924</v>
      </c>
      <c r="D17" s="342">
        <f t="shared" si="1"/>
        <v>25.286888298532663</v>
      </c>
      <c r="E17" s="338"/>
      <c r="F17" s="341">
        <v>16459</v>
      </c>
      <c r="G17" s="342">
        <v>32.32071321969994</v>
      </c>
      <c r="H17" s="341">
        <v>13943</v>
      </c>
      <c r="I17" s="342">
        <v>84.713530591165934</v>
      </c>
      <c r="J17" s="341"/>
      <c r="K17" s="341">
        <v>16471</v>
      </c>
      <c r="L17" s="342">
        <v>32.344277747231168</v>
      </c>
      <c r="M17" s="341">
        <v>13166</v>
      </c>
      <c r="N17" s="342">
        <v>79.934430210673298</v>
      </c>
      <c r="O17" s="341"/>
      <c r="P17" s="341">
        <v>17994</v>
      </c>
      <c r="Q17" s="342">
        <v>35.335009033068886</v>
      </c>
      <c r="R17" s="341">
        <v>12817</v>
      </c>
      <c r="S17" s="342">
        <v>71.229298655107257</v>
      </c>
    </row>
    <row r="18" spans="1:19" s="275" customFormat="1" ht="18" customHeight="1" x14ac:dyDescent="0.2">
      <c r="A18" s="318"/>
      <c r="B18" s="331" t="s">
        <v>43</v>
      </c>
      <c r="C18" s="341">
        <f t="shared" si="0"/>
        <v>9718</v>
      </c>
      <c r="D18" s="342">
        <f t="shared" si="1"/>
        <v>4.8255828388410258</v>
      </c>
      <c r="E18" s="338"/>
      <c r="F18" s="341">
        <v>3391</v>
      </c>
      <c r="G18" s="342">
        <v>34.894011113397816</v>
      </c>
      <c r="H18" s="341">
        <v>2798</v>
      </c>
      <c r="I18" s="342">
        <v>82.512533176054262</v>
      </c>
      <c r="J18" s="341"/>
      <c r="K18" s="341">
        <v>3580</v>
      </c>
      <c r="L18" s="342">
        <v>36.838855731632023</v>
      </c>
      <c r="M18" s="341">
        <v>3023</v>
      </c>
      <c r="N18" s="342">
        <v>84.441340782122907</v>
      </c>
      <c r="O18" s="341"/>
      <c r="P18" s="341">
        <v>2747</v>
      </c>
      <c r="Q18" s="342">
        <v>28.267133154970161</v>
      </c>
      <c r="R18" s="341">
        <v>2137</v>
      </c>
      <c r="S18" s="342">
        <v>77.793957044048057</v>
      </c>
    </row>
    <row r="19" spans="1:19" s="275" customFormat="1" ht="18" customHeight="1" x14ac:dyDescent="0.2">
      <c r="A19" s="318"/>
      <c r="B19" s="331" t="s">
        <v>44</v>
      </c>
      <c r="C19" s="341">
        <f t="shared" si="0"/>
        <v>23995</v>
      </c>
      <c r="D19" s="342">
        <f t="shared" si="1"/>
        <v>11.914988703230131</v>
      </c>
      <c r="E19" s="338"/>
      <c r="F19" s="341">
        <v>5867</v>
      </c>
      <c r="G19" s="342">
        <v>24.450927276515941</v>
      </c>
      <c r="H19" s="341">
        <v>5547</v>
      </c>
      <c r="I19" s="342">
        <v>94.545764445201968</v>
      </c>
      <c r="J19" s="341"/>
      <c r="K19" s="341">
        <v>10679</v>
      </c>
      <c r="L19" s="342">
        <v>44.505105230256305</v>
      </c>
      <c r="M19" s="341">
        <v>9717</v>
      </c>
      <c r="N19" s="342">
        <v>90.991665886318941</v>
      </c>
      <c r="O19" s="341"/>
      <c r="P19" s="341">
        <v>7449</v>
      </c>
      <c r="Q19" s="342">
        <v>31.043967493227754</v>
      </c>
      <c r="R19" s="341">
        <v>6015</v>
      </c>
      <c r="S19" s="342">
        <v>80.749093838099071</v>
      </c>
    </row>
    <row r="20" spans="1:19" s="275" customFormat="1" ht="18" customHeight="1" x14ac:dyDescent="0.2">
      <c r="A20" s="318"/>
      <c r="B20" s="331" t="s">
        <v>6</v>
      </c>
      <c r="C20" s="341">
        <f t="shared" si="0"/>
        <v>20885</v>
      </c>
      <c r="D20" s="342">
        <f t="shared" si="1"/>
        <v>10.370683020085906</v>
      </c>
      <c r="E20" s="338"/>
      <c r="F20" s="341">
        <v>6938</v>
      </c>
      <c r="G20" s="342">
        <v>33.220014364376347</v>
      </c>
      <c r="H20" s="341">
        <v>4837</v>
      </c>
      <c r="I20" s="342">
        <v>69.717497837993662</v>
      </c>
      <c r="J20" s="341"/>
      <c r="K20" s="341">
        <v>7867</v>
      </c>
      <c r="L20" s="342">
        <v>37.668182906392147</v>
      </c>
      <c r="M20" s="341">
        <v>4993</v>
      </c>
      <c r="N20" s="342">
        <v>63.467649675861196</v>
      </c>
      <c r="O20" s="341"/>
      <c r="P20" s="341">
        <v>6080</v>
      </c>
      <c r="Q20" s="342">
        <v>29.111802729231506</v>
      </c>
      <c r="R20" s="341">
        <v>3115</v>
      </c>
      <c r="S20" s="342">
        <v>51.233552631578952</v>
      </c>
    </row>
    <row r="21" spans="1:19" s="275" customFormat="1" ht="18" customHeight="1" x14ac:dyDescent="0.2">
      <c r="A21" s="318"/>
      <c r="B21" s="331" t="s">
        <v>5</v>
      </c>
      <c r="C21" s="341">
        <f t="shared" si="0"/>
        <v>18329</v>
      </c>
      <c r="D21" s="342">
        <f t="shared" si="1"/>
        <v>9.1014723042927717</v>
      </c>
      <c r="E21" s="338"/>
      <c r="F21" s="341">
        <v>5850</v>
      </c>
      <c r="G21" s="342">
        <v>31.916634840962409</v>
      </c>
      <c r="H21" s="341">
        <v>5149</v>
      </c>
      <c r="I21" s="342">
        <v>88.017094017094024</v>
      </c>
      <c r="J21" s="341"/>
      <c r="K21" s="341">
        <v>5945</v>
      </c>
      <c r="L21" s="342">
        <v>32.434939167439573</v>
      </c>
      <c r="M21" s="341">
        <v>4644</v>
      </c>
      <c r="N21" s="342">
        <v>78.116063919259886</v>
      </c>
      <c r="O21" s="341"/>
      <c r="P21" s="341">
        <v>6534</v>
      </c>
      <c r="Q21" s="342">
        <v>35.648425991598018</v>
      </c>
      <c r="R21" s="341">
        <v>4823</v>
      </c>
      <c r="S21" s="342">
        <v>73.813896541169271</v>
      </c>
    </row>
    <row r="22" spans="1:19" s="275" customFormat="1" ht="18" customHeight="1" x14ac:dyDescent="0.2">
      <c r="A22" s="318"/>
      <c r="B22" s="331" t="s">
        <v>38</v>
      </c>
      <c r="C22" s="341">
        <f t="shared" si="0"/>
        <v>14239</v>
      </c>
      <c r="D22" s="342">
        <f t="shared" si="1"/>
        <v>7.070536534498598</v>
      </c>
      <c r="E22" s="338"/>
      <c r="F22" s="341">
        <v>5712</v>
      </c>
      <c r="G22" s="342">
        <v>40.115176627572161</v>
      </c>
      <c r="H22" s="341">
        <v>5441</v>
      </c>
      <c r="I22" s="342">
        <v>95.255602240896351</v>
      </c>
      <c r="J22" s="341"/>
      <c r="K22" s="341">
        <v>4550</v>
      </c>
      <c r="L22" s="342">
        <v>31.954491186178807</v>
      </c>
      <c r="M22" s="341">
        <v>4123</v>
      </c>
      <c r="N22" s="342">
        <v>90.615384615384613</v>
      </c>
      <c r="O22" s="341"/>
      <c r="P22" s="341">
        <v>3977</v>
      </c>
      <c r="Q22" s="342">
        <v>27.930332186249036</v>
      </c>
      <c r="R22" s="341">
        <v>3393</v>
      </c>
      <c r="S22" s="342">
        <v>85.315564495851149</v>
      </c>
    </row>
    <row r="23" spans="1:19" s="275" customFormat="1" ht="18" customHeight="1" x14ac:dyDescent="0.2">
      <c r="A23" s="318"/>
      <c r="B23" s="331" t="s">
        <v>45</v>
      </c>
      <c r="C23" s="341">
        <f t="shared" si="0"/>
        <v>25635</v>
      </c>
      <c r="D23" s="342">
        <f t="shared" si="1"/>
        <v>12.729349256399432</v>
      </c>
      <c r="E23" s="338"/>
      <c r="F23" s="341">
        <v>12217</v>
      </c>
      <c r="G23" s="342">
        <v>47.657499512385407</v>
      </c>
      <c r="H23" s="341">
        <v>10636</v>
      </c>
      <c r="I23" s="342">
        <v>87.059016125071622</v>
      </c>
      <c r="J23" s="341"/>
      <c r="K23" s="341">
        <v>8797</v>
      </c>
      <c r="L23" s="342">
        <v>34.316364345621217</v>
      </c>
      <c r="M23" s="341">
        <v>7346</v>
      </c>
      <c r="N23" s="342">
        <v>83.505740593384104</v>
      </c>
      <c r="O23" s="341"/>
      <c r="P23" s="341">
        <v>4621</v>
      </c>
      <c r="Q23" s="342">
        <v>18.026136141993369</v>
      </c>
      <c r="R23" s="341">
        <v>3415</v>
      </c>
      <c r="S23" s="342">
        <v>73.901752867344726</v>
      </c>
    </row>
    <row r="24" spans="1:19" s="275" customFormat="1" ht="18" customHeight="1" x14ac:dyDescent="0.2">
      <c r="A24" s="318">
        <v>47094</v>
      </c>
      <c r="B24" s="331" t="s">
        <v>46</v>
      </c>
      <c r="C24" s="341">
        <f t="shared" si="0"/>
        <v>1333</v>
      </c>
      <c r="D24" s="342">
        <f t="shared" si="1"/>
        <v>0.66191623010651235</v>
      </c>
      <c r="E24" s="338"/>
      <c r="F24" s="341">
        <v>788</v>
      </c>
      <c r="G24" s="342">
        <v>59.114778694673667</v>
      </c>
      <c r="H24" s="341">
        <v>770</v>
      </c>
      <c r="I24" s="342">
        <v>97.71573604060913</v>
      </c>
      <c r="J24" s="341"/>
      <c r="K24" s="341">
        <v>418</v>
      </c>
      <c r="L24" s="342">
        <v>31.357839459864966</v>
      </c>
      <c r="M24" s="341">
        <v>389</v>
      </c>
      <c r="N24" s="342">
        <v>93.062200956937801</v>
      </c>
      <c r="O24" s="341"/>
      <c r="P24" s="341">
        <v>127</v>
      </c>
      <c r="Q24" s="342">
        <v>9.527381845461365</v>
      </c>
      <c r="R24" s="341">
        <v>102</v>
      </c>
      <c r="S24" s="342">
        <v>80.314960629921259</v>
      </c>
    </row>
    <row r="25" spans="1:19" s="275" customFormat="1" ht="18" customHeight="1" x14ac:dyDescent="0.2">
      <c r="B25" s="331" t="s">
        <v>47</v>
      </c>
      <c r="C25" s="341">
        <f t="shared" si="0"/>
        <v>2671</v>
      </c>
      <c r="D25" s="342">
        <f t="shared" si="1"/>
        <v>1.3263152667775653</v>
      </c>
      <c r="E25" s="338"/>
      <c r="F25" s="341">
        <v>697</v>
      </c>
      <c r="G25" s="342">
        <v>26.095095469861473</v>
      </c>
      <c r="H25" s="341">
        <v>578</v>
      </c>
      <c r="I25" s="342">
        <v>82.926829268292678</v>
      </c>
      <c r="J25" s="341"/>
      <c r="K25" s="341">
        <v>1240</v>
      </c>
      <c r="L25" s="342">
        <v>46.424560089853991</v>
      </c>
      <c r="M25" s="341">
        <v>990</v>
      </c>
      <c r="N25" s="342">
        <v>79.838709677419345</v>
      </c>
      <c r="O25" s="341"/>
      <c r="P25" s="341">
        <v>734</v>
      </c>
      <c r="Q25" s="342">
        <v>27.480344440284536</v>
      </c>
      <c r="R25" s="341">
        <v>439</v>
      </c>
      <c r="S25" s="342">
        <v>59.809264305177109</v>
      </c>
    </row>
    <row r="26" spans="1:19" s="275" customFormat="1" ht="18" customHeight="1" x14ac:dyDescent="0.2">
      <c r="B26" s="331" t="s">
        <v>48</v>
      </c>
      <c r="C26" s="341">
        <f t="shared" si="0"/>
        <v>1366</v>
      </c>
      <c r="D26" s="342">
        <f t="shared" si="1"/>
        <v>0.67830275343248014</v>
      </c>
      <c r="E26" s="338"/>
      <c r="F26" s="341">
        <v>676</v>
      </c>
      <c r="G26" s="342">
        <v>49.487554904831626</v>
      </c>
      <c r="H26" s="341">
        <v>585</v>
      </c>
      <c r="I26" s="342">
        <v>86.538461538461547</v>
      </c>
      <c r="J26" s="341"/>
      <c r="K26" s="341">
        <v>649</v>
      </c>
      <c r="L26" s="342">
        <v>47.510980966325036</v>
      </c>
      <c r="M26" s="341">
        <v>550</v>
      </c>
      <c r="N26" s="342">
        <v>84.745762711864401</v>
      </c>
      <c r="O26" s="341"/>
      <c r="P26" s="341">
        <v>41</v>
      </c>
      <c r="Q26" s="342">
        <v>3.0014641288433381</v>
      </c>
      <c r="R26" s="341">
        <v>35</v>
      </c>
      <c r="S26" s="342">
        <v>85.365853658536579</v>
      </c>
    </row>
    <row r="27" spans="1:19" s="275" customFormat="1" ht="18" customHeight="1" x14ac:dyDescent="0.2">
      <c r="B27" s="331" t="s">
        <v>49</v>
      </c>
      <c r="C27" s="341">
        <f t="shared" si="0"/>
        <v>995</v>
      </c>
      <c r="D27" s="342">
        <f t="shared" si="1"/>
        <v>0.49407850634357076</v>
      </c>
      <c r="E27" s="338"/>
      <c r="F27" s="341">
        <v>504</v>
      </c>
      <c r="G27" s="342">
        <v>50.653266331658287</v>
      </c>
      <c r="H27" s="341">
        <v>421</v>
      </c>
      <c r="I27" s="342">
        <v>83.531746031746039</v>
      </c>
      <c r="J27" s="341"/>
      <c r="K27" s="341">
        <v>447</v>
      </c>
      <c r="L27" s="342">
        <v>44.924623115577887</v>
      </c>
      <c r="M27" s="341">
        <v>329</v>
      </c>
      <c r="N27" s="342">
        <v>73.601789709172266</v>
      </c>
      <c r="O27" s="341"/>
      <c r="P27" s="341">
        <v>44</v>
      </c>
      <c r="Q27" s="342">
        <v>4.4221105527638196</v>
      </c>
      <c r="R27" s="341">
        <v>23</v>
      </c>
      <c r="S27" s="342">
        <v>52.272727272727273</v>
      </c>
    </row>
    <row r="28" spans="1:19" s="275" customFormat="1" ht="18" customHeight="1" x14ac:dyDescent="0.2">
      <c r="B28" s="336" t="s">
        <v>4</v>
      </c>
      <c r="C28" s="343">
        <f t="shared" si="0"/>
        <v>4</v>
      </c>
      <c r="D28" s="344">
        <f t="shared" si="1"/>
        <v>1.9862452516324455E-3</v>
      </c>
      <c r="E28" s="338"/>
      <c r="F28" s="343">
        <v>2</v>
      </c>
      <c r="G28" s="344">
        <v>50</v>
      </c>
      <c r="H28" s="343">
        <v>2</v>
      </c>
      <c r="I28" s="344">
        <v>100</v>
      </c>
      <c r="J28" s="341"/>
      <c r="K28" s="343">
        <v>1</v>
      </c>
      <c r="L28" s="344">
        <v>25</v>
      </c>
      <c r="M28" s="343">
        <v>1</v>
      </c>
      <c r="N28" s="344">
        <v>100</v>
      </c>
      <c r="O28" s="341"/>
      <c r="P28" s="343">
        <v>1</v>
      </c>
      <c r="Q28" s="344">
        <v>25</v>
      </c>
      <c r="R28" s="343">
        <v>1</v>
      </c>
      <c r="S28" s="344">
        <v>100</v>
      </c>
    </row>
    <row r="29" spans="1:19" s="212" customFormat="1" ht="18" customHeight="1" x14ac:dyDescent="0.2">
      <c r="B29" s="332" t="s">
        <v>3</v>
      </c>
      <c r="C29" s="333">
        <f>SUM(C11:C28)</f>
        <v>201385</v>
      </c>
      <c r="D29" s="334">
        <f t="shared" si="1"/>
        <v>100</v>
      </c>
      <c r="E29" s="349"/>
      <c r="F29" s="333">
        <f>SUM(F11:F28)</f>
        <v>71174</v>
      </c>
      <c r="G29" s="334">
        <f t="shared" ref="G29" si="2">F29/$C29*100</f>
        <v>35.342254884921914</v>
      </c>
      <c r="H29" s="333">
        <f>SUM(H11:H28)</f>
        <v>62232</v>
      </c>
      <c r="I29" s="334">
        <f t="shared" ref="I29" si="3">H29/F29*100</f>
        <v>87.436423413044082</v>
      </c>
      <c r="J29" s="352"/>
      <c r="K29" s="333">
        <f>SUM(K11:K28)</f>
        <v>72250</v>
      </c>
      <c r="L29" s="334">
        <f t="shared" ref="L29" si="4">K29/$C29*100</f>
        <v>35.87655485761104</v>
      </c>
      <c r="M29" s="333">
        <f>SUM(M11:M28)</f>
        <v>60073</v>
      </c>
      <c r="N29" s="334">
        <f t="shared" ref="N29" si="5">M29/K29*100</f>
        <v>83.14602076124568</v>
      </c>
      <c r="O29" s="352"/>
      <c r="P29" s="333">
        <f>SUM(P11:P28)</f>
        <v>57961</v>
      </c>
      <c r="Q29" s="353">
        <f t="shared" ref="Q29" si="6">P29/$C29*100</f>
        <v>28.781190257467042</v>
      </c>
      <c r="R29" s="333">
        <f>SUM(R11:R28)</f>
        <v>43010</v>
      </c>
      <c r="S29" s="353">
        <f t="shared" ref="S29" si="7">R29/P29*100</f>
        <v>74.205068925656903</v>
      </c>
    </row>
    <row r="30" spans="1:19" s="256" customFormat="1" ht="6.75" customHeight="1" x14ac:dyDescent="0.2">
      <c r="B30" s="1133"/>
      <c r="C30" s="1133"/>
      <c r="D30" s="1133"/>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69</v>
      </c>
    </row>
    <row r="2" spans="1:21" s="205" customFormat="1" ht="49.5" customHeight="1" x14ac:dyDescent="0.2">
      <c r="B2" s="1033"/>
      <c r="C2" s="1033"/>
      <c r="D2" s="1033"/>
      <c r="E2" s="206"/>
      <c r="F2" s="1134"/>
      <c r="G2" s="1134"/>
      <c r="H2" s="1134"/>
      <c r="I2" s="1134"/>
      <c r="J2" s="1134"/>
      <c r="K2" s="1134"/>
      <c r="L2" s="1134"/>
      <c r="M2" s="1134"/>
      <c r="N2" s="1134"/>
      <c r="O2" s="1134"/>
      <c r="P2" s="1134"/>
      <c r="Q2" s="1134"/>
      <c r="S2" s="206"/>
    </row>
    <row r="3" spans="1:21" s="205" customFormat="1" ht="3" customHeight="1" x14ac:dyDescent="0.2">
      <c r="B3" s="206"/>
      <c r="C3" s="206"/>
      <c r="D3" s="206"/>
      <c r="E3" s="206"/>
      <c r="K3" s="206"/>
      <c r="P3" s="206"/>
      <c r="S3" s="206"/>
    </row>
    <row r="4" spans="1:21" s="208" customFormat="1" ht="19.5" customHeight="1" x14ac:dyDescent="0.2">
      <c r="B4" s="1148" t="s">
        <v>443</v>
      </c>
      <c r="C4" s="1148"/>
      <c r="D4" s="1148"/>
      <c r="E4" s="1148"/>
      <c r="F4" s="1148"/>
      <c r="G4" s="1148"/>
      <c r="H4" s="1148"/>
      <c r="I4" s="1148"/>
      <c r="J4" s="1148"/>
      <c r="K4" s="1148"/>
      <c r="L4" s="1148"/>
      <c r="M4" s="1148"/>
      <c r="N4" s="1148"/>
      <c r="O4" s="1148"/>
      <c r="P4" s="1148"/>
      <c r="Q4" s="1148"/>
      <c r="R4" s="1148"/>
      <c r="S4" s="1148"/>
      <c r="T4" s="314"/>
    </row>
    <row r="5" spans="1:21" s="315" customFormat="1" ht="15" customHeight="1" x14ac:dyDescent="0.2">
      <c r="B5" s="1135" t="str">
        <f>porsaad!B6</f>
        <v>Situación a 31 de agosto de 2023</v>
      </c>
      <c r="C5" s="1135"/>
      <c r="D5" s="1135"/>
      <c r="E5" s="1135"/>
      <c r="F5" s="1135"/>
      <c r="G5" s="1135"/>
      <c r="H5" s="1135"/>
      <c r="I5" s="1135"/>
      <c r="J5" s="1135"/>
      <c r="K5" s="1135"/>
      <c r="L5" s="1135"/>
      <c r="M5" s="1135"/>
      <c r="N5" s="1135"/>
      <c r="O5" s="1135"/>
      <c r="P5" s="1135"/>
      <c r="Q5" s="1135"/>
      <c r="R5" s="1135"/>
      <c r="S5" s="1135"/>
      <c r="T5" s="316"/>
      <c r="U5" s="91"/>
    </row>
    <row r="6" spans="1:21" s="208" customFormat="1" ht="4.5" customHeight="1" x14ac:dyDescent="0.2"/>
    <row r="7" spans="1:21" s="211" customFormat="1" ht="15" customHeight="1" x14ac:dyDescent="0.2">
      <c r="A7" s="212"/>
      <c r="B7" s="1136" t="s">
        <v>15</v>
      </c>
      <c r="C7" s="1139" t="s">
        <v>69</v>
      </c>
      <c r="D7" s="1140"/>
      <c r="E7" s="347"/>
      <c r="F7" s="1150" t="s">
        <v>34</v>
      </c>
      <c r="G7" s="1151"/>
      <c r="H7" s="1151"/>
      <c r="I7" s="1152"/>
      <c r="J7" s="351"/>
      <c r="K7" s="1150" t="s">
        <v>52</v>
      </c>
      <c r="L7" s="1151"/>
      <c r="M7" s="1151"/>
      <c r="N7" s="1152"/>
      <c r="O7" s="351"/>
      <c r="P7" s="1150" t="s">
        <v>53</v>
      </c>
      <c r="Q7" s="1151"/>
      <c r="R7" s="1151"/>
      <c r="S7" s="1152"/>
    </row>
    <row r="8" spans="1:21" s="211" customFormat="1" ht="37.5" customHeight="1" x14ac:dyDescent="0.2">
      <c r="A8" s="212"/>
      <c r="B8" s="1137"/>
      <c r="C8" s="1141"/>
      <c r="D8" s="1142"/>
      <c r="E8" s="347"/>
      <c r="F8" s="1153" t="s">
        <v>75</v>
      </c>
      <c r="G8" s="1154"/>
      <c r="H8" s="1155" t="s">
        <v>298</v>
      </c>
      <c r="I8" s="1156"/>
      <c r="J8" s="329"/>
      <c r="K8" s="1153" t="s">
        <v>75</v>
      </c>
      <c r="L8" s="1154"/>
      <c r="M8" s="1155" t="s">
        <v>298</v>
      </c>
      <c r="N8" s="1156"/>
      <c r="O8" s="329"/>
      <c r="P8" s="1153" t="s">
        <v>75</v>
      </c>
      <c r="Q8" s="1154"/>
      <c r="R8" s="1155" t="s">
        <v>298</v>
      </c>
      <c r="S8" s="1156"/>
    </row>
    <row r="9" spans="1:21" s="216" customFormat="1" ht="29.25" customHeight="1" x14ac:dyDescent="0.2">
      <c r="A9" s="317"/>
      <c r="B9" s="1138"/>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78191</v>
      </c>
      <c r="D11" s="340">
        <f>C11/C$29*100</f>
        <v>14.463904519842988</v>
      </c>
      <c r="E11" s="338"/>
      <c r="F11" s="335">
        <v>26125</v>
      </c>
      <c r="G11" s="340">
        <v>33.4117737335499</v>
      </c>
      <c r="H11" s="335">
        <v>21074</v>
      </c>
      <c r="I11" s="340">
        <v>80.666028708133979</v>
      </c>
      <c r="J11" s="341"/>
      <c r="K11" s="335">
        <v>36955</v>
      </c>
      <c r="L11" s="340">
        <v>47.262472663094215</v>
      </c>
      <c r="M11" s="335">
        <v>29635</v>
      </c>
      <c r="N11" s="340">
        <v>80.192125558111215</v>
      </c>
      <c r="O11" s="341"/>
      <c r="P11" s="335">
        <v>15111</v>
      </c>
      <c r="Q11" s="340">
        <v>19.325753603355885</v>
      </c>
      <c r="R11" s="335">
        <v>12917</v>
      </c>
      <c r="S11" s="340">
        <v>85.480775593938191</v>
      </c>
    </row>
    <row r="12" spans="1:21" s="275" customFormat="1" ht="18" customHeight="1" x14ac:dyDescent="0.2">
      <c r="A12" s="318"/>
      <c r="B12" s="331" t="s">
        <v>10</v>
      </c>
      <c r="C12" s="341">
        <f t="shared" ref="C12:C28" si="0">F12+K12+P12</f>
        <v>19808</v>
      </c>
      <c r="D12" s="342">
        <f t="shared" ref="D12:D29" si="1">C12/C$29*100</f>
        <v>3.664117618767504</v>
      </c>
      <c r="E12" s="338"/>
      <c r="F12" s="341">
        <v>4575</v>
      </c>
      <c r="G12" s="342">
        <v>23.096728594507272</v>
      </c>
      <c r="H12" s="341">
        <v>3917</v>
      </c>
      <c r="I12" s="342">
        <v>85.617486338797804</v>
      </c>
      <c r="J12" s="341"/>
      <c r="K12" s="341">
        <v>7366</v>
      </c>
      <c r="L12" s="342">
        <v>37.186995153473347</v>
      </c>
      <c r="M12" s="341">
        <v>6198</v>
      </c>
      <c r="N12" s="342">
        <v>84.143361390171052</v>
      </c>
      <c r="O12" s="341"/>
      <c r="P12" s="341">
        <v>7867</v>
      </c>
      <c r="Q12" s="342">
        <v>39.716276252019384</v>
      </c>
      <c r="R12" s="341">
        <v>6559</v>
      </c>
      <c r="S12" s="342">
        <v>83.373585865005722</v>
      </c>
    </row>
    <row r="13" spans="1:21" s="275" customFormat="1" ht="18" customHeight="1" x14ac:dyDescent="0.2">
      <c r="A13" s="318"/>
      <c r="B13" s="331" t="s">
        <v>40</v>
      </c>
      <c r="C13" s="341">
        <f t="shared" si="0"/>
        <v>10909</v>
      </c>
      <c r="D13" s="342">
        <f t="shared" si="1"/>
        <v>2.0179654232196436</v>
      </c>
      <c r="E13" s="338"/>
      <c r="F13" s="341">
        <v>2713</v>
      </c>
      <c r="G13" s="342">
        <v>24.869373911449262</v>
      </c>
      <c r="H13" s="341">
        <v>2628</v>
      </c>
      <c r="I13" s="342">
        <v>96.866936970143755</v>
      </c>
      <c r="J13" s="341"/>
      <c r="K13" s="341">
        <v>4029</v>
      </c>
      <c r="L13" s="342">
        <v>36.93280777339811</v>
      </c>
      <c r="M13" s="341">
        <v>3866</v>
      </c>
      <c r="N13" s="342">
        <v>95.954331099528417</v>
      </c>
      <c r="O13" s="341"/>
      <c r="P13" s="341">
        <v>4167</v>
      </c>
      <c r="Q13" s="342">
        <v>38.197818315152624</v>
      </c>
      <c r="R13" s="341">
        <v>3951</v>
      </c>
      <c r="S13" s="342">
        <v>94.816414686825055</v>
      </c>
    </row>
    <row r="14" spans="1:21" s="275" customFormat="1" ht="18" customHeight="1" x14ac:dyDescent="0.2">
      <c r="A14" s="318"/>
      <c r="B14" s="331" t="s">
        <v>41</v>
      </c>
      <c r="C14" s="341">
        <f t="shared" si="0"/>
        <v>21412</v>
      </c>
      <c r="D14" s="342">
        <f t="shared" si="1"/>
        <v>3.9608282740836929</v>
      </c>
      <c r="E14" s="338"/>
      <c r="F14" s="341">
        <v>4405</v>
      </c>
      <c r="G14" s="342">
        <v>20.572576125537083</v>
      </c>
      <c r="H14" s="341">
        <v>2194</v>
      </c>
      <c r="I14" s="342">
        <v>49.807037457434731</v>
      </c>
      <c r="J14" s="341"/>
      <c r="K14" s="341">
        <v>7441</v>
      </c>
      <c r="L14" s="342">
        <v>34.751541191855033</v>
      </c>
      <c r="M14" s="341">
        <v>3071</v>
      </c>
      <c r="N14" s="342">
        <v>41.271334498051338</v>
      </c>
      <c r="O14" s="341"/>
      <c r="P14" s="341">
        <v>9566</v>
      </c>
      <c r="Q14" s="342">
        <v>44.675882682607885</v>
      </c>
      <c r="R14" s="341">
        <v>2991</v>
      </c>
      <c r="S14" s="342">
        <v>31.266987246498012</v>
      </c>
    </row>
    <row r="15" spans="1:21" s="275" customFormat="1" ht="18" customHeight="1" x14ac:dyDescent="0.2">
      <c r="A15" s="318"/>
      <c r="B15" s="331" t="s">
        <v>9</v>
      </c>
      <c r="C15" s="341">
        <f t="shared" si="0"/>
        <v>15800</v>
      </c>
      <c r="D15" s="342">
        <f t="shared" si="1"/>
        <v>2.9227109438876497</v>
      </c>
      <c r="E15" s="338"/>
      <c r="F15" s="341">
        <v>5355</v>
      </c>
      <c r="G15" s="342">
        <v>33.892405063291136</v>
      </c>
      <c r="H15" s="341">
        <v>4612</v>
      </c>
      <c r="I15" s="342">
        <v>86.125116713352014</v>
      </c>
      <c r="J15" s="341"/>
      <c r="K15" s="341">
        <v>5940</v>
      </c>
      <c r="L15" s="342">
        <v>37.594936708860757</v>
      </c>
      <c r="M15" s="341">
        <v>5210</v>
      </c>
      <c r="N15" s="342">
        <v>87.710437710437702</v>
      </c>
      <c r="O15" s="341"/>
      <c r="P15" s="341">
        <v>4505</v>
      </c>
      <c r="Q15" s="342">
        <v>28.512658227848103</v>
      </c>
      <c r="R15" s="341">
        <v>3987</v>
      </c>
      <c r="S15" s="342">
        <v>88.501664816870147</v>
      </c>
    </row>
    <row r="16" spans="1:21" s="275" customFormat="1" ht="18" customHeight="1" x14ac:dyDescent="0.2">
      <c r="A16" s="318"/>
      <c r="B16" s="331" t="s">
        <v>8</v>
      </c>
      <c r="C16" s="341">
        <f t="shared" si="0"/>
        <v>9023</v>
      </c>
      <c r="D16" s="342">
        <f t="shared" si="1"/>
        <v>1.6690899270062189</v>
      </c>
      <c r="E16" s="338"/>
      <c r="F16" s="341">
        <v>2383</v>
      </c>
      <c r="G16" s="342">
        <v>26.41028482766264</v>
      </c>
      <c r="H16" s="341">
        <v>2076</v>
      </c>
      <c r="I16" s="342">
        <v>87.117079311791855</v>
      </c>
      <c r="J16" s="341"/>
      <c r="K16" s="341">
        <v>3557</v>
      </c>
      <c r="L16" s="342">
        <v>39.421478443976504</v>
      </c>
      <c r="M16" s="341">
        <v>2723</v>
      </c>
      <c r="N16" s="342">
        <v>76.553275231937022</v>
      </c>
      <c r="O16" s="341"/>
      <c r="P16" s="341">
        <v>3083</v>
      </c>
      <c r="Q16" s="342">
        <v>34.16823672836086</v>
      </c>
      <c r="R16" s="341">
        <v>2276</v>
      </c>
      <c r="S16" s="342">
        <v>73.82419721050924</v>
      </c>
    </row>
    <row r="17" spans="1:19" s="275" customFormat="1" ht="18" customHeight="1" x14ac:dyDescent="0.2">
      <c r="A17" s="318"/>
      <c r="B17" s="331" t="s">
        <v>7</v>
      </c>
      <c r="C17" s="341">
        <f t="shared" si="0"/>
        <v>32171</v>
      </c>
      <c r="D17" s="342">
        <f t="shared" si="1"/>
        <v>5.9510464415069357</v>
      </c>
      <c r="E17" s="338"/>
      <c r="F17" s="341">
        <v>9144</v>
      </c>
      <c r="G17" s="342">
        <v>28.423113984644555</v>
      </c>
      <c r="H17" s="341">
        <v>6485</v>
      </c>
      <c r="I17" s="342">
        <v>70.92082239720034</v>
      </c>
      <c r="J17" s="341"/>
      <c r="K17" s="341">
        <v>11847</v>
      </c>
      <c r="L17" s="342">
        <v>36.825090920394146</v>
      </c>
      <c r="M17" s="341">
        <v>8089</v>
      </c>
      <c r="N17" s="342">
        <v>68.278889170254075</v>
      </c>
      <c r="O17" s="341"/>
      <c r="P17" s="341">
        <v>11180</v>
      </c>
      <c r="Q17" s="342">
        <v>34.751795094961302</v>
      </c>
      <c r="R17" s="341">
        <v>7719</v>
      </c>
      <c r="S17" s="342">
        <v>69.042933810375672</v>
      </c>
    </row>
    <row r="18" spans="1:19" s="275" customFormat="1" ht="18" customHeight="1" x14ac:dyDescent="0.2">
      <c r="A18" s="318"/>
      <c r="B18" s="331" t="s">
        <v>43</v>
      </c>
      <c r="C18" s="341">
        <f t="shared" si="0"/>
        <v>16460</v>
      </c>
      <c r="D18" s="342">
        <f t="shared" si="1"/>
        <v>3.0447988693918173</v>
      </c>
      <c r="E18" s="338"/>
      <c r="F18" s="341">
        <v>7544</v>
      </c>
      <c r="G18" s="342">
        <v>45.832320777642771</v>
      </c>
      <c r="H18" s="341">
        <v>3960</v>
      </c>
      <c r="I18" s="342">
        <v>52.492046659597037</v>
      </c>
      <c r="J18" s="341"/>
      <c r="K18" s="341">
        <v>6705</v>
      </c>
      <c r="L18" s="342">
        <v>40.735115431348724</v>
      </c>
      <c r="M18" s="341">
        <v>4200</v>
      </c>
      <c r="N18" s="342">
        <v>62.639821029082775</v>
      </c>
      <c r="O18" s="341"/>
      <c r="P18" s="341">
        <v>2211</v>
      </c>
      <c r="Q18" s="342">
        <v>13.432563791008507</v>
      </c>
      <c r="R18" s="341">
        <v>1509</v>
      </c>
      <c r="S18" s="342">
        <v>68.249660786974218</v>
      </c>
    </row>
    <row r="19" spans="1:19" s="275" customFormat="1" ht="18" customHeight="1" x14ac:dyDescent="0.2">
      <c r="A19" s="318"/>
      <c r="B19" s="331" t="s">
        <v>44</v>
      </c>
      <c r="C19" s="341">
        <f t="shared" si="0"/>
        <v>104757</v>
      </c>
      <c r="D19" s="342">
        <f t="shared" si="1"/>
        <v>19.378128503091045</v>
      </c>
      <c r="E19" s="338"/>
      <c r="F19" s="341">
        <v>19396</v>
      </c>
      <c r="G19" s="342">
        <v>18.515230485790926</v>
      </c>
      <c r="H19" s="341">
        <v>13117</v>
      </c>
      <c r="I19" s="342">
        <v>67.627345844504021</v>
      </c>
      <c r="J19" s="341"/>
      <c r="K19" s="341">
        <v>41153</v>
      </c>
      <c r="L19" s="342">
        <v>39.284248307988967</v>
      </c>
      <c r="M19" s="341">
        <v>30253</v>
      </c>
      <c r="N19" s="342">
        <v>73.513474108813455</v>
      </c>
      <c r="O19" s="341"/>
      <c r="P19" s="341">
        <v>44208</v>
      </c>
      <c r="Q19" s="342">
        <v>42.20052120622011</v>
      </c>
      <c r="R19" s="341">
        <v>39818</v>
      </c>
      <c r="S19" s="342">
        <v>90.06967064784655</v>
      </c>
    </row>
    <row r="20" spans="1:19" s="275" customFormat="1" ht="18" customHeight="1" x14ac:dyDescent="0.2">
      <c r="A20" s="318"/>
      <c r="B20" s="331" t="s">
        <v>6</v>
      </c>
      <c r="C20" s="341">
        <f t="shared" si="0"/>
        <v>94457</v>
      </c>
      <c r="D20" s="342">
        <f t="shared" si="1"/>
        <v>17.472816938404794</v>
      </c>
      <c r="E20" s="338"/>
      <c r="F20" s="341">
        <v>27330</v>
      </c>
      <c r="G20" s="342">
        <v>28.933800565336611</v>
      </c>
      <c r="H20" s="341">
        <v>16360</v>
      </c>
      <c r="I20" s="342">
        <v>59.860958653494336</v>
      </c>
      <c r="J20" s="341"/>
      <c r="K20" s="341">
        <v>34906</v>
      </c>
      <c r="L20" s="342">
        <v>36.954381358713491</v>
      </c>
      <c r="M20" s="341">
        <v>20122</v>
      </c>
      <c r="N20" s="342">
        <v>57.646249928379078</v>
      </c>
      <c r="O20" s="341"/>
      <c r="P20" s="341">
        <v>32221</v>
      </c>
      <c r="Q20" s="342">
        <v>34.111818075949898</v>
      </c>
      <c r="R20" s="341">
        <v>18973</v>
      </c>
      <c r="S20" s="342">
        <v>58.883957667359802</v>
      </c>
    </row>
    <row r="21" spans="1:19" s="275" customFormat="1" ht="18" customHeight="1" x14ac:dyDescent="0.2">
      <c r="A21" s="318"/>
      <c r="B21" s="331" t="s">
        <v>5</v>
      </c>
      <c r="C21" s="341">
        <f t="shared" si="0"/>
        <v>6286</v>
      </c>
      <c r="D21" s="342">
        <f t="shared" si="1"/>
        <v>1.1627949995745421</v>
      </c>
      <c r="E21" s="338"/>
      <c r="F21" s="341">
        <v>1917</v>
      </c>
      <c r="G21" s="342">
        <v>30.496341075405663</v>
      </c>
      <c r="H21" s="341">
        <v>1673</v>
      </c>
      <c r="I21" s="342">
        <v>87.271778821074591</v>
      </c>
      <c r="J21" s="341"/>
      <c r="K21" s="341">
        <v>2507</v>
      </c>
      <c r="L21" s="342">
        <v>39.882278078269167</v>
      </c>
      <c r="M21" s="341">
        <v>2268</v>
      </c>
      <c r="N21" s="342">
        <v>90.466693258875154</v>
      </c>
      <c r="O21" s="341"/>
      <c r="P21" s="341">
        <v>1862</v>
      </c>
      <c r="Q21" s="342">
        <v>29.621380846325167</v>
      </c>
      <c r="R21" s="341">
        <v>1726</v>
      </c>
      <c r="S21" s="342">
        <v>92.696025778732547</v>
      </c>
    </row>
    <row r="22" spans="1:19" s="275" customFormat="1" ht="18" customHeight="1" x14ac:dyDescent="0.2">
      <c r="A22" s="318"/>
      <c r="B22" s="331" t="s">
        <v>38</v>
      </c>
      <c r="C22" s="341">
        <f t="shared" si="0"/>
        <v>17277</v>
      </c>
      <c r="D22" s="342">
        <f t="shared" si="1"/>
        <v>3.1959289226295517</v>
      </c>
      <c r="E22" s="338"/>
      <c r="F22" s="341">
        <v>5172</v>
      </c>
      <c r="G22" s="342">
        <v>29.935752734849803</v>
      </c>
      <c r="H22" s="341">
        <v>4935</v>
      </c>
      <c r="I22" s="342">
        <v>95.417633410672849</v>
      </c>
      <c r="J22" s="341"/>
      <c r="K22" s="341">
        <v>6280</v>
      </c>
      <c r="L22" s="342">
        <v>36.348903166058918</v>
      </c>
      <c r="M22" s="341">
        <v>6013</v>
      </c>
      <c r="N22" s="342">
        <v>95.748407643312106</v>
      </c>
      <c r="O22" s="341"/>
      <c r="P22" s="341">
        <v>5825</v>
      </c>
      <c r="Q22" s="342">
        <v>33.715344099091276</v>
      </c>
      <c r="R22" s="341">
        <v>5613</v>
      </c>
      <c r="S22" s="342">
        <v>96.360515021459221</v>
      </c>
    </row>
    <row r="23" spans="1:19" s="275" customFormat="1" ht="18" customHeight="1" x14ac:dyDescent="0.2">
      <c r="A23" s="318"/>
      <c r="B23" s="331" t="s">
        <v>45</v>
      </c>
      <c r="C23" s="341">
        <f t="shared" si="0"/>
        <v>43713</v>
      </c>
      <c r="D23" s="342">
        <f t="shared" si="1"/>
        <v>8.0861052841873935</v>
      </c>
      <c r="E23" s="338"/>
      <c r="F23" s="341">
        <v>14696</v>
      </c>
      <c r="G23" s="342">
        <v>33.619289456225836</v>
      </c>
      <c r="H23" s="341">
        <v>10298</v>
      </c>
      <c r="I23" s="342">
        <v>70.073489384866633</v>
      </c>
      <c r="J23" s="341"/>
      <c r="K23" s="341">
        <v>17619</v>
      </c>
      <c r="L23" s="342">
        <v>40.306087433944136</v>
      </c>
      <c r="M23" s="341">
        <v>12569</v>
      </c>
      <c r="N23" s="342">
        <v>71.337760372325334</v>
      </c>
      <c r="O23" s="341"/>
      <c r="P23" s="341">
        <v>11398</v>
      </c>
      <c r="Q23" s="342">
        <v>26.074623109830025</v>
      </c>
      <c r="R23" s="341">
        <v>8755</v>
      </c>
      <c r="S23" s="342">
        <v>76.811721354623614</v>
      </c>
    </row>
    <row r="24" spans="1:19" s="275" customFormat="1" ht="18" customHeight="1" x14ac:dyDescent="0.2">
      <c r="A24" s="318">
        <v>47094</v>
      </c>
      <c r="B24" s="331" t="s">
        <v>46</v>
      </c>
      <c r="C24" s="341">
        <f t="shared" si="0"/>
        <v>23407</v>
      </c>
      <c r="D24" s="342">
        <f t="shared" si="1"/>
        <v>4.3298667761758365</v>
      </c>
      <c r="E24" s="338"/>
      <c r="F24" s="341">
        <v>7448</v>
      </c>
      <c r="G24" s="342">
        <v>31.819541162899988</v>
      </c>
      <c r="H24" s="341">
        <v>6160</v>
      </c>
      <c r="I24" s="342">
        <v>82.706766917293223</v>
      </c>
      <c r="J24" s="341"/>
      <c r="K24" s="341">
        <v>9319</v>
      </c>
      <c r="L24" s="342">
        <v>39.812876489938908</v>
      </c>
      <c r="M24" s="341">
        <v>7541</v>
      </c>
      <c r="N24" s="342">
        <v>80.920699645884753</v>
      </c>
      <c r="O24" s="341"/>
      <c r="P24" s="341">
        <v>6640</v>
      </c>
      <c r="Q24" s="342">
        <v>28.367582347161107</v>
      </c>
      <c r="R24" s="341">
        <v>5484</v>
      </c>
      <c r="S24" s="342">
        <v>82.590361445783131</v>
      </c>
    </row>
    <row r="25" spans="1:19" s="275" customFormat="1" ht="18" customHeight="1" x14ac:dyDescent="0.2">
      <c r="B25" s="331" t="s">
        <v>47</v>
      </c>
      <c r="C25" s="341">
        <f t="shared" si="0"/>
        <v>9544</v>
      </c>
      <c r="D25" s="342">
        <f t="shared" si="1"/>
        <v>1.765465395472388</v>
      </c>
      <c r="E25" s="338"/>
      <c r="F25" s="341">
        <v>1453</v>
      </c>
      <c r="G25" s="342">
        <v>15.224224643755239</v>
      </c>
      <c r="H25" s="341">
        <v>1062</v>
      </c>
      <c r="I25" s="342">
        <v>73.090158293186519</v>
      </c>
      <c r="J25" s="341"/>
      <c r="K25" s="341">
        <v>3050</v>
      </c>
      <c r="L25" s="342">
        <v>31.957250628667229</v>
      </c>
      <c r="M25" s="341">
        <v>1982</v>
      </c>
      <c r="N25" s="342">
        <v>64.983606557377044</v>
      </c>
      <c r="O25" s="341"/>
      <c r="P25" s="341">
        <v>5041</v>
      </c>
      <c r="Q25" s="342">
        <v>52.818524727577532</v>
      </c>
      <c r="R25" s="341">
        <v>2879</v>
      </c>
      <c r="S25" s="342">
        <v>57.111684189644905</v>
      </c>
    </row>
    <row r="26" spans="1:19" s="275" customFormat="1" ht="18" customHeight="1" x14ac:dyDescent="0.2">
      <c r="B26" s="331" t="s">
        <v>48</v>
      </c>
      <c r="C26" s="341">
        <f t="shared" si="0"/>
        <v>34458</v>
      </c>
      <c r="D26" s="342">
        <f t="shared" si="1"/>
        <v>6.3740996015494069</v>
      </c>
      <c r="E26" s="338"/>
      <c r="F26" s="341">
        <v>7185</v>
      </c>
      <c r="G26" s="342">
        <v>20.851471356433919</v>
      </c>
      <c r="H26" s="341">
        <v>3914</v>
      </c>
      <c r="I26" s="342">
        <v>54.474599860821158</v>
      </c>
      <c r="J26" s="341"/>
      <c r="K26" s="341">
        <v>12263</v>
      </c>
      <c r="L26" s="342">
        <v>35.588252365198215</v>
      </c>
      <c r="M26" s="341">
        <v>6623</v>
      </c>
      <c r="N26" s="342">
        <v>54.007991519204111</v>
      </c>
      <c r="O26" s="341"/>
      <c r="P26" s="341">
        <v>15010</v>
      </c>
      <c r="Q26" s="342">
        <v>43.560276278367866</v>
      </c>
      <c r="R26" s="341">
        <v>9342</v>
      </c>
      <c r="S26" s="342">
        <v>62.238507661558963</v>
      </c>
    </row>
    <row r="27" spans="1:19" s="275" customFormat="1" ht="18" customHeight="1" x14ac:dyDescent="0.2">
      <c r="B27" s="331" t="s">
        <v>49</v>
      </c>
      <c r="C27" s="341">
        <f t="shared" si="0"/>
        <v>1236</v>
      </c>
      <c r="D27" s="342">
        <f t="shared" si="1"/>
        <v>0.22863738776235029</v>
      </c>
      <c r="E27" s="338"/>
      <c r="F27" s="341">
        <v>520</v>
      </c>
      <c r="G27" s="342">
        <v>42.071197411003233</v>
      </c>
      <c r="H27" s="341">
        <v>192</v>
      </c>
      <c r="I27" s="342">
        <v>36.923076923076927</v>
      </c>
      <c r="J27" s="341"/>
      <c r="K27" s="341">
        <v>711</v>
      </c>
      <c r="L27" s="342">
        <v>57.524271844660191</v>
      </c>
      <c r="M27" s="341">
        <v>259</v>
      </c>
      <c r="N27" s="342">
        <v>36.427566807313646</v>
      </c>
      <c r="O27" s="341"/>
      <c r="P27" s="341">
        <v>5</v>
      </c>
      <c r="Q27" s="342">
        <v>0.40453074433656955</v>
      </c>
      <c r="R27" s="341">
        <v>4</v>
      </c>
      <c r="S27" s="342">
        <v>80</v>
      </c>
    </row>
    <row r="28" spans="1:19" s="275" customFormat="1" ht="18" customHeight="1" x14ac:dyDescent="0.2">
      <c r="B28" s="336" t="s">
        <v>4</v>
      </c>
      <c r="C28" s="343">
        <f t="shared" si="0"/>
        <v>1685</v>
      </c>
      <c r="D28" s="344">
        <f t="shared" si="1"/>
        <v>0.31169417344624617</v>
      </c>
      <c r="E28" s="338"/>
      <c r="F28" s="343">
        <v>657</v>
      </c>
      <c r="G28" s="344">
        <v>38.991097922848667</v>
      </c>
      <c r="H28" s="343">
        <v>635</v>
      </c>
      <c r="I28" s="344">
        <v>96.651445966514459</v>
      </c>
      <c r="J28" s="341"/>
      <c r="K28" s="343">
        <v>648</v>
      </c>
      <c r="L28" s="344">
        <v>38.456973293768549</v>
      </c>
      <c r="M28" s="343">
        <v>624</v>
      </c>
      <c r="N28" s="344">
        <v>96.296296296296291</v>
      </c>
      <c r="O28" s="341"/>
      <c r="P28" s="343">
        <v>380</v>
      </c>
      <c r="Q28" s="344">
        <v>22.551928783382788</v>
      </c>
      <c r="R28" s="343">
        <v>358</v>
      </c>
      <c r="S28" s="344">
        <v>94.21052631578948</v>
      </c>
    </row>
    <row r="29" spans="1:19" s="212" customFormat="1" ht="18" customHeight="1" x14ac:dyDescent="0.2">
      <c r="B29" s="332" t="s">
        <v>3</v>
      </c>
      <c r="C29" s="333">
        <f>SUM(C11:C28)</f>
        <v>540594</v>
      </c>
      <c r="D29" s="334">
        <f t="shared" si="1"/>
        <v>100</v>
      </c>
      <c r="E29" s="349"/>
      <c r="F29" s="333">
        <f>SUM(F11:F28)</f>
        <v>148018</v>
      </c>
      <c r="G29" s="334">
        <f t="shared" ref="G29" si="2">F29/$C29*100</f>
        <v>27.380622056478614</v>
      </c>
      <c r="H29" s="333">
        <f>SUM(H11:H28)</f>
        <v>105292</v>
      </c>
      <c r="I29" s="334">
        <f t="shared" ref="I29" si="3">H29/F29*100</f>
        <v>71.134591738842573</v>
      </c>
      <c r="J29" s="352"/>
      <c r="K29" s="333">
        <f>SUM(K11:K28)</f>
        <v>212296</v>
      </c>
      <c r="L29" s="334">
        <f t="shared" ref="L29" si="4">K29/$C29*100</f>
        <v>39.270876110352688</v>
      </c>
      <c r="M29" s="333">
        <f>SUM(M11:M28)</f>
        <v>151246</v>
      </c>
      <c r="N29" s="334">
        <f t="shared" ref="N29" si="5">M29/K29*100</f>
        <v>71.242981497531744</v>
      </c>
      <c r="O29" s="352"/>
      <c r="P29" s="333">
        <f>SUM(P11:P28)</f>
        <v>180280</v>
      </c>
      <c r="Q29" s="353">
        <f t="shared" ref="Q29" si="6">P29/$C29*100</f>
        <v>33.348501833168697</v>
      </c>
      <c r="R29" s="333">
        <f>SUM(R11:R28)</f>
        <v>134861</v>
      </c>
      <c r="S29" s="353">
        <f t="shared" ref="S29" si="7">R29/P29*100</f>
        <v>74.806412247614816</v>
      </c>
    </row>
    <row r="30" spans="1:19" s="256" customFormat="1" ht="6.75" customHeight="1" x14ac:dyDescent="0.2">
      <c r="B30" s="1133"/>
      <c r="C30" s="1133"/>
      <c r="D30" s="1133"/>
      <c r="E30" s="293"/>
    </row>
    <row r="31" spans="1:19" ht="25.5" customHeight="1" x14ac:dyDescent="0.2">
      <c r="B31" s="1149"/>
      <c r="C31" s="1149"/>
      <c r="D31" s="1149"/>
      <c r="E31" s="1149"/>
      <c r="F31" s="1149"/>
      <c r="G31" s="1149"/>
      <c r="H31" s="1149"/>
      <c r="I31" s="1149"/>
      <c r="J31" s="1149"/>
      <c r="K31" s="1149"/>
      <c r="L31" s="1149"/>
      <c r="M31" s="1149"/>
      <c r="N31" s="1149"/>
      <c r="O31" s="1149"/>
      <c r="P31" s="1149"/>
      <c r="Q31" s="1149"/>
    </row>
    <row r="32" spans="1:19" x14ac:dyDescent="0.2">
      <c r="B32" s="319"/>
      <c r="K32" s="319"/>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68</v>
      </c>
    </row>
    <row r="2" spans="1:21" s="205" customFormat="1" ht="49.5" customHeight="1" x14ac:dyDescent="0.2">
      <c r="B2" s="1033"/>
      <c r="C2" s="1033"/>
      <c r="D2" s="1033"/>
      <c r="E2" s="206"/>
      <c r="F2" s="1134"/>
      <c r="G2" s="1134"/>
      <c r="H2" s="1134"/>
      <c r="I2" s="1134"/>
      <c r="J2" s="1134"/>
      <c r="K2" s="1134"/>
      <c r="L2" s="1134"/>
      <c r="M2" s="1134"/>
      <c r="N2" s="1134"/>
      <c r="O2" s="1134"/>
      <c r="P2" s="1134"/>
      <c r="Q2" s="1134"/>
      <c r="S2" s="206"/>
    </row>
    <row r="3" spans="1:21" s="205" customFormat="1" ht="3" customHeight="1" x14ac:dyDescent="0.2">
      <c r="B3" s="206"/>
      <c r="C3" s="206"/>
      <c r="D3" s="206"/>
      <c r="E3" s="206"/>
      <c r="K3" s="206"/>
      <c r="P3" s="206"/>
      <c r="S3" s="206"/>
    </row>
    <row r="4" spans="1:21" s="208" customFormat="1" ht="15" customHeight="1" x14ac:dyDescent="0.2">
      <c r="B4" s="1148" t="s">
        <v>442</v>
      </c>
      <c r="C4" s="1148"/>
      <c r="D4" s="1148"/>
      <c r="E4" s="1148"/>
      <c r="F4" s="1148"/>
      <c r="G4" s="1148"/>
      <c r="H4" s="1148"/>
      <c r="I4" s="1148"/>
      <c r="J4" s="1148"/>
      <c r="K4" s="1148"/>
      <c r="L4" s="1148"/>
      <c r="M4" s="1148"/>
      <c r="N4" s="1148"/>
      <c r="O4" s="1148"/>
      <c r="P4" s="1148"/>
      <c r="Q4" s="1148"/>
      <c r="R4" s="1148"/>
      <c r="S4" s="1148"/>
      <c r="T4" s="314"/>
    </row>
    <row r="5" spans="1:21" s="315" customFormat="1" ht="15" customHeight="1" x14ac:dyDescent="0.2">
      <c r="B5" s="1135" t="str">
        <f>porsaad!B6</f>
        <v>Situación a 31 de agosto de 2023</v>
      </c>
      <c r="C5" s="1135"/>
      <c r="D5" s="1135"/>
      <c r="E5" s="1135"/>
      <c r="F5" s="1135"/>
      <c r="G5" s="1135"/>
      <c r="H5" s="1135"/>
      <c r="I5" s="1135"/>
      <c r="J5" s="1135"/>
      <c r="K5" s="1135"/>
      <c r="L5" s="1135"/>
      <c r="M5" s="1135"/>
      <c r="N5" s="1135"/>
      <c r="O5" s="1135"/>
      <c r="P5" s="1135"/>
      <c r="Q5" s="1135"/>
      <c r="R5" s="1135"/>
      <c r="S5" s="1135"/>
      <c r="T5" s="316"/>
      <c r="U5" s="91"/>
    </row>
    <row r="6" spans="1:21" s="208" customFormat="1" ht="4.5" customHeight="1" x14ac:dyDescent="0.2"/>
    <row r="7" spans="1:21" s="211" customFormat="1" ht="15" customHeight="1" x14ac:dyDescent="0.2">
      <c r="A7" s="212"/>
      <c r="B7" s="1136" t="s">
        <v>15</v>
      </c>
      <c r="C7" s="1139" t="s">
        <v>68</v>
      </c>
      <c r="D7" s="1140"/>
      <c r="E7" s="347"/>
      <c r="F7" s="1150" t="s">
        <v>34</v>
      </c>
      <c r="G7" s="1151"/>
      <c r="H7" s="1151"/>
      <c r="I7" s="1152"/>
      <c r="J7" s="351"/>
      <c r="K7" s="1150" t="s">
        <v>52</v>
      </c>
      <c r="L7" s="1151"/>
      <c r="M7" s="1151"/>
      <c r="N7" s="1152"/>
      <c r="O7" s="351"/>
      <c r="P7" s="1150" t="s">
        <v>53</v>
      </c>
      <c r="Q7" s="1151"/>
      <c r="R7" s="1151"/>
      <c r="S7" s="1152"/>
    </row>
    <row r="8" spans="1:21" s="211" customFormat="1" ht="37.5" customHeight="1" x14ac:dyDescent="0.2">
      <c r="A8" s="212"/>
      <c r="B8" s="1137"/>
      <c r="C8" s="1141"/>
      <c r="D8" s="1142"/>
      <c r="E8" s="347"/>
      <c r="F8" s="1153" t="s">
        <v>75</v>
      </c>
      <c r="G8" s="1154"/>
      <c r="H8" s="1155" t="s">
        <v>298</v>
      </c>
      <c r="I8" s="1156"/>
      <c r="J8" s="329"/>
      <c r="K8" s="1153" t="s">
        <v>75</v>
      </c>
      <c r="L8" s="1154"/>
      <c r="M8" s="1155" t="s">
        <v>298</v>
      </c>
      <c r="N8" s="1156"/>
      <c r="O8" s="329"/>
      <c r="P8" s="1153" t="s">
        <v>75</v>
      </c>
      <c r="Q8" s="1154"/>
      <c r="R8" s="1155" t="s">
        <v>298</v>
      </c>
      <c r="S8" s="1156"/>
    </row>
    <row r="9" spans="1:21" s="216" customFormat="1" ht="29.25" customHeight="1" x14ac:dyDescent="0.2">
      <c r="A9" s="317"/>
      <c r="B9" s="1138"/>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11</v>
      </c>
      <c r="D11" s="340">
        <f>C11/C$29*100</f>
        <v>0.11197068403908796</v>
      </c>
      <c r="E11" s="338"/>
      <c r="F11" s="335">
        <v>8</v>
      </c>
      <c r="G11" s="340">
        <v>72.727272727272734</v>
      </c>
      <c r="H11" s="335">
        <v>7</v>
      </c>
      <c r="I11" s="340">
        <v>87.5</v>
      </c>
      <c r="J11" s="341"/>
      <c r="K11" s="335">
        <v>3</v>
      </c>
      <c r="L11" s="340">
        <v>27.27272727272727</v>
      </c>
      <c r="M11" s="335">
        <v>3</v>
      </c>
      <c r="N11" s="340">
        <v>100</v>
      </c>
      <c r="O11" s="341"/>
      <c r="P11" s="335">
        <v>0</v>
      </c>
      <c r="Q11" s="340">
        <v>0</v>
      </c>
      <c r="R11" s="335">
        <v>0</v>
      </c>
      <c r="S11" s="340" t="s">
        <v>375</v>
      </c>
    </row>
    <row r="12" spans="1:21" s="275" customFormat="1" ht="18" customHeight="1" x14ac:dyDescent="0.2">
      <c r="A12" s="318"/>
      <c r="B12" s="331" t="s">
        <v>10</v>
      </c>
      <c r="C12" s="341">
        <f t="shared" ref="C12:C28" si="0">F12+K12+P12</f>
        <v>0</v>
      </c>
      <c r="D12" s="342">
        <f t="shared" ref="D12:D29" si="1">C12/C$29*100</f>
        <v>0</v>
      </c>
      <c r="E12" s="338"/>
      <c r="F12" s="341">
        <v>0</v>
      </c>
      <c r="G12" s="342" t="s">
        <v>375</v>
      </c>
      <c r="H12" s="341">
        <v>0</v>
      </c>
      <c r="I12" s="342" t="s">
        <v>375</v>
      </c>
      <c r="J12" s="341"/>
      <c r="K12" s="341">
        <v>0</v>
      </c>
      <c r="L12" s="342" t="s">
        <v>375</v>
      </c>
      <c r="M12" s="341">
        <v>0</v>
      </c>
      <c r="N12" s="342" t="s">
        <v>375</v>
      </c>
      <c r="O12" s="341"/>
      <c r="P12" s="341">
        <v>0</v>
      </c>
      <c r="Q12" s="342" t="s">
        <v>375</v>
      </c>
      <c r="R12" s="341">
        <v>0</v>
      </c>
      <c r="S12" s="342" t="s">
        <v>375</v>
      </c>
    </row>
    <row r="13" spans="1:21" s="275" customFormat="1" ht="18" customHeight="1" x14ac:dyDescent="0.2">
      <c r="A13" s="318"/>
      <c r="B13" s="331" t="s">
        <v>40</v>
      </c>
      <c r="C13" s="341">
        <f t="shared" si="0"/>
        <v>18</v>
      </c>
      <c r="D13" s="342">
        <f t="shared" si="1"/>
        <v>0.18322475570032573</v>
      </c>
      <c r="E13" s="338"/>
      <c r="F13" s="341">
        <v>8</v>
      </c>
      <c r="G13" s="342">
        <v>44.444444444444443</v>
      </c>
      <c r="H13" s="341">
        <v>8</v>
      </c>
      <c r="I13" s="342">
        <v>100</v>
      </c>
      <c r="J13" s="341"/>
      <c r="K13" s="341">
        <v>3</v>
      </c>
      <c r="L13" s="342">
        <v>16.666666666666664</v>
      </c>
      <c r="M13" s="341">
        <v>3</v>
      </c>
      <c r="N13" s="342">
        <v>100</v>
      </c>
      <c r="O13" s="341"/>
      <c r="P13" s="341">
        <v>7</v>
      </c>
      <c r="Q13" s="342">
        <v>38.888888888888893</v>
      </c>
      <c r="R13" s="341">
        <v>7</v>
      </c>
      <c r="S13" s="342">
        <v>100</v>
      </c>
    </row>
    <row r="14" spans="1:21" s="275" customFormat="1" ht="18" customHeight="1" x14ac:dyDescent="0.2">
      <c r="A14" s="318"/>
      <c r="B14" s="331" t="s">
        <v>41</v>
      </c>
      <c r="C14" s="341">
        <f t="shared" si="0"/>
        <v>0</v>
      </c>
      <c r="D14" s="342">
        <f t="shared" si="1"/>
        <v>0</v>
      </c>
      <c r="E14" s="338"/>
      <c r="F14" s="341">
        <v>0</v>
      </c>
      <c r="G14" s="342" t="s">
        <v>375</v>
      </c>
      <c r="H14" s="341">
        <v>0</v>
      </c>
      <c r="I14" s="342" t="s">
        <v>375</v>
      </c>
      <c r="J14" s="341"/>
      <c r="K14" s="341">
        <v>0</v>
      </c>
      <c r="L14" s="342" t="s">
        <v>375</v>
      </c>
      <c r="M14" s="341">
        <v>0</v>
      </c>
      <c r="N14" s="342" t="s">
        <v>375</v>
      </c>
      <c r="O14" s="341"/>
      <c r="P14" s="341">
        <v>0</v>
      </c>
      <c r="Q14" s="342" t="s">
        <v>375</v>
      </c>
      <c r="R14" s="341">
        <v>0</v>
      </c>
      <c r="S14" s="342" t="s">
        <v>375</v>
      </c>
    </row>
    <row r="15" spans="1:21" s="275" customFormat="1" ht="18" customHeight="1" x14ac:dyDescent="0.2">
      <c r="A15" s="318"/>
      <c r="B15" s="331" t="s">
        <v>9</v>
      </c>
      <c r="C15" s="341">
        <f t="shared" si="0"/>
        <v>0</v>
      </c>
      <c r="D15" s="342">
        <f t="shared" si="1"/>
        <v>0</v>
      </c>
      <c r="E15" s="338"/>
      <c r="F15" s="341">
        <v>0</v>
      </c>
      <c r="G15" s="342" t="s">
        <v>375</v>
      </c>
      <c r="H15" s="341">
        <v>0</v>
      </c>
      <c r="I15" s="342" t="s">
        <v>375</v>
      </c>
      <c r="J15" s="341"/>
      <c r="K15" s="341">
        <v>0</v>
      </c>
      <c r="L15" s="342" t="s">
        <v>375</v>
      </c>
      <c r="M15" s="341">
        <v>0</v>
      </c>
      <c r="N15" s="342" t="s">
        <v>375</v>
      </c>
      <c r="O15" s="341"/>
      <c r="P15" s="341">
        <v>0</v>
      </c>
      <c r="Q15" s="342" t="s">
        <v>375</v>
      </c>
      <c r="R15" s="341">
        <v>0</v>
      </c>
      <c r="S15" s="342" t="s">
        <v>375</v>
      </c>
    </row>
    <row r="16" spans="1:21" s="275" customFormat="1" ht="18" customHeight="1" x14ac:dyDescent="0.2">
      <c r="A16" s="318"/>
      <c r="B16" s="331" t="s">
        <v>8</v>
      </c>
      <c r="C16" s="341">
        <f t="shared" si="0"/>
        <v>0</v>
      </c>
      <c r="D16" s="342">
        <f t="shared" si="1"/>
        <v>0</v>
      </c>
      <c r="E16" s="338"/>
      <c r="F16" s="341">
        <v>0</v>
      </c>
      <c r="G16" s="342" t="s">
        <v>375</v>
      </c>
      <c r="H16" s="341">
        <v>0</v>
      </c>
      <c r="I16" s="342" t="s">
        <v>375</v>
      </c>
      <c r="J16" s="341"/>
      <c r="K16" s="341">
        <v>0</v>
      </c>
      <c r="L16" s="342" t="s">
        <v>375</v>
      </c>
      <c r="M16" s="341">
        <v>0</v>
      </c>
      <c r="N16" s="342" t="s">
        <v>375</v>
      </c>
      <c r="O16" s="341"/>
      <c r="P16" s="341">
        <v>0</v>
      </c>
      <c r="Q16" s="342" t="s">
        <v>375</v>
      </c>
      <c r="R16" s="341">
        <v>0</v>
      </c>
      <c r="S16" s="342" t="s">
        <v>375</v>
      </c>
    </row>
    <row r="17" spans="1:19" s="275" customFormat="1" ht="18" customHeight="1" x14ac:dyDescent="0.2">
      <c r="A17" s="318"/>
      <c r="B17" s="331" t="s">
        <v>7</v>
      </c>
      <c r="C17" s="341">
        <f t="shared" si="0"/>
        <v>2176</v>
      </c>
      <c r="D17" s="342">
        <f t="shared" si="1"/>
        <v>22.149837133550488</v>
      </c>
      <c r="E17" s="338"/>
      <c r="F17" s="341">
        <v>572</v>
      </c>
      <c r="G17" s="342">
        <v>26.286764705882355</v>
      </c>
      <c r="H17" s="341">
        <v>465</v>
      </c>
      <c r="I17" s="342">
        <v>81.293706293706293</v>
      </c>
      <c r="J17" s="341"/>
      <c r="K17" s="341">
        <v>723</v>
      </c>
      <c r="L17" s="342">
        <v>33.226102941176471</v>
      </c>
      <c r="M17" s="341">
        <v>557</v>
      </c>
      <c r="N17" s="342">
        <v>77.040110650069167</v>
      </c>
      <c r="O17" s="341"/>
      <c r="P17" s="341">
        <v>881</v>
      </c>
      <c r="Q17" s="342">
        <v>40.487132352941174</v>
      </c>
      <c r="R17" s="341">
        <v>675</v>
      </c>
      <c r="S17" s="342">
        <v>76.617480136208854</v>
      </c>
    </row>
    <row r="18" spans="1:19" s="275" customFormat="1" ht="18" customHeight="1" x14ac:dyDescent="0.2">
      <c r="A18" s="318"/>
      <c r="B18" s="331" t="s">
        <v>43</v>
      </c>
      <c r="C18" s="341">
        <f t="shared" si="0"/>
        <v>22</v>
      </c>
      <c r="D18" s="342">
        <f t="shared" si="1"/>
        <v>0.22394136807817591</v>
      </c>
      <c r="E18" s="338"/>
      <c r="F18" s="341">
        <v>13</v>
      </c>
      <c r="G18" s="342">
        <v>59.090909090909093</v>
      </c>
      <c r="H18" s="341">
        <v>9</v>
      </c>
      <c r="I18" s="342">
        <v>69.230769230769226</v>
      </c>
      <c r="J18" s="341"/>
      <c r="K18" s="341">
        <v>5</v>
      </c>
      <c r="L18" s="342">
        <v>22.727272727272727</v>
      </c>
      <c r="M18" s="341">
        <v>3</v>
      </c>
      <c r="N18" s="342">
        <v>60</v>
      </c>
      <c r="O18" s="341"/>
      <c r="P18" s="341">
        <v>4</v>
      </c>
      <c r="Q18" s="342">
        <v>18.181818181818183</v>
      </c>
      <c r="R18" s="341">
        <v>4</v>
      </c>
      <c r="S18" s="342">
        <v>100</v>
      </c>
    </row>
    <row r="19" spans="1:19" s="275" customFormat="1" ht="18" customHeight="1" x14ac:dyDescent="0.2">
      <c r="A19" s="318"/>
      <c r="B19" s="331" t="s">
        <v>44</v>
      </c>
      <c r="C19" s="341">
        <f t="shared" si="0"/>
        <v>99</v>
      </c>
      <c r="D19" s="342">
        <f t="shared" si="1"/>
        <v>1.0077361563517915</v>
      </c>
      <c r="E19" s="338"/>
      <c r="F19" s="341">
        <v>71</v>
      </c>
      <c r="G19" s="342">
        <v>71.717171717171709</v>
      </c>
      <c r="H19" s="341">
        <v>65</v>
      </c>
      <c r="I19" s="342">
        <v>91.549295774647888</v>
      </c>
      <c r="J19" s="341"/>
      <c r="K19" s="341">
        <v>20</v>
      </c>
      <c r="L19" s="342">
        <v>20.202020202020201</v>
      </c>
      <c r="M19" s="341">
        <v>20</v>
      </c>
      <c r="N19" s="342">
        <v>100</v>
      </c>
      <c r="O19" s="341"/>
      <c r="P19" s="341">
        <v>8</v>
      </c>
      <c r="Q19" s="342">
        <v>8.0808080808080813</v>
      </c>
      <c r="R19" s="341">
        <v>8</v>
      </c>
      <c r="S19" s="342">
        <v>100</v>
      </c>
    </row>
    <row r="20" spans="1:19" s="275" customFormat="1" ht="18" customHeight="1" x14ac:dyDescent="0.2">
      <c r="A20" s="318"/>
      <c r="B20" s="331" t="s">
        <v>6</v>
      </c>
      <c r="C20" s="341">
        <f t="shared" si="0"/>
        <v>437</v>
      </c>
      <c r="D20" s="342">
        <f t="shared" si="1"/>
        <v>4.4482899022801305</v>
      </c>
      <c r="E20" s="338"/>
      <c r="F20" s="341">
        <v>164</v>
      </c>
      <c r="G20" s="342">
        <v>37.528604118993137</v>
      </c>
      <c r="H20" s="341">
        <v>111</v>
      </c>
      <c r="I20" s="342">
        <v>67.682926829268297</v>
      </c>
      <c r="J20" s="341"/>
      <c r="K20" s="341">
        <v>197</v>
      </c>
      <c r="L20" s="342">
        <v>45.080091533180777</v>
      </c>
      <c r="M20" s="341">
        <v>157</v>
      </c>
      <c r="N20" s="342">
        <v>79.695431472081211</v>
      </c>
      <c r="O20" s="341"/>
      <c r="P20" s="341">
        <v>76</v>
      </c>
      <c r="Q20" s="342">
        <v>17.391304347826086</v>
      </c>
      <c r="R20" s="341">
        <v>61</v>
      </c>
      <c r="S20" s="342">
        <v>80.26315789473685</v>
      </c>
    </row>
    <row r="21" spans="1:19" s="275" customFormat="1" ht="18" customHeight="1" x14ac:dyDescent="0.2">
      <c r="A21" s="318"/>
      <c r="B21" s="331" t="s">
        <v>5</v>
      </c>
      <c r="C21" s="341">
        <f t="shared" si="0"/>
        <v>0</v>
      </c>
      <c r="D21" s="342">
        <f t="shared" si="1"/>
        <v>0</v>
      </c>
      <c r="E21" s="338"/>
      <c r="F21" s="341">
        <v>0</v>
      </c>
      <c r="G21" s="342" t="s">
        <v>375</v>
      </c>
      <c r="H21" s="341">
        <v>0</v>
      </c>
      <c r="I21" s="342" t="s">
        <v>375</v>
      </c>
      <c r="J21" s="341"/>
      <c r="K21" s="341">
        <v>0</v>
      </c>
      <c r="L21" s="342" t="s">
        <v>375</v>
      </c>
      <c r="M21" s="341">
        <v>0</v>
      </c>
      <c r="N21" s="342" t="s">
        <v>375</v>
      </c>
      <c r="O21" s="341"/>
      <c r="P21" s="341">
        <v>0</v>
      </c>
      <c r="Q21" s="342" t="s">
        <v>375</v>
      </c>
      <c r="R21" s="341">
        <v>0</v>
      </c>
      <c r="S21" s="342" t="s">
        <v>375</v>
      </c>
    </row>
    <row r="22" spans="1:19" s="275" customFormat="1" ht="18" customHeight="1" x14ac:dyDescent="0.2">
      <c r="A22" s="318"/>
      <c r="B22" s="331" t="s">
        <v>38</v>
      </c>
      <c r="C22" s="341">
        <f t="shared" si="0"/>
        <v>126</v>
      </c>
      <c r="D22" s="342">
        <f t="shared" si="1"/>
        <v>1.2825732899022801</v>
      </c>
      <c r="E22" s="338"/>
      <c r="F22" s="341">
        <v>80</v>
      </c>
      <c r="G22" s="342">
        <v>63.492063492063487</v>
      </c>
      <c r="H22" s="341">
        <v>76</v>
      </c>
      <c r="I22" s="342">
        <v>95</v>
      </c>
      <c r="J22" s="341"/>
      <c r="K22" s="341">
        <v>43</v>
      </c>
      <c r="L22" s="342">
        <v>34.126984126984127</v>
      </c>
      <c r="M22" s="341">
        <v>38</v>
      </c>
      <c r="N22" s="342">
        <v>88.372093023255815</v>
      </c>
      <c r="O22" s="341"/>
      <c r="P22" s="341">
        <v>3</v>
      </c>
      <c r="Q22" s="342">
        <v>2.3809523809523809</v>
      </c>
      <c r="R22" s="341">
        <v>3</v>
      </c>
      <c r="S22" s="342">
        <v>100</v>
      </c>
    </row>
    <row r="23" spans="1:19" s="275" customFormat="1" ht="18" customHeight="1" x14ac:dyDescent="0.2">
      <c r="A23" s="318"/>
      <c r="B23" s="331" t="s">
        <v>45</v>
      </c>
      <c r="C23" s="341">
        <f t="shared" si="0"/>
        <v>84</v>
      </c>
      <c r="D23" s="342">
        <f t="shared" si="1"/>
        <v>0.85504885993485347</v>
      </c>
      <c r="E23" s="338"/>
      <c r="F23" s="341">
        <v>68</v>
      </c>
      <c r="G23" s="342">
        <v>80.952380952380949</v>
      </c>
      <c r="H23" s="341">
        <v>57</v>
      </c>
      <c r="I23" s="342">
        <v>83.82352941176471</v>
      </c>
      <c r="J23" s="341"/>
      <c r="K23" s="341">
        <v>16</v>
      </c>
      <c r="L23" s="342">
        <v>19.047619047619047</v>
      </c>
      <c r="M23" s="341">
        <v>15</v>
      </c>
      <c r="N23" s="342">
        <v>93.75</v>
      </c>
      <c r="O23" s="341"/>
      <c r="P23" s="341">
        <v>0</v>
      </c>
      <c r="Q23" s="342">
        <v>0</v>
      </c>
      <c r="R23" s="341">
        <v>0</v>
      </c>
      <c r="S23" s="342" t="s">
        <v>375</v>
      </c>
    </row>
    <row r="24" spans="1:19" s="275" customFormat="1" ht="18" customHeight="1" x14ac:dyDescent="0.2">
      <c r="A24" s="318">
        <v>47094</v>
      </c>
      <c r="B24" s="331" t="s">
        <v>46</v>
      </c>
      <c r="C24" s="341">
        <f t="shared" si="0"/>
        <v>3</v>
      </c>
      <c r="D24" s="342">
        <f t="shared" si="1"/>
        <v>3.0537459283387618E-2</v>
      </c>
      <c r="E24" s="338"/>
      <c r="F24" s="341">
        <v>2</v>
      </c>
      <c r="G24" s="342">
        <v>66.666666666666657</v>
      </c>
      <c r="H24" s="341">
        <v>1</v>
      </c>
      <c r="I24" s="342">
        <v>50</v>
      </c>
      <c r="J24" s="341"/>
      <c r="K24" s="341">
        <v>0</v>
      </c>
      <c r="L24" s="342">
        <v>0</v>
      </c>
      <c r="M24" s="341">
        <v>0</v>
      </c>
      <c r="N24" s="342" t="s">
        <v>375</v>
      </c>
      <c r="O24" s="341"/>
      <c r="P24" s="341">
        <v>1</v>
      </c>
      <c r="Q24" s="342">
        <v>33.333333333333329</v>
      </c>
      <c r="R24" s="341">
        <v>1</v>
      </c>
      <c r="S24" s="342">
        <v>100</v>
      </c>
    </row>
    <row r="25" spans="1:19" s="275" customFormat="1" ht="18" customHeight="1" x14ac:dyDescent="0.2">
      <c r="B25" s="331" t="s">
        <v>47</v>
      </c>
      <c r="C25" s="341">
        <f t="shared" si="0"/>
        <v>35</v>
      </c>
      <c r="D25" s="342">
        <f t="shared" si="1"/>
        <v>0.35627035830618892</v>
      </c>
      <c r="E25" s="338"/>
      <c r="F25" s="341">
        <v>11</v>
      </c>
      <c r="G25" s="342">
        <v>31.428571428571427</v>
      </c>
      <c r="H25" s="341">
        <v>9</v>
      </c>
      <c r="I25" s="342">
        <v>81.818181818181827</v>
      </c>
      <c r="J25" s="341"/>
      <c r="K25" s="341">
        <v>14</v>
      </c>
      <c r="L25" s="342">
        <v>40</v>
      </c>
      <c r="M25" s="341">
        <v>8</v>
      </c>
      <c r="N25" s="342">
        <v>57.142857142857139</v>
      </c>
      <c r="O25" s="341"/>
      <c r="P25" s="341">
        <v>10</v>
      </c>
      <c r="Q25" s="342">
        <v>28.571428571428569</v>
      </c>
      <c r="R25" s="341">
        <v>5</v>
      </c>
      <c r="S25" s="342">
        <v>50</v>
      </c>
    </row>
    <row r="26" spans="1:19" s="275" customFormat="1" ht="18" customHeight="1" x14ac:dyDescent="0.2">
      <c r="B26" s="331" t="s">
        <v>48</v>
      </c>
      <c r="C26" s="341">
        <f t="shared" si="0"/>
        <v>6813</v>
      </c>
      <c r="D26" s="342">
        <f t="shared" si="1"/>
        <v>69.350570032573287</v>
      </c>
      <c r="E26" s="338"/>
      <c r="F26" s="341">
        <v>2105</v>
      </c>
      <c r="G26" s="342">
        <v>30.896814912666958</v>
      </c>
      <c r="H26" s="341">
        <v>925</v>
      </c>
      <c r="I26" s="342">
        <v>43.942992874109265</v>
      </c>
      <c r="J26" s="341"/>
      <c r="K26" s="341">
        <v>2305</v>
      </c>
      <c r="L26" s="342">
        <v>33.832379274915603</v>
      </c>
      <c r="M26" s="341">
        <v>787</v>
      </c>
      <c r="N26" s="342">
        <v>34.143167028199564</v>
      </c>
      <c r="O26" s="341"/>
      <c r="P26" s="341">
        <v>2403</v>
      </c>
      <c r="Q26" s="342">
        <v>35.270805812417436</v>
      </c>
      <c r="R26" s="341">
        <v>940</v>
      </c>
      <c r="S26" s="342">
        <v>39.117769454848109</v>
      </c>
    </row>
    <row r="27" spans="1:19" s="275" customFormat="1" ht="18" customHeight="1" x14ac:dyDescent="0.2">
      <c r="B27" s="331" t="s">
        <v>49</v>
      </c>
      <c r="C27" s="341">
        <f t="shared" si="0"/>
        <v>0</v>
      </c>
      <c r="D27" s="342">
        <f t="shared" si="1"/>
        <v>0</v>
      </c>
      <c r="E27" s="338"/>
      <c r="F27" s="341">
        <v>0</v>
      </c>
      <c r="G27" s="342" t="s">
        <v>375</v>
      </c>
      <c r="H27" s="341">
        <v>0</v>
      </c>
      <c r="I27" s="342" t="s">
        <v>375</v>
      </c>
      <c r="J27" s="341"/>
      <c r="K27" s="341">
        <v>0</v>
      </c>
      <c r="L27" s="342" t="s">
        <v>375</v>
      </c>
      <c r="M27" s="341">
        <v>0</v>
      </c>
      <c r="N27" s="342" t="s">
        <v>375</v>
      </c>
      <c r="O27" s="341"/>
      <c r="P27" s="341">
        <v>0</v>
      </c>
      <c r="Q27" s="342" t="s">
        <v>375</v>
      </c>
      <c r="R27" s="341">
        <v>0</v>
      </c>
      <c r="S27" s="342" t="s">
        <v>375</v>
      </c>
    </row>
    <row r="28" spans="1:19" s="275" customFormat="1" ht="18" customHeight="1" x14ac:dyDescent="0.2">
      <c r="B28" s="336" t="s">
        <v>4</v>
      </c>
      <c r="C28" s="343">
        <f t="shared" si="0"/>
        <v>0</v>
      </c>
      <c r="D28" s="344">
        <f t="shared" si="1"/>
        <v>0</v>
      </c>
      <c r="E28" s="338"/>
      <c r="F28" s="343">
        <v>0</v>
      </c>
      <c r="G28" s="344" t="s">
        <v>375</v>
      </c>
      <c r="H28" s="343">
        <v>0</v>
      </c>
      <c r="I28" s="344" t="s">
        <v>375</v>
      </c>
      <c r="J28" s="341"/>
      <c r="K28" s="343">
        <v>0</v>
      </c>
      <c r="L28" s="344" t="s">
        <v>375</v>
      </c>
      <c r="M28" s="343">
        <v>0</v>
      </c>
      <c r="N28" s="344" t="s">
        <v>375</v>
      </c>
      <c r="O28" s="341"/>
      <c r="P28" s="343">
        <v>0</v>
      </c>
      <c r="Q28" s="344" t="s">
        <v>375</v>
      </c>
      <c r="R28" s="343">
        <v>0</v>
      </c>
      <c r="S28" s="344" t="s">
        <v>375</v>
      </c>
    </row>
    <row r="29" spans="1:19" s="212" customFormat="1" ht="18" customHeight="1" x14ac:dyDescent="0.2">
      <c r="B29" s="332" t="s">
        <v>3</v>
      </c>
      <c r="C29" s="333">
        <f>SUM(C11:C28)</f>
        <v>9824</v>
      </c>
      <c r="D29" s="334">
        <f t="shared" si="1"/>
        <v>100</v>
      </c>
      <c r="E29" s="349"/>
      <c r="F29" s="333">
        <f>SUM(F11:F28)</f>
        <v>3102</v>
      </c>
      <c r="G29" s="334">
        <f t="shared" ref="G29" si="2">F29/$C29*100</f>
        <v>31.575732899022803</v>
      </c>
      <c r="H29" s="333">
        <f>SUM(H11:H28)</f>
        <v>1733</v>
      </c>
      <c r="I29" s="334">
        <f t="shared" ref="I29" si="3">H29/F29*100</f>
        <v>55.867182462927147</v>
      </c>
      <c r="J29" s="352"/>
      <c r="K29" s="333">
        <f>SUM(K11:K28)</f>
        <v>3329</v>
      </c>
      <c r="L29" s="334">
        <f t="shared" ref="L29" si="4">K29/$C29*100</f>
        <v>33.886400651465799</v>
      </c>
      <c r="M29" s="333">
        <f>SUM(M11:M28)</f>
        <v>1591</v>
      </c>
      <c r="N29" s="334">
        <f t="shared" ref="N29" si="5">M29/K29*100</f>
        <v>47.792129768699311</v>
      </c>
      <c r="O29" s="352"/>
      <c r="P29" s="333">
        <f>SUM(P11:P28)</f>
        <v>3393</v>
      </c>
      <c r="Q29" s="353">
        <f t="shared" ref="Q29" si="6">P29/$C29*100</f>
        <v>34.537866449511398</v>
      </c>
      <c r="R29" s="333">
        <f>SUM(R11:R28)</f>
        <v>1704</v>
      </c>
      <c r="S29" s="353">
        <f t="shared" ref="S29" si="7">R29/P29*100</f>
        <v>50.221043324491596</v>
      </c>
    </row>
    <row r="30" spans="1:19" s="256" customFormat="1" ht="6.75" customHeight="1" x14ac:dyDescent="0.2">
      <c r="B30" s="1133"/>
      <c r="C30" s="1133"/>
      <c r="D30" s="1133"/>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2" t="s">
        <v>451</v>
      </c>
      <c r="C3" s="1032"/>
      <c r="D3" s="1032"/>
      <c r="E3" s="1032"/>
      <c r="F3" s="1032"/>
      <c r="G3" s="1032"/>
      <c r="H3" s="1032"/>
      <c r="I3" s="1032"/>
      <c r="J3" s="1032"/>
      <c r="K3" s="1032"/>
      <c r="L3" s="1032"/>
      <c r="M3" s="1032"/>
      <c r="N3" s="1032"/>
      <c r="O3" s="1032"/>
      <c r="P3" s="1032"/>
    </row>
    <row r="4" spans="1:21" s="635" customFormat="1" x14ac:dyDescent="0.2">
      <c r="B4" s="1035" t="str">
        <f>porsaad!B6</f>
        <v>Situación a 31 de agosto de 2023</v>
      </c>
      <c r="C4" s="1035"/>
      <c r="D4" s="1035"/>
      <c r="E4" s="1035"/>
      <c r="F4" s="1035"/>
      <c r="G4" s="1035"/>
      <c r="H4" s="1035"/>
      <c r="I4" s="1035"/>
      <c r="J4" s="1035"/>
      <c r="K4" s="1035"/>
      <c r="L4" s="1035"/>
      <c r="M4" s="1035"/>
      <c r="N4" s="1035"/>
      <c r="O4" s="1035"/>
      <c r="P4" s="1035"/>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58" t="s">
        <v>209</v>
      </c>
      <c r="D6" s="1159"/>
      <c r="E6" s="1159"/>
      <c r="F6" s="1159"/>
      <c r="G6" s="1159"/>
      <c r="H6" s="1159"/>
      <c r="I6" s="1159"/>
      <c r="J6" s="1159"/>
      <c r="K6" s="1159"/>
      <c r="L6" s="1159"/>
      <c r="M6" s="1159"/>
      <c r="N6" s="1159"/>
      <c r="O6" s="1159"/>
      <c r="P6" s="1160"/>
    </row>
    <row r="7" spans="1:21" s="635" customFormat="1" ht="57" customHeight="1" x14ac:dyDescent="0.2">
      <c r="B7" s="1161" t="s">
        <v>15</v>
      </c>
      <c r="C7" s="1157" t="s">
        <v>3</v>
      </c>
      <c r="D7" s="1157"/>
      <c r="E7" s="1157" t="s">
        <v>210</v>
      </c>
      <c r="F7" s="1157"/>
      <c r="G7" s="1157" t="s">
        <v>211</v>
      </c>
      <c r="H7" s="1157"/>
      <c r="I7" s="1157" t="s">
        <v>212</v>
      </c>
      <c r="J7" s="1157"/>
      <c r="K7" s="1157" t="s">
        <v>213</v>
      </c>
      <c r="L7" s="1157"/>
      <c r="M7" s="1157" t="s">
        <v>214</v>
      </c>
      <c r="N7" s="1157"/>
      <c r="O7" s="1157" t="s">
        <v>215</v>
      </c>
      <c r="P7" s="1157"/>
    </row>
    <row r="8" spans="1:21" s="640" customFormat="1" ht="12" customHeight="1" x14ac:dyDescent="0.2">
      <c r="B8" s="1162"/>
      <c r="C8" s="658" t="s">
        <v>12</v>
      </c>
      <c r="D8" s="658" t="s">
        <v>31</v>
      </c>
      <c r="E8" s="994"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4578</v>
      </c>
      <c r="D9" s="661">
        <f>IFERROR(C9/$C9*100,"-")</f>
        <v>100</v>
      </c>
      <c r="E9" s="656">
        <v>0</v>
      </c>
      <c r="F9" s="660">
        <v>0</v>
      </c>
      <c r="G9" s="667">
        <v>4378</v>
      </c>
      <c r="H9" s="661">
        <v>95.631280034949768</v>
      </c>
      <c r="I9" s="667">
        <v>200</v>
      </c>
      <c r="J9" s="661">
        <v>4.3687199650502402</v>
      </c>
      <c r="K9" s="667">
        <v>0</v>
      </c>
      <c r="L9" s="661">
        <v>0</v>
      </c>
      <c r="M9" s="659">
        <v>0</v>
      </c>
      <c r="N9" s="660">
        <v>0</v>
      </c>
      <c r="O9" s="667">
        <v>0</v>
      </c>
      <c r="P9" s="661">
        <f>IFERROR(O9/$C9*100,"-")</f>
        <v>0</v>
      </c>
      <c r="R9" s="1006"/>
    </row>
    <row r="10" spans="1:21" s="644" customFormat="1" ht="16.5" customHeight="1" x14ac:dyDescent="0.2">
      <c r="A10" s="644">
        <v>2</v>
      </c>
      <c r="B10" s="671" t="s">
        <v>10</v>
      </c>
      <c r="C10" s="668">
        <f t="shared" ref="C10:C26" si="0">E10+G10+I10+K10+M10+O10</f>
        <v>8092</v>
      </c>
      <c r="D10" s="662">
        <f t="shared" ref="D10:F26" si="1">IFERROR(C10/$C10*100,"-")</f>
        <v>100</v>
      </c>
      <c r="E10" s="656">
        <v>5</v>
      </c>
      <c r="F10" s="657">
        <v>6.1789421651013351E-2</v>
      </c>
      <c r="G10" s="668">
        <v>6623</v>
      </c>
      <c r="H10" s="662">
        <v>81.846267918932284</v>
      </c>
      <c r="I10" s="668">
        <v>1464</v>
      </c>
      <c r="J10" s="662">
        <v>18.091942659416706</v>
      </c>
      <c r="K10" s="668">
        <v>0</v>
      </c>
      <c r="L10" s="662">
        <v>0</v>
      </c>
      <c r="M10" s="656">
        <v>0</v>
      </c>
      <c r="N10" s="657">
        <v>0</v>
      </c>
      <c r="O10" s="668">
        <v>0</v>
      </c>
      <c r="P10" s="662">
        <f t="shared" ref="P10" si="2">IFERROR(O10/$C10*100,"-")</f>
        <v>0</v>
      </c>
      <c r="R10" s="1006"/>
    </row>
    <row r="11" spans="1:21" s="644" customFormat="1" ht="16.5" customHeight="1" x14ac:dyDescent="0.2">
      <c r="A11" s="644">
        <v>3</v>
      </c>
      <c r="B11" s="671" t="s">
        <v>40</v>
      </c>
      <c r="C11" s="668">
        <f t="shared" si="0"/>
        <v>4115</v>
      </c>
      <c r="D11" s="662">
        <f t="shared" si="1"/>
        <v>100</v>
      </c>
      <c r="E11" s="656">
        <v>230</v>
      </c>
      <c r="F11" s="657">
        <v>5.5893074119076545</v>
      </c>
      <c r="G11" s="668">
        <v>2591</v>
      </c>
      <c r="H11" s="662">
        <v>62.964763061968412</v>
      </c>
      <c r="I11" s="668">
        <v>331</v>
      </c>
      <c r="J11" s="662">
        <v>8.0437424058323206</v>
      </c>
      <c r="K11" s="668">
        <v>802</v>
      </c>
      <c r="L11" s="662">
        <v>19.489671931956256</v>
      </c>
      <c r="M11" s="656">
        <v>161</v>
      </c>
      <c r="N11" s="657">
        <v>3.9125151883353579</v>
      </c>
      <c r="O11" s="668">
        <v>0</v>
      </c>
      <c r="P11" s="662">
        <f t="shared" ref="P11" si="3">IFERROR(O11/$C11*100,"-")</f>
        <v>0</v>
      </c>
      <c r="R11" s="1006"/>
    </row>
    <row r="12" spans="1:21" s="644" customFormat="1" ht="16.5" customHeight="1" x14ac:dyDescent="0.2">
      <c r="A12" s="644">
        <v>4</v>
      </c>
      <c r="B12" s="671" t="s">
        <v>41</v>
      </c>
      <c r="C12" s="668">
        <f t="shared" si="0"/>
        <v>817</v>
      </c>
      <c r="D12" s="662">
        <f t="shared" si="1"/>
        <v>100</v>
      </c>
      <c r="E12" s="656">
        <v>0</v>
      </c>
      <c r="F12" s="657">
        <v>0</v>
      </c>
      <c r="G12" s="668">
        <v>662</v>
      </c>
      <c r="H12" s="662">
        <v>81.028151774785812</v>
      </c>
      <c r="I12" s="668">
        <v>155</v>
      </c>
      <c r="J12" s="662">
        <v>18.971848225214199</v>
      </c>
      <c r="K12" s="668">
        <v>0</v>
      </c>
      <c r="L12" s="662">
        <v>0</v>
      </c>
      <c r="M12" s="656">
        <v>0</v>
      </c>
      <c r="N12" s="657">
        <v>0</v>
      </c>
      <c r="O12" s="668">
        <v>0</v>
      </c>
      <c r="P12" s="662">
        <f t="shared" ref="P12" si="4">IFERROR(O12/$C12*100,"-")</f>
        <v>0</v>
      </c>
      <c r="R12" s="1006"/>
    </row>
    <row r="13" spans="1:21" s="644" customFormat="1" ht="16.5" customHeight="1" x14ac:dyDescent="0.2">
      <c r="A13" s="644">
        <v>5</v>
      </c>
      <c r="B13" s="671" t="s">
        <v>9</v>
      </c>
      <c r="C13" s="668">
        <f t="shared" si="0"/>
        <v>13509</v>
      </c>
      <c r="D13" s="662">
        <f t="shared" si="1"/>
        <v>100</v>
      </c>
      <c r="E13" s="656">
        <v>9028</v>
      </c>
      <c r="F13" s="657">
        <v>66.829521060034054</v>
      </c>
      <c r="G13" s="668">
        <v>1452</v>
      </c>
      <c r="H13" s="662">
        <v>10.748389962247391</v>
      </c>
      <c r="I13" s="668">
        <v>1004</v>
      </c>
      <c r="J13" s="662">
        <v>7.4320823154933757</v>
      </c>
      <c r="K13" s="668">
        <v>2023</v>
      </c>
      <c r="L13" s="662">
        <v>14.975201717373604</v>
      </c>
      <c r="M13" s="656">
        <v>2</v>
      </c>
      <c r="N13" s="657">
        <v>1.4804944851580428E-2</v>
      </c>
      <c r="O13" s="668">
        <v>0</v>
      </c>
      <c r="P13" s="662">
        <f t="shared" ref="P13" si="5">IFERROR(O13/$C13*100,"-")</f>
        <v>0</v>
      </c>
      <c r="R13" s="1006"/>
    </row>
    <row r="14" spans="1:21" s="644" customFormat="1" ht="16.5" customHeight="1" x14ac:dyDescent="0.2">
      <c r="A14" s="644">
        <v>6</v>
      </c>
      <c r="B14" s="671" t="s">
        <v>8</v>
      </c>
      <c r="C14" s="668">
        <f t="shared" si="0"/>
        <v>180</v>
      </c>
      <c r="D14" s="662">
        <f t="shared" si="1"/>
        <v>100</v>
      </c>
      <c r="E14" s="656">
        <v>0</v>
      </c>
      <c r="F14" s="657">
        <v>0</v>
      </c>
      <c r="G14" s="668">
        <v>180</v>
      </c>
      <c r="H14" s="662">
        <v>100</v>
      </c>
      <c r="I14" s="668">
        <v>0</v>
      </c>
      <c r="J14" s="662">
        <v>0</v>
      </c>
      <c r="K14" s="668">
        <v>0</v>
      </c>
      <c r="L14" s="662">
        <v>0</v>
      </c>
      <c r="M14" s="656">
        <v>0</v>
      </c>
      <c r="N14" s="657">
        <v>0</v>
      </c>
      <c r="O14" s="668">
        <v>0</v>
      </c>
      <c r="P14" s="662">
        <f t="shared" ref="P14" si="6">IFERROR(O14/$C14*100,"-")</f>
        <v>0</v>
      </c>
      <c r="R14" s="1006"/>
    </row>
    <row r="15" spans="1:21" s="646" customFormat="1" ht="16.5" customHeight="1" x14ac:dyDescent="0.2">
      <c r="A15" s="646">
        <v>7</v>
      </c>
      <c r="B15" s="671" t="s">
        <v>7</v>
      </c>
      <c r="C15" s="668">
        <f t="shared" si="0"/>
        <v>50924</v>
      </c>
      <c r="D15" s="662">
        <f t="shared" si="1"/>
        <v>100</v>
      </c>
      <c r="E15" s="656">
        <v>11786</v>
      </c>
      <c r="F15" s="657">
        <v>23.144293456916191</v>
      </c>
      <c r="G15" s="668">
        <v>20690</v>
      </c>
      <c r="H15" s="662">
        <v>40.629172885083655</v>
      </c>
      <c r="I15" s="668">
        <v>12667</v>
      </c>
      <c r="J15" s="662">
        <v>24.874322519833477</v>
      </c>
      <c r="K15" s="668">
        <v>5781</v>
      </c>
      <c r="L15" s="662">
        <v>11.35221113816668</v>
      </c>
      <c r="M15" s="656">
        <v>0</v>
      </c>
      <c r="N15" s="657">
        <v>0</v>
      </c>
      <c r="O15" s="668">
        <v>0</v>
      </c>
      <c r="P15" s="662">
        <f t="shared" ref="P15" si="7">IFERROR(O15/$C15*100,"-")</f>
        <v>0</v>
      </c>
      <c r="R15" s="1006"/>
    </row>
    <row r="16" spans="1:21" s="646" customFormat="1" ht="16.5" customHeight="1" x14ac:dyDescent="0.2">
      <c r="A16" s="646">
        <v>8</v>
      </c>
      <c r="B16" s="671" t="s">
        <v>43</v>
      </c>
      <c r="C16" s="668">
        <f t="shared" si="0"/>
        <v>9718</v>
      </c>
      <c r="D16" s="662">
        <f t="shared" si="1"/>
        <v>100</v>
      </c>
      <c r="E16" s="656">
        <v>867</v>
      </c>
      <c r="F16" s="657">
        <v>8.9215888042807165</v>
      </c>
      <c r="G16" s="668">
        <v>6739</v>
      </c>
      <c r="H16" s="662">
        <v>69.345544350689451</v>
      </c>
      <c r="I16" s="668">
        <v>394</v>
      </c>
      <c r="J16" s="662">
        <v>4.0543321671125749</v>
      </c>
      <c r="K16" s="668">
        <v>1718</v>
      </c>
      <c r="L16" s="662">
        <v>17.67853467791727</v>
      </c>
      <c r="M16" s="656">
        <v>0</v>
      </c>
      <c r="N16" s="657">
        <v>0</v>
      </c>
      <c r="O16" s="668">
        <v>0</v>
      </c>
      <c r="P16" s="662">
        <f t="shared" ref="P16" si="8">IFERROR(O16/$C16*100,"-")</f>
        <v>0</v>
      </c>
      <c r="R16" s="1006"/>
    </row>
    <row r="17" spans="1:18" s="646" customFormat="1" ht="16.5" customHeight="1" x14ac:dyDescent="0.2">
      <c r="A17" s="646">
        <v>9</v>
      </c>
      <c r="B17" s="671" t="s">
        <v>44</v>
      </c>
      <c r="C17" s="668">
        <f t="shared" si="0"/>
        <v>23995</v>
      </c>
      <c r="D17" s="662">
        <f t="shared" si="1"/>
        <v>100</v>
      </c>
      <c r="E17" s="656">
        <v>10656</v>
      </c>
      <c r="F17" s="657">
        <v>44.409251927484895</v>
      </c>
      <c r="G17" s="668">
        <v>11556</v>
      </c>
      <c r="H17" s="662">
        <v>48.16003334027922</v>
      </c>
      <c r="I17" s="668">
        <v>1783</v>
      </c>
      <c r="J17" s="662">
        <v>7.4307147322358826</v>
      </c>
      <c r="K17" s="668">
        <v>0</v>
      </c>
      <c r="L17" s="662">
        <v>0</v>
      </c>
      <c r="M17" s="656">
        <v>0</v>
      </c>
      <c r="N17" s="657">
        <v>0</v>
      </c>
      <c r="O17" s="668">
        <v>0</v>
      </c>
      <c r="P17" s="662">
        <f t="shared" ref="P17" si="9">IFERROR(O17/$C17*100,"-")</f>
        <v>0</v>
      </c>
      <c r="R17" s="1006"/>
    </row>
    <row r="18" spans="1:18" s="646" customFormat="1" ht="16.5" customHeight="1" x14ac:dyDescent="0.2">
      <c r="A18" s="646">
        <v>10</v>
      </c>
      <c r="B18" s="671" t="s">
        <v>6</v>
      </c>
      <c r="C18" s="668">
        <f t="shared" si="0"/>
        <v>20885</v>
      </c>
      <c r="D18" s="662">
        <f t="shared" si="1"/>
        <v>100</v>
      </c>
      <c r="E18" s="656">
        <v>10971</v>
      </c>
      <c r="F18" s="657">
        <v>52.530524299736655</v>
      </c>
      <c r="G18" s="668">
        <v>8063</v>
      </c>
      <c r="H18" s="662">
        <v>38.606655494373953</v>
      </c>
      <c r="I18" s="668">
        <v>618</v>
      </c>
      <c r="J18" s="662">
        <v>2.9590615274120182</v>
      </c>
      <c r="K18" s="668">
        <v>1233</v>
      </c>
      <c r="L18" s="662">
        <v>5.9037586784773763</v>
      </c>
      <c r="M18" s="656">
        <v>0</v>
      </c>
      <c r="N18" s="657">
        <v>0</v>
      </c>
      <c r="O18" s="668">
        <v>0</v>
      </c>
      <c r="P18" s="662">
        <f t="shared" ref="P18" si="10">IFERROR(O18/$C18*100,"-")</f>
        <v>0</v>
      </c>
      <c r="R18" s="1006"/>
    </row>
    <row r="19" spans="1:18" s="644" customFormat="1" ht="16.5" customHeight="1" x14ac:dyDescent="0.2">
      <c r="A19" s="644">
        <v>11</v>
      </c>
      <c r="B19" s="671" t="s">
        <v>5</v>
      </c>
      <c r="C19" s="668">
        <f t="shared" si="0"/>
        <v>18329</v>
      </c>
      <c r="D19" s="662">
        <f t="shared" si="1"/>
        <v>100</v>
      </c>
      <c r="E19" s="656">
        <v>13895</v>
      </c>
      <c r="F19" s="657">
        <v>75.808827541055152</v>
      </c>
      <c r="G19" s="668">
        <v>2578</v>
      </c>
      <c r="H19" s="662">
        <v>14.065142670085656</v>
      </c>
      <c r="I19" s="668">
        <v>740</v>
      </c>
      <c r="J19" s="662">
        <v>4.0373179115063555</v>
      </c>
      <c r="K19" s="668">
        <v>1116</v>
      </c>
      <c r="L19" s="662">
        <v>6.0887118773528286</v>
      </c>
      <c r="M19" s="656">
        <v>0</v>
      </c>
      <c r="N19" s="657">
        <v>0</v>
      </c>
      <c r="O19" s="668">
        <v>0</v>
      </c>
      <c r="P19" s="662">
        <f t="shared" ref="P19" si="11">IFERROR(O19/$C19*100,"-")</f>
        <v>0</v>
      </c>
      <c r="R19" s="1006"/>
    </row>
    <row r="20" spans="1:18" s="644" customFormat="1" ht="16.5" customHeight="1" x14ac:dyDescent="0.2">
      <c r="A20" s="644">
        <v>12</v>
      </c>
      <c r="B20" s="671" t="s">
        <v>38</v>
      </c>
      <c r="C20" s="668">
        <f t="shared" si="0"/>
        <v>14239</v>
      </c>
      <c r="D20" s="662">
        <f t="shared" si="1"/>
        <v>100</v>
      </c>
      <c r="E20" s="656">
        <v>2508</v>
      </c>
      <c r="F20" s="657">
        <v>17.613596460425594</v>
      </c>
      <c r="G20" s="668">
        <v>6114</v>
      </c>
      <c r="H20" s="662">
        <v>42.938408596109277</v>
      </c>
      <c r="I20" s="668">
        <v>3170</v>
      </c>
      <c r="J20" s="662">
        <v>22.26279935388721</v>
      </c>
      <c r="K20" s="668">
        <v>2447</v>
      </c>
      <c r="L20" s="662">
        <v>17.185195589577919</v>
      </c>
      <c r="M20" s="656">
        <v>0</v>
      </c>
      <c r="N20" s="657">
        <v>0</v>
      </c>
      <c r="O20" s="668">
        <v>0</v>
      </c>
      <c r="P20" s="662">
        <f t="shared" ref="P20" si="12">IFERROR(O20/$C20*100,"-")</f>
        <v>0</v>
      </c>
      <c r="R20" s="1006"/>
    </row>
    <row r="21" spans="1:18" s="644" customFormat="1" ht="16.5" customHeight="1" x14ac:dyDescent="0.2">
      <c r="A21" s="644">
        <v>13</v>
      </c>
      <c r="B21" s="671" t="s">
        <v>45</v>
      </c>
      <c r="C21" s="668">
        <f t="shared" si="0"/>
        <v>25635</v>
      </c>
      <c r="D21" s="662">
        <f t="shared" si="1"/>
        <v>100</v>
      </c>
      <c r="E21" s="656">
        <v>3020</v>
      </c>
      <c r="F21" s="657">
        <v>11.780768480592938</v>
      </c>
      <c r="G21" s="668">
        <v>14748</v>
      </c>
      <c r="H21" s="662">
        <v>57.530719719133991</v>
      </c>
      <c r="I21" s="668">
        <v>2086</v>
      </c>
      <c r="J21" s="662">
        <v>8.1373122683830701</v>
      </c>
      <c r="K21" s="668">
        <v>5781</v>
      </c>
      <c r="L21" s="662">
        <v>22.551199531889996</v>
      </c>
      <c r="M21" s="656">
        <v>0</v>
      </c>
      <c r="N21" s="657">
        <v>0</v>
      </c>
      <c r="O21" s="668">
        <v>0</v>
      </c>
      <c r="P21" s="662">
        <f t="shared" ref="P21" si="13">IFERROR(O21/$C21*100,"-")</f>
        <v>0</v>
      </c>
      <c r="R21" s="1006"/>
    </row>
    <row r="22" spans="1:18" s="644" customFormat="1" ht="16.5" customHeight="1" x14ac:dyDescent="0.2">
      <c r="A22" s="644">
        <v>14</v>
      </c>
      <c r="B22" s="671" t="s">
        <v>46</v>
      </c>
      <c r="C22" s="668">
        <f t="shared" si="0"/>
        <v>1333</v>
      </c>
      <c r="D22" s="662">
        <f t="shared" si="1"/>
        <v>100</v>
      </c>
      <c r="E22" s="656">
        <v>24</v>
      </c>
      <c r="F22" s="657">
        <v>1.8004501125281318</v>
      </c>
      <c r="G22" s="668">
        <v>810</v>
      </c>
      <c r="H22" s="662">
        <v>60.765191297824458</v>
      </c>
      <c r="I22" s="668">
        <v>221</v>
      </c>
      <c r="J22" s="662">
        <v>16.579144786196547</v>
      </c>
      <c r="K22" s="668">
        <v>278</v>
      </c>
      <c r="L22" s="662">
        <v>20.855213803450862</v>
      </c>
      <c r="M22" s="656">
        <v>0</v>
      </c>
      <c r="N22" s="657">
        <v>0</v>
      </c>
      <c r="O22" s="668">
        <v>0</v>
      </c>
      <c r="P22" s="662">
        <f t="shared" ref="P22" si="14">IFERROR(O22/$C22*100,"-")</f>
        <v>0</v>
      </c>
      <c r="R22" s="1006"/>
    </row>
    <row r="23" spans="1:18" s="644" customFormat="1" ht="16.5" customHeight="1" x14ac:dyDescent="0.2">
      <c r="A23" s="644">
        <v>15</v>
      </c>
      <c r="B23" s="671" t="s">
        <v>47</v>
      </c>
      <c r="C23" s="668">
        <f t="shared" si="0"/>
        <v>2671</v>
      </c>
      <c r="D23" s="662">
        <f t="shared" si="1"/>
        <v>100</v>
      </c>
      <c r="E23" s="656">
        <v>1461</v>
      </c>
      <c r="F23" s="657">
        <v>54.698614751029574</v>
      </c>
      <c r="G23" s="668">
        <v>807</v>
      </c>
      <c r="H23" s="662">
        <v>30.213403219767876</v>
      </c>
      <c r="I23" s="668">
        <v>287</v>
      </c>
      <c r="J23" s="662">
        <v>10.745039311119431</v>
      </c>
      <c r="K23" s="668">
        <v>116</v>
      </c>
      <c r="L23" s="662">
        <v>4.3429427180831146</v>
      </c>
      <c r="M23" s="656">
        <v>0</v>
      </c>
      <c r="N23" s="657">
        <v>0</v>
      </c>
      <c r="O23" s="668">
        <v>0</v>
      </c>
      <c r="P23" s="662">
        <f t="shared" ref="P23" si="15">IFERROR(O23/$C23*100,"-")</f>
        <v>0</v>
      </c>
      <c r="R23" s="1006"/>
    </row>
    <row r="24" spans="1:18" s="644" customFormat="1" ht="16.5" customHeight="1" x14ac:dyDescent="0.2">
      <c r="A24" s="644">
        <v>16</v>
      </c>
      <c r="B24" s="671" t="s">
        <v>48</v>
      </c>
      <c r="C24" s="668">
        <f t="shared" si="0"/>
        <v>1366</v>
      </c>
      <c r="D24" s="662">
        <f t="shared" si="1"/>
        <v>100</v>
      </c>
      <c r="E24" s="656">
        <v>0</v>
      </c>
      <c r="F24" s="657">
        <v>0</v>
      </c>
      <c r="G24" s="668">
        <v>1360</v>
      </c>
      <c r="H24" s="662">
        <v>99.560761346998532</v>
      </c>
      <c r="I24" s="668">
        <v>6</v>
      </c>
      <c r="J24" s="662">
        <v>0.43923865300146414</v>
      </c>
      <c r="K24" s="668">
        <v>0</v>
      </c>
      <c r="L24" s="662">
        <v>0</v>
      </c>
      <c r="M24" s="656">
        <v>0</v>
      </c>
      <c r="N24" s="657">
        <v>0</v>
      </c>
      <c r="O24" s="668">
        <v>0</v>
      </c>
      <c r="P24" s="662">
        <f t="shared" ref="P24" si="16">IFERROR(O24/$C24*100,"-")</f>
        <v>0</v>
      </c>
      <c r="R24" s="1006"/>
    </row>
    <row r="25" spans="1:18" s="644" customFormat="1" ht="16.5" customHeight="1" x14ac:dyDescent="0.2">
      <c r="A25" s="644">
        <v>17</v>
      </c>
      <c r="B25" s="671" t="s">
        <v>49</v>
      </c>
      <c r="C25" s="668">
        <f>E25+G25+I25+K25+M25+O25</f>
        <v>995</v>
      </c>
      <c r="D25" s="662">
        <f t="shared" si="1"/>
        <v>100</v>
      </c>
      <c r="E25" s="656">
        <v>0</v>
      </c>
      <c r="F25" s="657">
        <v>0</v>
      </c>
      <c r="G25" s="668">
        <v>895</v>
      </c>
      <c r="H25" s="662">
        <v>89.949748743718601</v>
      </c>
      <c r="I25" s="668">
        <v>57</v>
      </c>
      <c r="J25" s="662">
        <v>5.7286432160804024</v>
      </c>
      <c r="K25" s="668">
        <v>0</v>
      </c>
      <c r="L25" s="662">
        <v>0</v>
      </c>
      <c r="M25" s="656">
        <v>43</v>
      </c>
      <c r="N25" s="657">
        <v>4.3216080402010046</v>
      </c>
      <c r="O25" s="668">
        <v>0</v>
      </c>
      <c r="P25" s="662">
        <f t="shared" ref="P25" si="17">IFERROR(O25/$C25*100,"-")</f>
        <v>0</v>
      </c>
      <c r="R25" s="1006"/>
    </row>
    <row r="26" spans="1:18" s="644" customFormat="1" ht="16.5" customHeight="1" x14ac:dyDescent="0.2">
      <c r="B26" s="671" t="s">
        <v>4</v>
      </c>
      <c r="C26" s="668">
        <f t="shared" si="0"/>
        <v>4</v>
      </c>
      <c r="D26" s="662">
        <f t="shared" si="1"/>
        <v>100</v>
      </c>
      <c r="E26" s="656">
        <v>1</v>
      </c>
      <c r="F26" s="657">
        <v>25</v>
      </c>
      <c r="G26" s="668">
        <v>3</v>
      </c>
      <c r="H26" s="662">
        <v>75</v>
      </c>
      <c r="I26" s="668">
        <v>0</v>
      </c>
      <c r="J26" s="662">
        <v>0</v>
      </c>
      <c r="K26" s="668">
        <v>0</v>
      </c>
      <c r="L26" s="662">
        <v>0</v>
      </c>
      <c r="M26" s="656">
        <v>0</v>
      </c>
      <c r="N26" s="657">
        <v>0</v>
      </c>
      <c r="O26" s="668">
        <v>0</v>
      </c>
      <c r="P26" s="662">
        <f t="shared" ref="P26" si="18">IFERROR(O26/$C26*100,"-")</f>
        <v>0</v>
      </c>
      <c r="R26" s="1006"/>
    </row>
    <row r="27" spans="1:18" s="642" customFormat="1" ht="14.25" x14ac:dyDescent="0.2">
      <c r="B27" s="663" t="s">
        <v>3</v>
      </c>
      <c r="C27" s="669">
        <f>SUM(C9:C26)</f>
        <v>201385</v>
      </c>
      <c r="D27" s="666">
        <f>C27/$C27*100</f>
        <v>100</v>
      </c>
      <c r="E27" s="664">
        <f>SUM(E9:E26)</f>
        <v>64452</v>
      </c>
      <c r="F27" s="665">
        <f>E27/$C27*100</f>
        <v>32.004369739553589</v>
      </c>
      <c r="G27" s="669">
        <f>SUM(G9:G26)</f>
        <v>90249</v>
      </c>
      <c r="H27" s="666">
        <f>G27/$C27*100</f>
        <v>44.81416192864414</v>
      </c>
      <c r="I27" s="669">
        <f>SUM(I9:I26)</f>
        <v>25183</v>
      </c>
      <c r="J27" s="666">
        <f>I27/$C27*100</f>
        <v>12.504903542964968</v>
      </c>
      <c r="K27" s="669">
        <f>SUM(K9:K26)</f>
        <v>21295</v>
      </c>
      <c r="L27" s="666">
        <f>K27/$C27*100</f>
        <v>10.574273158378231</v>
      </c>
      <c r="M27" s="664">
        <f>SUM(M9:M26)</f>
        <v>206</v>
      </c>
      <c r="N27" s="665">
        <f>M27/$C27*100</f>
        <v>0.10229163045907094</v>
      </c>
      <c r="O27" s="669">
        <f>SUM(O9:O26)</f>
        <v>0</v>
      </c>
      <c r="P27" s="666">
        <f>O27/$C27*100</f>
        <v>0</v>
      </c>
    </row>
    <row r="28" spans="1:18"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8" s="650" customFormat="1" hidden="1" x14ac:dyDescent="0.2">
      <c r="A29" s="639">
        <v>19</v>
      </c>
      <c r="B29" s="639" t="s">
        <v>50</v>
      </c>
      <c r="C29" s="649"/>
      <c r="D29" s="649"/>
      <c r="E29" s="649"/>
      <c r="F29" s="649"/>
      <c r="G29" s="649"/>
      <c r="H29" s="649"/>
      <c r="I29" s="649"/>
      <c r="K29" s="649"/>
      <c r="L29" s="649"/>
      <c r="M29" s="649"/>
      <c r="N29" s="649"/>
      <c r="O29" s="649"/>
      <c r="P29" s="649"/>
    </row>
    <row r="30" spans="1:18" hidden="1" x14ac:dyDescent="0.2">
      <c r="C30" s="652"/>
      <c r="D30" s="652"/>
      <c r="E30" s="652"/>
      <c r="F30" s="652"/>
      <c r="G30" s="652"/>
      <c r="H30" s="652"/>
      <c r="I30" s="652"/>
      <c r="J30" s="652"/>
      <c r="K30" s="652"/>
      <c r="L30" s="652"/>
      <c r="M30" s="652"/>
      <c r="N30" s="652"/>
      <c r="O30" s="652"/>
      <c r="P30" s="652"/>
    </row>
    <row r="31" spans="1:18" hidden="1" x14ac:dyDescent="0.2">
      <c r="B31" s="653"/>
      <c r="C31" s="654"/>
      <c r="D31" s="654"/>
      <c r="E31" s="654"/>
      <c r="F31" s="654"/>
      <c r="G31" s="654"/>
      <c r="M31" s="653"/>
      <c r="N31" s="653"/>
    </row>
    <row r="32" spans="1:18"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x14ac:dyDescent="0.2">
      <c r="B41" s="653"/>
      <c r="D41" s="653"/>
      <c r="M41" s="653"/>
      <c r="N41" s="653"/>
    </row>
    <row r="42" spans="2:14" x14ac:dyDescent="0.2">
      <c r="B42" s="653"/>
      <c r="D42" s="653"/>
      <c r="M42" s="653"/>
      <c r="N42" s="653"/>
    </row>
    <row r="43" spans="2:14" x14ac:dyDescent="0.2">
      <c r="B43" s="653"/>
      <c r="D43" s="653"/>
      <c r="M43" s="653"/>
      <c r="N43" s="653"/>
    </row>
    <row r="44" spans="2:14" x14ac:dyDescent="0.2">
      <c r="D44" s="653"/>
      <c r="M44" s="653"/>
      <c r="N44" s="653"/>
    </row>
    <row r="45" spans="2:14" x14ac:dyDescent="0.2">
      <c r="D45" s="653"/>
      <c r="M45" s="653"/>
      <c r="N45" s="653"/>
    </row>
    <row r="46" spans="2:14" x14ac:dyDescent="0.2">
      <c r="D46" s="653"/>
      <c r="M46" s="653"/>
      <c r="N46" s="653"/>
    </row>
    <row r="47" spans="2:14" x14ac:dyDescent="0.2">
      <c r="D47" s="653"/>
      <c r="M47" s="653"/>
      <c r="N47" s="653"/>
    </row>
    <row r="48" spans="2:14" x14ac:dyDescent="0.2">
      <c r="D48" s="653"/>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35</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2" t="s">
        <v>454</v>
      </c>
      <c r="C3" s="1032"/>
      <c r="D3" s="1032"/>
      <c r="E3" s="1032"/>
      <c r="F3" s="1032"/>
      <c r="G3" s="1032"/>
      <c r="H3" s="1032"/>
      <c r="I3" s="1032"/>
      <c r="J3" s="1032"/>
      <c r="K3" s="1032"/>
      <c r="L3" s="1032"/>
      <c r="M3" s="1032"/>
      <c r="N3" s="1032"/>
      <c r="O3" s="1032"/>
      <c r="P3" s="1032"/>
    </row>
    <row r="4" spans="1:21" s="635" customFormat="1" x14ac:dyDescent="0.2">
      <c r="B4" s="1035" t="str">
        <f>porsaad!B6</f>
        <v>Situación a 31 de agosto de 2023</v>
      </c>
      <c r="C4" s="1035"/>
      <c r="D4" s="1035"/>
      <c r="E4" s="1035"/>
      <c r="F4" s="1035"/>
      <c r="G4" s="1035"/>
      <c r="H4" s="1035"/>
      <c r="I4" s="1035"/>
      <c r="J4" s="1035"/>
      <c r="K4" s="1035"/>
      <c r="L4" s="1035"/>
      <c r="M4" s="1035"/>
      <c r="N4" s="1035"/>
      <c r="O4" s="1035"/>
      <c r="P4" s="1035"/>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58" t="s">
        <v>209</v>
      </c>
      <c r="D6" s="1159"/>
      <c r="E6" s="1159"/>
      <c r="F6" s="1159"/>
      <c r="G6" s="1159"/>
      <c r="H6" s="1159"/>
      <c r="I6" s="1159"/>
      <c r="J6" s="1159"/>
      <c r="K6" s="1159"/>
      <c r="L6" s="1159"/>
      <c r="M6" s="1159"/>
      <c r="N6" s="1159"/>
      <c r="O6" s="1159"/>
      <c r="P6" s="1160"/>
    </row>
    <row r="7" spans="1:21" s="635" customFormat="1" ht="57" customHeight="1" x14ac:dyDescent="0.2">
      <c r="B7" s="1161" t="s">
        <v>15</v>
      </c>
      <c r="C7" s="1157" t="s">
        <v>3</v>
      </c>
      <c r="D7" s="1157"/>
      <c r="E7" s="1157" t="s">
        <v>210</v>
      </c>
      <c r="F7" s="1157"/>
      <c r="G7" s="1157" t="s">
        <v>211</v>
      </c>
      <c r="H7" s="1157"/>
      <c r="I7" s="1157" t="s">
        <v>212</v>
      </c>
      <c r="J7" s="1157"/>
      <c r="K7" s="1157" t="s">
        <v>213</v>
      </c>
      <c r="L7" s="1157"/>
      <c r="M7" s="1157" t="s">
        <v>214</v>
      </c>
      <c r="N7" s="1157"/>
      <c r="O7" s="1157" t="s">
        <v>215</v>
      </c>
      <c r="P7" s="1157"/>
    </row>
    <row r="8" spans="1:21" s="640" customFormat="1" ht="12" customHeight="1" x14ac:dyDescent="0.2">
      <c r="B8" s="1162"/>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2655</v>
      </c>
      <c r="D9" s="661">
        <f>IFERROR(C9/$C9*100,"-")</f>
        <v>100</v>
      </c>
      <c r="E9" s="659">
        <v>0</v>
      </c>
      <c r="F9" s="660">
        <v>0</v>
      </c>
      <c r="G9" s="667">
        <v>2584</v>
      </c>
      <c r="H9" s="661">
        <v>97.325800376647834</v>
      </c>
      <c r="I9" s="667">
        <v>71</v>
      </c>
      <c r="J9" s="661">
        <v>2.6741996233521657</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3516</v>
      </c>
      <c r="D10" s="662">
        <f t="shared" ref="D10:D26" si="1">IFERROR(C10/$C10*100,"-")</f>
        <v>100</v>
      </c>
      <c r="E10" s="656">
        <v>2</v>
      </c>
      <c r="F10" s="657">
        <v>5.6882821387940839E-2</v>
      </c>
      <c r="G10" s="668">
        <v>3286</v>
      </c>
      <c r="H10" s="662">
        <v>93.4584755403868</v>
      </c>
      <c r="I10" s="668">
        <v>228</v>
      </c>
      <c r="J10" s="662">
        <v>6.4846416382252556</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1536</v>
      </c>
      <c r="D11" s="662">
        <f t="shared" si="1"/>
        <v>100</v>
      </c>
      <c r="E11" s="656">
        <v>68</v>
      </c>
      <c r="F11" s="657">
        <v>4.4270833333333339</v>
      </c>
      <c r="G11" s="668">
        <v>1354</v>
      </c>
      <c r="H11" s="662">
        <v>88.151041666666657</v>
      </c>
      <c r="I11" s="668">
        <v>95</v>
      </c>
      <c r="J11" s="662">
        <v>6.1848958333333339</v>
      </c>
      <c r="K11" s="668">
        <v>2</v>
      </c>
      <c r="L11" s="662">
        <v>0.13020833333333331</v>
      </c>
      <c r="M11" s="656">
        <v>17</v>
      </c>
      <c r="N11" s="657">
        <v>1.1067708333333335</v>
      </c>
      <c r="O11" s="668">
        <v>0</v>
      </c>
      <c r="P11" s="662">
        <f t="shared" si="2"/>
        <v>0</v>
      </c>
      <c r="R11" s="645"/>
    </row>
    <row r="12" spans="1:21" s="644" customFormat="1" ht="16.5" customHeight="1" x14ac:dyDescent="0.2">
      <c r="A12" s="644">
        <v>4</v>
      </c>
      <c r="B12" s="671" t="s">
        <v>41</v>
      </c>
      <c r="C12" s="668">
        <f t="shared" si="0"/>
        <v>397</v>
      </c>
      <c r="D12" s="662">
        <f t="shared" si="1"/>
        <v>100</v>
      </c>
      <c r="E12" s="656">
        <v>0</v>
      </c>
      <c r="F12" s="657">
        <v>0</v>
      </c>
      <c r="G12" s="668">
        <v>361</v>
      </c>
      <c r="H12" s="662">
        <v>90.931989924433253</v>
      </c>
      <c r="I12" s="668">
        <v>36</v>
      </c>
      <c r="J12" s="662">
        <v>9.0680100755667503</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3873</v>
      </c>
      <c r="D13" s="662">
        <f t="shared" si="1"/>
        <v>100</v>
      </c>
      <c r="E13" s="656">
        <v>2330</v>
      </c>
      <c r="F13" s="657">
        <v>60.160082623289433</v>
      </c>
      <c r="G13" s="668">
        <v>920</v>
      </c>
      <c r="H13" s="662">
        <v>23.754195713916857</v>
      </c>
      <c r="I13" s="668">
        <v>232</v>
      </c>
      <c r="J13" s="662">
        <v>5.9901884843790345</v>
      </c>
      <c r="K13" s="668">
        <v>391</v>
      </c>
      <c r="L13" s="662">
        <v>10.095533178414666</v>
      </c>
      <c r="M13" s="656">
        <v>0</v>
      </c>
      <c r="N13" s="657">
        <v>0</v>
      </c>
      <c r="O13" s="668">
        <v>0</v>
      </c>
      <c r="P13" s="662">
        <f t="shared" si="2"/>
        <v>0</v>
      </c>
      <c r="R13" s="645"/>
    </row>
    <row r="14" spans="1:21" s="644" customFormat="1" ht="16.5" customHeight="1" x14ac:dyDescent="0.2">
      <c r="A14" s="644">
        <v>6</v>
      </c>
      <c r="B14" s="671" t="s">
        <v>8</v>
      </c>
      <c r="C14" s="668">
        <f t="shared" si="0"/>
        <v>96</v>
      </c>
      <c r="D14" s="662">
        <f t="shared" si="1"/>
        <v>100</v>
      </c>
      <c r="E14" s="656">
        <v>0</v>
      </c>
      <c r="F14" s="657">
        <v>0</v>
      </c>
      <c r="G14" s="668">
        <v>96</v>
      </c>
      <c r="H14" s="662">
        <v>100</v>
      </c>
      <c r="I14" s="668">
        <v>0</v>
      </c>
      <c r="J14" s="662">
        <v>0</v>
      </c>
      <c r="K14" s="668">
        <v>0</v>
      </c>
      <c r="L14" s="662">
        <v>0</v>
      </c>
      <c r="M14" s="656">
        <v>0</v>
      </c>
      <c r="N14" s="657">
        <v>0</v>
      </c>
      <c r="O14" s="668">
        <v>0</v>
      </c>
      <c r="P14" s="662">
        <f t="shared" si="2"/>
        <v>0</v>
      </c>
    </row>
    <row r="15" spans="1:21" s="646" customFormat="1" ht="16.5" customHeight="1" x14ac:dyDescent="0.2">
      <c r="A15" s="646">
        <v>7</v>
      </c>
      <c r="B15" s="671" t="s">
        <v>7</v>
      </c>
      <c r="C15" s="668">
        <f t="shared" si="0"/>
        <v>16459</v>
      </c>
      <c r="D15" s="662">
        <f t="shared" si="1"/>
        <v>100</v>
      </c>
      <c r="E15" s="656">
        <v>1915</v>
      </c>
      <c r="F15" s="657">
        <v>11.634971747979829</v>
      </c>
      <c r="G15" s="668">
        <v>11104</v>
      </c>
      <c r="H15" s="662">
        <v>67.464609028495047</v>
      </c>
      <c r="I15" s="668">
        <v>1513</v>
      </c>
      <c r="J15" s="662">
        <v>9.1925390363934625</v>
      </c>
      <c r="K15" s="668">
        <v>1927</v>
      </c>
      <c r="L15" s="662">
        <v>11.707880187131661</v>
      </c>
      <c r="M15" s="656">
        <v>0</v>
      </c>
      <c r="N15" s="657">
        <v>0</v>
      </c>
      <c r="O15" s="668">
        <v>0</v>
      </c>
      <c r="P15" s="662">
        <f t="shared" si="2"/>
        <v>0</v>
      </c>
    </row>
    <row r="16" spans="1:21" s="646" customFormat="1" ht="16.5" customHeight="1" x14ac:dyDescent="0.2">
      <c r="A16" s="646">
        <v>8</v>
      </c>
      <c r="B16" s="671" t="s">
        <v>43</v>
      </c>
      <c r="C16" s="668">
        <f t="shared" si="0"/>
        <v>3391</v>
      </c>
      <c r="D16" s="662">
        <f t="shared" si="1"/>
        <v>100</v>
      </c>
      <c r="E16" s="656">
        <v>164</v>
      </c>
      <c r="F16" s="657">
        <v>4.8363314656443528</v>
      </c>
      <c r="G16" s="668">
        <v>2584</v>
      </c>
      <c r="H16" s="662">
        <v>76.201710409908586</v>
      </c>
      <c r="I16" s="668">
        <v>135</v>
      </c>
      <c r="J16" s="662">
        <v>3.9811265113535832</v>
      </c>
      <c r="K16" s="668">
        <v>508</v>
      </c>
      <c r="L16" s="662">
        <v>14.980831613093482</v>
      </c>
      <c r="M16" s="656">
        <v>0</v>
      </c>
      <c r="N16" s="657">
        <v>0</v>
      </c>
      <c r="O16" s="668">
        <v>0</v>
      </c>
      <c r="P16" s="662">
        <f t="shared" si="2"/>
        <v>0</v>
      </c>
    </row>
    <row r="17" spans="1:16" s="646" customFormat="1" ht="16.5" customHeight="1" x14ac:dyDescent="0.2">
      <c r="A17" s="646">
        <v>9</v>
      </c>
      <c r="B17" s="671" t="s">
        <v>44</v>
      </c>
      <c r="C17" s="668">
        <f t="shared" si="0"/>
        <v>5867</v>
      </c>
      <c r="D17" s="662">
        <f t="shared" si="1"/>
        <v>100</v>
      </c>
      <c r="E17" s="656">
        <v>930</v>
      </c>
      <c r="F17" s="657">
        <v>15.851372081131753</v>
      </c>
      <c r="G17" s="668">
        <v>4630</v>
      </c>
      <c r="H17" s="662">
        <v>78.915970683483891</v>
      </c>
      <c r="I17" s="668">
        <v>307</v>
      </c>
      <c r="J17" s="662">
        <v>5.2326572353843535</v>
      </c>
      <c r="K17" s="668">
        <v>0</v>
      </c>
      <c r="L17" s="662">
        <v>0</v>
      </c>
      <c r="M17" s="656">
        <v>0</v>
      </c>
      <c r="N17" s="657">
        <v>0</v>
      </c>
      <c r="O17" s="668">
        <v>0</v>
      </c>
      <c r="P17" s="662">
        <f t="shared" si="2"/>
        <v>0</v>
      </c>
    </row>
    <row r="18" spans="1:16" s="646" customFormat="1" ht="16.5" customHeight="1" x14ac:dyDescent="0.2">
      <c r="A18" s="646">
        <v>10</v>
      </c>
      <c r="B18" s="671" t="s">
        <v>6</v>
      </c>
      <c r="C18" s="668">
        <f t="shared" si="0"/>
        <v>6938</v>
      </c>
      <c r="D18" s="662">
        <f t="shared" si="1"/>
        <v>100</v>
      </c>
      <c r="E18" s="656">
        <v>2570</v>
      </c>
      <c r="F18" s="657">
        <v>37.042375324300956</v>
      </c>
      <c r="G18" s="668">
        <v>3570</v>
      </c>
      <c r="H18" s="662">
        <v>51.455750936869414</v>
      </c>
      <c r="I18" s="668">
        <v>333</v>
      </c>
      <c r="J18" s="662">
        <v>4.7996540789852986</v>
      </c>
      <c r="K18" s="668">
        <v>465</v>
      </c>
      <c r="L18" s="662">
        <v>6.702219659844336</v>
      </c>
      <c r="M18" s="656">
        <v>0</v>
      </c>
      <c r="N18" s="657">
        <v>0</v>
      </c>
      <c r="O18" s="668">
        <v>0</v>
      </c>
      <c r="P18" s="662">
        <f t="shared" si="2"/>
        <v>0</v>
      </c>
    </row>
    <row r="19" spans="1:16" s="644" customFormat="1" ht="16.5" customHeight="1" x14ac:dyDescent="0.2">
      <c r="A19" s="644">
        <v>11</v>
      </c>
      <c r="B19" s="671" t="s">
        <v>5</v>
      </c>
      <c r="C19" s="668">
        <f t="shared" si="0"/>
        <v>5850</v>
      </c>
      <c r="D19" s="662">
        <f t="shared" si="1"/>
        <v>100</v>
      </c>
      <c r="E19" s="656">
        <v>3823</v>
      </c>
      <c r="F19" s="657">
        <v>65.350427350427353</v>
      </c>
      <c r="G19" s="668">
        <v>1533</v>
      </c>
      <c r="H19" s="662">
        <v>26.205128205128204</v>
      </c>
      <c r="I19" s="668">
        <v>273</v>
      </c>
      <c r="J19" s="662">
        <v>4.666666666666667</v>
      </c>
      <c r="K19" s="668">
        <v>221</v>
      </c>
      <c r="L19" s="662">
        <v>3.7777777777777777</v>
      </c>
      <c r="M19" s="656">
        <v>0</v>
      </c>
      <c r="N19" s="657">
        <v>0</v>
      </c>
      <c r="O19" s="668">
        <v>0</v>
      </c>
      <c r="P19" s="662">
        <f t="shared" si="2"/>
        <v>0</v>
      </c>
    </row>
    <row r="20" spans="1:16" s="644" customFormat="1" ht="16.5" customHeight="1" x14ac:dyDescent="0.2">
      <c r="A20" s="644">
        <v>12</v>
      </c>
      <c r="B20" s="671" t="s">
        <v>38</v>
      </c>
      <c r="C20" s="668">
        <f t="shared" si="0"/>
        <v>5712</v>
      </c>
      <c r="D20" s="662">
        <f t="shared" si="1"/>
        <v>100</v>
      </c>
      <c r="E20" s="656">
        <v>447</v>
      </c>
      <c r="F20" s="657">
        <v>7.8256302521008401</v>
      </c>
      <c r="G20" s="668">
        <v>3818</v>
      </c>
      <c r="H20" s="662">
        <v>66.841736694677863</v>
      </c>
      <c r="I20" s="668">
        <v>1119</v>
      </c>
      <c r="J20" s="662">
        <v>19.590336134453782</v>
      </c>
      <c r="K20" s="668">
        <v>328</v>
      </c>
      <c r="L20" s="662">
        <v>5.742296918767507</v>
      </c>
      <c r="M20" s="656">
        <v>0</v>
      </c>
      <c r="N20" s="657">
        <v>0</v>
      </c>
      <c r="O20" s="668">
        <v>0</v>
      </c>
      <c r="P20" s="662">
        <f t="shared" si="2"/>
        <v>0</v>
      </c>
    </row>
    <row r="21" spans="1:16" s="644" customFormat="1" ht="16.5" customHeight="1" x14ac:dyDescent="0.2">
      <c r="A21" s="644">
        <v>13</v>
      </c>
      <c r="B21" s="671" t="s">
        <v>45</v>
      </c>
      <c r="C21" s="668">
        <f t="shared" si="0"/>
        <v>12217</v>
      </c>
      <c r="D21" s="662">
        <f t="shared" si="1"/>
        <v>100</v>
      </c>
      <c r="E21" s="656">
        <v>1134</v>
      </c>
      <c r="F21" s="657">
        <v>9.2821478267987221</v>
      </c>
      <c r="G21" s="668">
        <v>9064</v>
      </c>
      <c r="H21" s="662">
        <v>74.191700090038466</v>
      </c>
      <c r="I21" s="668">
        <v>883</v>
      </c>
      <c r="J21" s="662">
        <v>7.2276336252762547</v>
      </c>
      <c r="K21" s="668">
        <v>1136</v>
      </c>
      <c r="L21" s="662">
        <v>9.2985184578865514</v>
      </c>
      <c r="M21" s="656">
        <v>0</v>
      </c>
      <c r="N21" s="657">
        <v>0</v>
      </c>
      <c r="O21" s="668">
        <v>0</v>
      </c>
      <c r="P21" s="662">
        <f t="shared" si="2"/>
        <v>0</v>
      </c>
    </row>
    <row r="22" spans="1:16" s="644" customFormat="1" ht="16.5" customHeight="1" x14ac:dyDescent="0.2">
      <c r="A22" s="644">
        <v>14</v>
      </c>
      <c r="B22" s="671" t="s">
        <v>46</v>
      </c>
      <c r="C22" s="668">
        <f t="shared" si="0"/>
        <v>788</v>
      </c>
      <c r="D22" s="662">
        <f t="shared" si="1"/>
        <v>100</v>
      </c>
      <c r="E22" s="656">
        <v>3</v>
      </c>
      <c r="F22" s="657">
        <v>0.38071065989847719</v>
      </c>
      <c r="G22" s="668">
        <v>598</v>
      </c>
      <c r="H22" s="662">
        <v>75.888324873096451</v>
      </c>
      <c r="I22" s="668">
        <v>90</v>
      </c>
      <c r="J22" s="662">
        <v>11.421319796954315</v>
      </c>
      <c r="K22" s="668">
        <v>97</v>
      </c>
      <c r="L22" s="662">
        <v>12.30964467005076</v>
      </c>
      <c r="M22" s="656">
        <v>0</v>
      </c>
      <c r="N22" s="657">
        <v>0</v>
      </c>
      <c r="O22" s="668">
        <v>0</v>
      </c>
      <c r="P22" s="662">
        <f t="shared" si="2"/>
        <v>0</v>
      </c>
    </row>
    <row r="23" spans="1:16" s="644" customFormat="1" ht="16.5" customHeight="1" x14ac:dyDescent="0.2">
      <c r="A23" s="644">
        <v>15</v>
      </c>
      <c r="B23" s="671" t="s">
        <v>47</v>
      </c>
      <c r="C23" s="668">
        <f t="shared" si="0"/>
        <v>697</v>
      </c>
      <c r="D23" s="662">
        <f t="shared" si="1"/>
        <v>100</v>
      </c>
      <c r="E23" s="656">
        <v>429</v>
      </c>
      <c r="F23" s="657">
        <v>61.549497847919653</v>
      </c>
      <c r="G23" s="668">
        <v>231</v>
      </c>
      <c r="H23" s="662">
        <v>33.142037302725967</v>
      </c>
      <c r="I23" s="668">
        <v>36</v>
      </c>
      <c r="J23" s="662">
        <v>5.1649928263988523</v>
      </c>
      <c r="K23" s="668">
        <v>1</v>
      </c>
      <c r="L23" s="662">
        <v>0.14347202295552369</v>
      </c>
      <c r="M23" s="656">
        <v>0</v>
      </c>
      <c r="N23" s="657">
        <v>0</v>
      </c>
      <c r="O23" s="668">
        <v>0</v>
      </c>
      <c r="P23" s="662">
        <f t="shared" si="2"/>
        <v>0</v>
      </c>
    </row>
    <row r="24" spans="1:16" s="644" customFormat="1" ht="16.5" customHeight="1" x14ac:dyDescent="0.2">
      <c r="A24" s="644">
        <v>16</v>
      </c>
      <c r="B24" s="671" t="s">
        <v>48</v>
      </c>
      <c r="C24" s="668">
        <f t="shared" si="0"/>
        <v>676</v>
      </c>
      <c r="D24" s="662">
        <f t="shared" si="1"/>
        <v>100</v>
      </c>
      <c r="E24" s="656">
        <v>0</v>
      </c>
      <c r="F24" s="657">
        <v>0</v>
      </c>
      <c r="G24" s="668">
        <v>671</v>
      </c>
      <c r="H24" s="662">
        <v>99.260355029585796</v>
      </c>
      <c r="I24" s="668">
        <v>5</v>
      </c>
      <c r="J24" s="662">
        <v>0.73964497041420119</v>
      </c>
      <c r="K24" s="668">
        <v>0</v>
      </c>
      <c r="L24" s="662">
        <v>0</v>
      </c>
      <c r="M24" s="656">
        <v>0</v>
      </c>
      <c r="N24" s="657">
        <v>0</v>
      </c>
      <c r="O24" s="668">
        <v>0</v>
      </c>
      <c r="P24" s="662">
        <f t="shared" si="2"/>
        <v>0</v>
      </c>
    </row>
    <row r="25" spans="1:16" s="644" customFormat="1" ht="16.5" customHeight="1" x14ac:dyDescent="0.2">
      <c r="A25" s="644">
        <v>17</v>
      </c>
      <c r="B25" s="671" t="s">
        <v>49</v>
      </c>
      <c r="C25" s="668">
        <f t="shared" si="0"/>
        <v>504</v>
      </c>
      <c r="D25" s="662">
        <f t="shared" si="1"/>
        <v>100</v>
      </c>
      <c r="E25" s="656">
        <v>0</v>
      </c>
      <c r="F25" s="657">
        <v>0</v>
      </c>
      <c r="G25" s="668">
        <v>475</v>
      </c>
      <c r="H25" s="662">
        <v>94.246031746031747</v>
      </c>
      <c r="I25" s="668">
        <v>22</v>
      </c>
      <c r="J25" s="662">
        <v>4.3650793650793647</v>
      </c>
      <c r="K25" s="668">
        <v>0</v>
      </c>
      <c r="L25" s="662">
        <v>0</v>
      </c>
      <c r="M25" s="656">
        <v>7</v>
      </c>
      <c r="N25" s="657">
        <v>1.3888888888888888</v>
      </c>
      <c r="O25" s="668">
        <v>0</v>
      </c>
      <c r="P25" s="662">
        <f t="shared" si="2"/>
        <v>0</v>
      </c>
    </row>
    <row r="26" spans="1:16" s="644" customFormat="1" ht="16.5" customHeight="1" x14ac:dyDescent="0.2">
      <c r="B26" s="671" t="s">
        <v>4</v>
      </c>
      <c r="C26" s="668">
        <f t="shared" si="0"/>
        <v>2</v>
      </c>
      <c r="D26" s="662">
        <f t="shared" si="1"/>
        <v>100</v>
      </c>
      <c r="E26" s="656">
        <v>0</v>
      </c>
      <c r="F26" s="657">
        <v>0</v>
      </c>
      <c r="G26" s="668">
        <v>2</v>
      </c>
      <c r="H26" s="662">
        <v>100</v>
      </c>
      <c r="I26" s="668">
        <v>0</v>
      </c>
      <c r="J26" s="662">
        <v>0</v>
      </c>
      <c r="K26" s="668">
        <v>0</v>
      </c>
      <c r="L26" s="662">
        <v>0</v>
      </c>
      <c r="M26" s="656">
        <v>0</v>
      </c>
      <c r="N26" s="657">
        <v>0</v>
      </c>
      <c r="O26" s="668">
        <v>0</v>
      </c>
      <c r="P26" s="662">
        <f t="shared" si="2"/>
        <v>0</v>
      </c>
    </row>
    <row r="27" spans="1:16" s="642" customFormat="1" ht="14.25" x14ac:dyDescent="0.2">
      <c r="B27" s="663" t="s">
        <v>3</v>
      </c>
      <c r="C27" s="669">
        <f>SUM(C9:C26)</f>
        <v>71174</v>
      </c>
      <c r="D27" s="666">
        <f>C27/$C27*100</f>
        <v>100</v>
      </c>
      <c r="E27" s="669">
        <f>SUM(E9:E26)</f>
        <v>13815</v>
      </c>
      <c r="F27" s="665">
        <f>E27/$C27*100</f>
        <v>19.410177873942732</v>
      </c>
      <c r="G27" s="669">
        <f>SUM(G9:G26)</f>
        <v>46881</v>
      </c>
      <c r="H27" s="666">
        <f>G27/$C27*100</f>
        <v>65.868154101216732</v>
      </c>
      <c r="I27" s="669">
        <f>SUM(I9:I26)</f>
        <v>5378</v>
      </c>
      <c r="J27" s="666">
        <f>I27/$C27*100</f>
        <v>7.5561300474892512</v>
      </c>
      <c r="K27" s="669">
        <f>SUM(K9:K26)</f>
        <v>5076</v>
      </c>
      <c r="L27" s="666">
        <f>K27/$C27*100</f>
        <v>7.1318177986343319</v>
      </c>
      <c r="M27" s="669">
        <f>SUM(M9:M26)</f>
        <v>24</v>
      </c>
      <c r="N27" s="665">
        <f>M27/$C27*100</f>
        <v>3.3720178716947199E-2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s="1005" customFormat="1" x14ac:dyDescent="0.2">
      <c r="B41" s="653"/>
      <c r="C41" s="1004"/>
      <c r="D41" s="653"/>
      <c r="M41" s="653"/>
      <c r="N41" s="653"/>
    </row>
    <row r="42" spans="2:14" s="1001" customFormat="1" ht="12.75" customHeight="1" x14ac:dyDescent="0.2">
      <c r="B42" s="639"/>
      <c r="C42" s="1007"/>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1" customFormat="1" x14ac:dyDescent="0.2">
      <c r="D48" s="639"/>
    </row>
    <row r="49" spans="4:4" s="1001" customFormat="1" x14ac:dyDescent="0.2">
      <c r="D49" s="639"/>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36</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2" t="s">
        <v>453</v>
      </c>
      <c r="C3" s="1032"/>
      <c r="D3" s="1032"/>
      <c r="E3" s="1032"/>
      <c r="F3" s="1032"/>
      <c r="G3" s="1032"/>
      <c r="H3" s="1032"/>
      <c r="I3" s="1032"/>
      <c r="J3" s="1032"/>
      <c r="K3" s="1032"/>
      <c r="L3" s="1032"/>
      <c r="M3" s="1032"/>
      <c r="N3" s="1032"/>
      <c r="O3" s="1032"/>
      <c r="P3" s="1032"/>
    </row>
    <row r="4" spans="1:21" s="635" customFormat="1" x14ac:dyDescent="0.2">
      <c r="B4" s="1035" t="str">
        <f>porsaad!B6</f>
        <v>Situación a 31 de agosto de 2023</v>
      </c>
      <c r="C4" s="1035"/>
      <c r="D4" s="1035"/>
      <c r="E4" s="1035"/>
      <c r="F4" s="1035"/>
      <c r="G4" s="1035"/>
      <c r="H4" s="1035"/>
      <c r="I4" s="1035"/>
      <c r="J4" s="1035"/>
      <c r="K4" s="1035"/>
      <c r="L4" s="1035"/>
      <c r="M4" s="1035"/>
      <c r="N4" s="1035"/>
      <c r="O4" s="1035"/>
      <c r="P4" s="1035"/>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58" t="s">
        <v>209</v>
      </c>
      <c r="D6" s="1159"/>
      <c r="E6" s="1159"/>
      <c r="F6" s="1159"/>
      <c r="G6" s="1159"/>
      <c r="H6" s="1159"/>
      <c r="I6" s="1159"/>
      <c r="J6" s="1159"/>
      <c r="K6" s="1159"/>
      <c r="L6" s="1159"/>
      <c r="M6" s="1159"/>
      <c r="N6" s="1159"/>
      <c r="O6" s="1159"/>
      <c r="P6" s="1160"/>
    </row>
    <row r="7" spans="1:21" s="635" customFormat="1" ht="57" customHeight="1" x14ac:dyDescent="0.2">
      <c r="B7" s="1161" t="s">
        <v>15</v>
      </c>
      <c r="C7" s="1157" t="s">
        <v>3</v>
      </c>
      <c r="D7" s="1157"/>
      <c r="E7" s="1157" t="s">
        <v>210</v>
      </c>
      <c r="F7" s="1157"/>
      <c r="G7" s="1157" t="s">
        <v>211</v>
      </c>
      <c r="H7" s="1157"/>
      <c r="I7" s="1157" t="s">
        <v>212</v>
      </c>
      <c r="J7" s="1157"/>
      <c r="K7" s="1157" t="s">
        <v>213</v>
      </c>
      <c r="L7" s="1157"/>
      <c r="M7" s="1157" t="s">
        <v>214</v>
      </c>
      <c r="N7" s="1157"/>
      <c r="O7" s="1157" t="s">
        <v>215</v>
      </c>
      <c r="P7" s="1157"/>
    </row>
    <row r="8" spans="1:21" s="640" customFormat="1" ht="12" customHeight="1" x14ac:dyDescent="0.2">
      <c r="B8" s="1162"/>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1857</v>
      </c>
      <c r="D9" s="661">
        <f>IFERROR(C9/$C9*100,"-")</f>
        <v>100</v>
      </c>
      <c r="E9" s="659">
        <v>0</v>
      </c>
      <c r="F9" s="660">
        <v>0</v>
      </c>
      <c r="G9" s="667">
        <v>1777</v>
      </c>
      <c r="H9" s="661">
        <v>95.691976305869687</v>
      </c>
      <c r="I9" s="667">
        <v>80</v>
      </c>
      <c r="J9" s="661">
        <v>4.3080236941303172</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3583</v>
      </c>
      <c r="D10" s="662">
        <f t="shared" ref="D10:D26" si="1">IFERROR(C10/$C10*100,"-")</f>
        <v>100</v>
      </c>
      <c r="E10" s="656">
        <v>1</v>
      </c>
      <c r="F10" s="657">
        <v>2.7909572983533353E-2</v>
      </c>
      <c r="G10" s="668">
        <v>3297</v>
      </c>
      <c r="H10" s="662">
        <v>92.01786212670946</v>
      </c>
      <c r="I10" s="668">
        <v>285</v>
      </c>
      <c r="J10" s="662">
        <v>7.9542283003070047</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1451</v>
      </c>
      <c r="D11" s="662">
        <f t="shared" si="1"/>
        <v>100</v>
      </c>
      <c r="E11" s="656">
        <v>67</v>
      </c>
      <c r="F11" s="657">
        <v>4.6175051688490694</v>
      </c>
      <c r="G11" s="668">
        <v>1213</v>
      </c>
      <c r="H11" s="662">
        <v>83.597518952446592</v>
      </c>
      <c r="I11" s="668">
        <v>136</v>
      </c>
      <c r="J11" s="662">
        <v>9.3728463128876651</v>
      </c>
      <c r="K11" s="668">
        <v>5</v>
      </c>
      <c r="L11" s="662">
        <v>0.34458993797381116</v>
      </c>
      <c r="M11" s="656">
        <v>30</v>
      </c>
      <c r="N11" s="657">
        <v>2.067539627842867</v>
      </c>
      <c r="O11" s="668">
        <v>0</v>
      </c>
      <c r="P11" s="662">
        <f t="shared" si="2"/>
        <v>0</v>
      </c>
      <c r="R11" s="645"/>
    </row>
    <row r="12" spans="1:21" s="644" customFormat="1" ht="16.5" customHeight="1" x14ac:dyDescent="0.2">
      <c r="A12" s="644">
        <v>4</v>
      </c>
      <c r="B12" s="671" t="s">
        <v>41</v>
      </c>
      <c r="C12" s="668">
        <f t="shared" si="0"/>
        <v>376</v>
      </c>
      <c r="D12" s="662">
        <f t="shared" si="1"/>
        <v>100</v>
      </c>
      <c r="E12" s="656">
        <v>0</v>
      </c>
      <c r="F12" s="657">
        <v>0</v>
      </c>
      <c r="G12" s="668">
        <v>300</v>
      </c>
      <c r="H12" s="662">
        <v>79.787234042553195</v>
      </c>
      <c r="I12" s="668">
        <v>76</v>
      </c>
      <c r="J12" s="662">
        <v>20.212765957446805</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4255</v>
      </c>
      <c r="D13" s="662">
        <f t="shared" si="1"/>
        <v>100</v>
      </c>
      <c r="E13" s="656">
        <v>2788</v>
      </c>
      <c r="F13" s="657">
        <v>65.522914218566399</v>
      </c>
      <c r="G13" s="668">
        <v>528</v>
      </c>
      <c r="H13" s="662">
        <v>12.408930669800235</v>
      </c>
      <c r="I13" s="668">
        <v>310</v>
      </c>
      <c r="J13" s="662">
        <v>7.2855464159811989</v>
      </c>
      <c r="K13" s="668">
        <v>627</v>
      </c>
      <c r="L13" s="662">
        <v>14.735605170387778</v>
      </c>
      <c r="M13" s="656">
        <v>2</v>
      </c>
      <c r="N13" s="657">
        <v>4.700352526439483E-2</v>
      </c>
      <c r="O13" s="668">
        <v>0</v>
      </c>
      <c r="P13" s="662">
        <f t="shared" si="2"/>
        <v>0</v>
      </c>
      <c r="R13" s="645"/>
    </row>
    <row r="14" spans="1:21" s="644" customFormat="1" ht="16.5" customHeight="1" x14ac:dyDescent="0.2">
      <c r="A14" s="644">
        <v>6</v>
      </c>
      <c r="B14" s="671" t="s">
        <v>8</v>
      </c>
      <c r="C14" s="668">
        <f t="shared" si="0"/>
        <v>84</v>
      </c>
      <c r="D14" s="662">
        <f t="shared" si="1"/>
        <v>100</v>
      </c>
      <c r="E14" s="656">
        <v>0</v>
      </c>
      <c r="F14" s="657">
        <v>0</v>
      </c>
      <c r="G14" s="668">
        <v>84</v>
      </c>
      <c r="H14" s="662">
        <v>100</v>
      </c>
      <c r="I14" s="668">
        <v>0</v>
      </c>
      <c r="J14" s="662">
        <v>0</v>
      </c>
      <c r="K14" s="668">
        <v>0</v>
      </c>
      <c r="L14" s="662">
        <v>0</v>
      </c>
      <c r="M14" s="656">
        <v>0</v>
      </c>
      <c r="N14" s="657">
        <v>0</v>
      </c>
      <c r="O14" s="668">
        <v>0</v>
      </c>
      <c r="P14" s="662">
        <f t="shared" si="2"/>
        <v>0</v>
      </c>
    </row>
    <row r="15" spans="1:21" s="646" customFormat="1" ht="16.5" customHeight="1" x14ac:dyDescent="0.2">
      <c r="A15" s="646">
        <v>7</v>
      </c>
      <c r="B15" s="671" t="s">
        <v>7</v>
      </c>
      <c r="C15" s="668">
        <f t="shared" si="0"/>
        <v>16471</v>
      </c>
      <c r="D15" s="662">
        <f t="shared" si="1"/>
        <v>100</v>
      </c>
      <c r="E15" s="656">
        <v>3114</v>
      </c>
      <c r="F15" s="657">
        <v>18.905955922530506</v>
      </c>
      <c r="G15" s="668">
        <v>9357</v>
      </c>
      <c r="H15" s="662">
        <v>56.80893691943416</v>
      </c>
      <c r="I15" s="668">
        <v>1949</v>
      </c>
      <c r="J15" s="662">
        <v>11.832918462752717</v>
      </c>
      <c r="K15" s="668">
        <v>2051</v>
      </c>
      <c r="L15" s="662">
        <v>12.452188695282619</v>
      </c>
      <c r="M15" s="656">
        <v>0</v>
      </c>
      <c r="N15" s="657">
        <v>0</v>
      </c>
      <c r="O15" s="668">
        <v>0</v>
      </c>
      <c r="P15" s="662">
        <f t="shared" si="2"/>
        <v>0</v>
      </c>
    </row>
    <row r="16" spans="1:21" s="646" customFormat="1" ht="16.5" customHeight="1" x14ac:dyDescent="0.2">
      <c r="A16" s="646">
        <v>8</v>
      </c>
      <c r="B16" s="671" t="s">
        <v>43</v>
      </c>
      <c r="C16" s="668">
        <f t="shared" si="0"/>
        <v>3580</v>
      </c>
      <c r="D16" s="662">
        <f t="shared" si="1"/>
        <v>100</v>
      </c>
      <c r="E16" s="656">
        <v>237</v>
      </c>
      <c r="F16" s="657">
        <v>6.6201117318435756</v>
      </c>
      <c r="G16" s="668">
        <v>2561</v>
      </c>
      <c r="H16" s="662">
        <v>71.536312849162016</v>
      </c>
      <c r="I16" s="668">
        <v>158</v>
      </c>
      <c r="J16" s="662">
        <v>4.4134078212290504</v>
      </c>
      <c r="K16" s="668">
        <v>624</v>
      </c>
      <c r="L16" s="662">
        <v>17.430167597765365</v>
      </c>
      <c r="M16" s="656">
        <v>0</v>
      </c>
      <c r="N16" s="657">
        <v>0</v>
      </c>
      <c r="O16" s="668">
        <v>0</v>
      </c>
      <c r="P16" s="662">
        <f t="shared" si="2"/>
        <v>0</v>
      </c>
    </row>
    <row r="17" spans="1:16" s="646" customFormat="1" ht="16.5" customHeight="1" x14ac:dyDescent="0.2">
      <c r="A17" s="646">
        <v>9</v>
      </c>
      <c r="B17" s="671" t="s">
        <v>44</v>
      </c>
      <c r="C17" s="668">
        <f t="shared" si="0"/>
        <v>10679</v>
      </c>
      <c r="D17" s="662">
        <f t="shared" si="1"/>
        <v>100</v>
      </c>
      <c r="E17" s="656">
        <v>2773</v>
      </c>
      <c r="F17" s="657">
        <v>25.966850828729282</v>
      </c>
      <c r="G17" s="668">
        <v>6917</v>
      </c>
      <c r="H17" s="662">
        <v>64.771982395355366</v>
      </c>
      <c r="I17" s="668">
        <v>989</v>
      </c>
      <c r="J17" s="662">
        <v>9.2611667759153491</v>
      </c>
      <c r="K17" s="668">
        <v>0</v>
      </c>
      <c r="L17" s="662">
        <v>0</v>
      </c>
      <c r="M17" s="656">
        <v>0</v>
      </c>
      <c r="N17" s="657">
        <v>0</v>
      </c>
      <c r="O17" s="668">
        <v>0</v>
      </c>
      <c r="P17" s="662">
        <f t="shared" si="2"/>
        <v>0</v>
      </c>
    </row>
    <row r="18" spans="1:16" s="646" customFormat="1" ht="16.5" customHeight="1" x14ac:dyDescent="0.2">
      <c r="A18" s="646">
        <v>10</v>
      </c>
      <c r="B18" s="671" t="s">
        <v>6</v>
      </c>
      <c r="C18" s="668">
        <f t="shared" si="0"/>
        <v>7867</v>
      </c>
      <c r="D18" s="662">
        <f t="shared" si="1"/>
        <v>100</v>
      </c>
      <c r="E18" s="656">
        <v>3839</v>
      </c>
      <c r="F18" s="657">
        <v>48.798779712724041</v>
      </c>
      <c r="G18" s="668">
        <v>3334</v>
      </c>
      <c r="H18" s="662">
        <v>42.379560188127627</v>
      </c>
      <c r="I18" s="668">
        <v>228</v>
      </c>
      <c r="J18" s="662">
        <v>2.8981822804118469</v>
      </c>
      <c r="K18" s="668">
        <v>466</v>
      </c>
      <c r="L18" s="662">
        <v>5.9234778187364947</v>
      </c>
      <c r="M18" s="656">
        <v>0</v>
      </c>
      <c r="N18" s="657">
        <v>0</v>
      </c>
      <c r="O18" s="668">
        <v>0</v>
      </c>
      <c r="P18" s="662">
        <f t="shared" si="2"/>
        <v>0</v>
      </c>
    </row>
    <row r="19" spans="1:16" s="644" customFormat="1" ht="16.5" customHeight="1" x14ac:dyDescent="0.2">
      <c r="A19" s="644">
        <v>11</v>
      </c>
      <c r="B19" s="671" t="s">
        <v>5</v>
      </c>
      <c r="C19" s="668">
        <f t="shared" si="0"/>
        <v>5945</v>
      </c>
      <c r="D19" s="662">
        <f t="shared" si="1"/>
        <v>100</v>
      </c>
      <c r="E19" s="656">
        <v>4295</v>
      </c>
      <c r="F19" s="657">
        <v>72.245584524810766</v>
      </c>
      <c r="G19" s="668">
        <v>1043</v>
      </c>
      <c r="H19" s="662">
        <v>17.544154751892346</v>
      </c>
      <c r="I19" s="668">
        <v>243</v>
      </c>
      <c r="J19" s="662">
        <v>4.0874684608915048</v>
      </c>
      <c r="K19" s="668">
        <v>364</v>
      </c>
      <c r="L19" s="662">
        <v>6.1227922624053823</v>
      </c>
      <c r="M19" s="656">
        <v>0</v>
      </c>
      <c r="N19" s="657">
        <v>0</v>
      </c>
      <c r="O19" s="668">
        <v>0</v>
      </c>
      <c r="P19" s="662">
        <f t="shared" si="2"/>
        <v>0</v>
      </c>
    </row>
    <row r="20" spans="1:16" s="644" customFormat="1" ht="16.5" customHeight="1" x14ac:dyDescent="0.2">
      <c r="A20" s="644">
        <v>12</v>
      </c>
      <c r="B20" s="671" t="s">
        <v>38</v>
      </c>
      <c r="C20" s="668">
        <f t="shared" si="0"/>
        <v>4550</v>
      </c>
      <c r="D20" s="662">
        <f t="shared" si="1"/>
        <v>100</v>
      </c>
      <c r="E20" s="656">
        <v>691</v>
      </c>
      <c r="F20" s="657">
        <v>15.186813186813186</v>
      </c>
      <c r="G20" s="668">
        <v>2250</v>
      </c>
      <c r="H20" s="662">
        <v>49.450549450549453</v>
      </c>
      <c r="I20" s="668">
        <v>952</v>
      </c>
      <c r="J20" s="662">
        <v>20.923076923076923</v>
      </c>
      <c r="K20" s="668">
        <v>657</v>
      </c>
      <c r="L20" s="662">
        <v>14.43956043956044</v>
      </c>
      <c r="M20" s="656">
        <v>0</v>
      </c>
      <c r="N20" s="657">
        <v>0</v>
      </c>
      <c r="O20" s="668">
        <v>0</v>
      </c>
      <c r="P20" s="662">
        <f t="shared" si="2"/>
        <v>0</v>
      </c>
    </row>
    <row r="21" spans="1:16" s="644" customFormat="1" ht="16.5" customHeight="1" x14ac:dyDescent="0.2">
      <c r="A21" s="644">
        <v>13</v>
      </c>
      <c r="B21" s="671" t="s">
        <v>45</v>
      </c>
      <c r="C21" s="668">
        <f t="shared" si="0"/>
        <v>8797</v>
      </c>
      <c r="D21" s="662">
        <f t="shared" si="1"/>
        <v>100</v>
      </c>
      <c r="E21" s="656">
        <v>843</v>
      </c>
      <c r="F21" s="657">
        <v>9.5828123223826314</v>
      </c>
      <c r="G21" s="668">
        <v>5681</v>
      </c>
      <c r="H21" s="662">
        <v>64.578833693304531</v>
      </c>
      <c r="I21" s="668">
        <v>803</v>
      </c>
      <c r="J21" s="662">
        <v>9.1281118563146517</v>
      </c>
      <c r="K21" s="668">
        <v>1470</v>
      </c>
      <c r="L21" s="662">
        <v>16.710242127998182</v>
      </c>
      <c r="M21" s="656">
        <v>0</v>
      </c>
      <c r="N21" s="657">
        <v>0</v>
      </c>
      <c r="O21" s="668">
        <v>0</v>
      </c>
      <c r="P21" s="662">
        <f t="shared" si="2"/>
        <v>0</v>
      </c>
    </row>
    <row r="22" spans="1:16" s="644" customFormat="1" ht="16.5" customHeight="1" x14ac:dyDescent="0.2">
      <c r="A22" s="644">
        <v>14</v>
      </c>
      <c r="B22" s="671" t="s">
        <v>46</v>
      </c>
      <c r="C22" s="668">
        <f t="shared" si="0"/>
        <v>418</v>
      </c>
      <c r="D22" s="662">
        <f t="shared" si="1"/>
        <v>100</v>
      </c>
      <c r="E22" s="656">
        <v>11</v>
      </c>
      <c r="F22" s="657">
        <v>2.6315789473684208</v>
      </c>
      <c r="G22" s="668">
        <v>211</v>
      </c>
      <c r="H22" s="662">
        <v>50.47846889952153</v>
      </c>
      <c r="I22" s="668">
        <v>86</v>
      </c>
      <c r="J22" s="662">
        <v>20.574162679425836</v>
      </c>
      <c r="K22" s="668">
        <v>110</v>
      </c>
      <c r="L22" s="662">
        <v>26.315789473684209</v>
      </c>
      <c r="M22" s="656">
        <v>0</v>
      </c>
      <c r="N22" s="657">
        <v>0</v>
      </c>
      <c r="O22" s="668">
        <v>0</v>
      </c>
      <c r="P22" s="662">
        <f t="shared" si="2"/>
        <v>0</v>
      </c>
    </row>
    <row r="23" spans="1:16" s="644" customFormat="1" ht="16.5" customHeight="1" x14ac:dyDescent="0.2">
      <c r="A23" s="644">
        <v>15</v>
      </c>
      <c r="B23" s="671" t="s">
        <v>47</v>
      </c>
      <c r="C23" s="668">
        <f t="shared" si="0"/>
        <v>1240</v>
      </c>
      <c r="D23" s="662">
        <f t="shared" si="1"/>
        <v>100</v>
      </c>
      <c r="E23" s="656">
        <v>578</v>
      </c>
      <c r="F23" s="657">
        <v>46.612903225806448</v>
      </c>
      <c r="G23" s="668">
        <v>556</v>
      </c>
      <c r="H23" s="662">
        <v>44.838709677419352</v>
      </c>
      <c r="I23" s="668">
        <v>105</v>
      </c>
      <c r="J23" s="662">
        <v>8.4677419354838701</v>
      </c>
      <c r="K23" s="668">
        <v>1</v>
      </c>
      <c r="L23" s="662">
        <v>8.0645161290322578E-2</v>
      </c>
      <c r="M23" s="656">
        <v>0</v>
      </c>
      <c r="N23" s="657">
        <v>0</v>
      </c>
      <c r="O23" s="668">
        <v>0</v>
      </c>
      <c r="P23" s="662">
        <f t="shared" si="2"/>
        <v>0</v>
      </c>
    </row>
    <row r="24" spans="1:16" s="644" customFormat="1" ht="16.5" customHeight="1" x14ac:dyDescent="0.2">
      <c r="A24" s="644">
        <v>16</v>
      </c>
      <c r="B24" s="671" t="s">
        <v>48</v>
      </c>
      <c r="C24" s="668">
        <f t="shared" si="0"/>
        <v>649</v>
      </c>
      <c r="D24" s="662">
        <f t="shared" si="1"/>
        <v>100</v>
      </c>
      <c r="E24" s="656">
        <v>0</v>
      </c>
      <c r="F24" s="657">
        <v>0</v>
      </c>
      <c r="G24" s="668">
        <v>648</v>
      </c>
      <c r="H24" s="662">
        <v>99.845916795069328</v>
      </c>
      <c r="I24" s="668">
        <v>1</v>
      </c>
      <c r="J24" s="662">
        <v>0.15408320493066258</v>
      </c>
      <c r="K24" s="668">
        <v>0</v>
      </c>
      <c r="L24" s="662">
        <v>0</v>
      </c>
      <c r="M24" s="656">
        <v>0</v>
      </c>
      <c r="N24" s="657">
        <v>0</v>
      </c>
      <c r="O24" s="668">
        <v>0</v>
      </c>
      <c r="P24" s="662">
        <f t="shared" si="2"/>
        <v>0</v>
      </c>
    </row>
    <row r="25" spans="1:16" s="644" customFormat="1" ht="16.5" customHeight="1" x14ac:dyDescent="0.2">
      <c r="A25" s="644">
        <v>17</v>
      </c>
      <c r="B25" s="671" t="s">
        <v>49</v>
      </c>
      <c r="C25" s="668">
        <f t="shared" si="0"/>
        <v>447</v>
      </c>
      <c r="D25" s="662">
        <f t="shared" si="1"/>
        <v>100</v>
      </c>
      <c r="E25" s="656">
        <v>0</v>
      </c>
      <c r="F25" s="657">
        <v>0</v>
      </c>
      <c r="G25" s="668">
        <v>410</v>
      </c>
      <c r="H25" s="662">
        <v>91.722595078299776</v>
      </c>
      <c r="I25" s="668">
        <v>23</v>
      </c>
      <c r="J25" s="662">
        <v>5.1454138702460845</v>
      </c>
      <c r="K25" s="668">
        <v>0</v>
      </c>
      <c r="L25" s="662">
        <v>0</v>
      </c>
      <c r="M25" s="656">
        <v>14</v>
      </c>
      <c r="N25" s="657">
        <v>3.1319910514541389</v>
      </c>
      <c r="O25" s="668">
        <v>0</v>
      </c>
      <c r="P25" s="662">
        <f t="shared" si="2"/>
        <v>0</v>
      </c>
    </row>
    <row r="26" spans="1:16" s="644" customFormat="1" ht="16.5" customHeight="1" x14ac:dyDescent="0.2">
      <c r="B26" s="671" t="s">
        <v>4</v>
      </c>
      <c r="C26" s="668">
        <f t="shared" si="0"/>
        <v>1</v>
      </c>
      <c r="D26" s="662">
        <f t="shared" si="1"/>
        <v>100</v>
      </c>
      <c r="E26" s="656">
        <v>0</v>
      </c>
      <c r="F26" s="657">
        <v>0</v>
      </c>
      <c r="G26" s="668">
        <v>1</v>
      </c>
      <c r="H26" s="662">
        <v>100</v>
      </c>
      <c r="I26" s="668">
        <v>0</v>
      </c>
      <c r="J26" s="662">
        <v>0</v>
      </c>
      <c r="K26" s="668">
        <v>0</v>
      </c>
      <c r="L26" s="662">
        <v>0</v>
      </c>
      <c r="M26" s="656">
        <v>0</v>
      </c>
      <c r="N26" s="657">
        <v>0</v>
      </c>
      <c r="O26" s="668">
        <v>0</v>
      </c>
      <c r="P26" s="662">
        <f t="shared" si="2"/>
        <v>0</v>
      </c>
    </row>
    <row r="27" spans="1:16" s="642" customFormat="1" ht="14.25" x14ac:dyDescent="0.2">
      <c r="B27" s="663" t="s">
        <v>3</v>
      </c>
      <c r="C27" s="669">
        <f>SUM(C9:C26)</f>
        <v>72250</v>
      </c>
      <c r="D27" s="666">
        <f>C27/$C27*100</f>
        <v>100</v>
      </c>
      <c r="E27" s="664">
        <f>SUM(E9:E26)</f>
        <v>19237</v>
      </c>
      <c r="F27" s="665">
        <f>E27/$C27*100</f>
        <v>26.625605536332181</v>
      </c>
      <c r="G27" s="669">
        <f>SUM(G9:G26)</f>
        <v>40168</v>
      </c>
      <c r="H27" s="666">
        <f>G27/$C27*100</f>
        <v>55.595847750865055</v>
      </c>
      <c r="I27" s="669">
        <f>SUM(I9:I26)</f>
        <v>6424</v>
      </c>
      <c r="J27" s="666">
        <f>I27/$C27*100</f>
        <v>8.8913494809688576</v>
      </c>
      <c r="K27" s="669">
        <f>SUM(K9:K26)</f>
        <v>6375</v>
      </c>
      <c r="L27" s="666">
        <f>K27/$C27*100</f>
        <v>8.8235294117647065</v>
      </c>
      <c r="M27" s="664">
        <f>SUM(M9:M26)</f>
        <v>46</v>
      </c>
      <c r="N27" s="665">
        <f>M27/$C27*100</f>
        <v>6.3667820069204156E-2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x14ac:dyDescent="0.2">
      <c r="B41" s="653"/>
      <c r="D41" s="653"/>
      <c r="M41" s="653"/>
      <c r="N41" s="653"/>
    </row>
    <row r="42" spans="2:14" s="1001" customFormat="1" x14ac:dyDescent="0.2">
      <c r="B42" s="639"/>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5" customFormat="1" x14ac:dyDescent="0.2">
      <c r="D48" s="653"/>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7" style="651" bestFit="1" customWidth="1"/>
    <col min="7" max="7" width="8.28515625" style="651" customWidth="1"/>
    <col min="8" max="8" width="7" style="651" bestFit="1" customWidth="1"/>
    <col min="9" max="9" width="9.7109375" style="651" customWidth="1"/>
    <col min="10" max="10" width="6.5703125"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51</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2" t="s">
        <v>452</v>
      </c>
      <c r="C3" s="1032"/>
      <c r="D3" s="1032"/>
      <c r="E3" s="1032"/>
      <c r="F3" s="1032"/>
      <c r="G3" s="1032"/>
      <c r="H3" s="1032"/>
      <c r="I3" s="1032"/>
      <c r="J3" s="1032"/>
      <c r="K3" s="1032"/>
      <c r="L3" s="1032"/>
      <c r="M3" s="1032"/>
      <c r="N3" s="1032"/>
      <c r="O3" s="1032"/>
      <c r="P3" s="1032"/>
    </row>
    <row r="4" spans="1:21" s="635" customFormat="1" x14ac:dyDescent="0.2">
      <c r="B4" s="1035" t="str">
        <f>porsaad!B6</f>
        <v>Situación a 31 de agosto de 2023</v>
      </c>
      <c r="C4" s="1035"/>
      <c r="D4" s="1035"/>
      <c r="E4" s="1035"/>
      <c r="F4" s="1035"/>
      <c r="G4" s="1035"/>
      <c r="H4" s="1035"/>
      <c r="I4" s="1035"/>
      <c r="J4" s="1035"/>
      <c r="K4" s="1035"/>
      <c r="L4" s="1035"/>
      <c r="M4" s="1035"/>
      <c r="N4" s="1035"/>
      <c r="O4" s="1035"/>
      <c r="P4" s="1035"/>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58" t="s">
        <v>209</v>
      </c>
      <c r="D6" s="1159"/>
      <c r="E6" s="1159"/>
      <c r="F6" s="1159"/>
      <c r="G6" s="1159"/>
      <c r="H6" s="1159"/>
      <c r="I6" s="1159"/>
      <c r="J6" s="1159"/>
      <c r="K6" s="1159"/>
      <c r="L6" s="1159"/>
      <c r="M6" s="1159"/>
      <c r="N6" s="1159"/>
      <c r="O6" s="1159"/>
      <c r="P6" s="1160"/>
    </row>
    <row r="7" spans="1:21" s="635" customFormat="1" ht="57" customHeight="1" x14ac:dyDescent="0.2">
      <c r="B7" s="1161" t="s">
        <v>15</v>
      </c>
      <c r="C7" s="1157" t="s">
        <v>3</v>
      </c>
      <c r="D7" s="1157"/>
      <c r="E7" s="1157" t="s">
        <v>210</v>
      </c>
      <c r="F7" s="1157"/>
      <c r="G7" s="1157" t="s">
        <v>211</v>
      </c>
      <c r="H7" s="1157"/>
      <c r="I7" s="1157" t="s">
        <v>212</v>
      </c>
      <c r="J7" s="1157"/>
      <c r="K7" s="1157" t="s">
        <v>213</v>
      </c>
      <c r="L7" s="1157"/>
      <c r="M7" s="1157" t="s">
        <v>214</v>
      </c>
      <c r="N7" s="1157"/>
      <c r="O7" s="1157" t="s">
        <v>215</v>
      </c>
      <c r="P7" s="1157"/>
    </row>
    <row r="8" spans="1:21" s="640" customFormat="1" ht="12" customHeight="1" x14ac:dyDescent="0.2">
      <c r="B8" s="1162"/>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66</v>
      </c>
      <c r="D9" s="661">
        <f>IFERROR(C9/$C9*100,"-")</f>
        <v>100</v>
      </c>
      <c r="E9" s="659">
        <v>0</v>
      </c>
      <c r="F9" s="660">
        <v>0</v>
      </c>
      <c r="G9" s="667">
        <v>17</v>
      </c>
      <c r="H9" s="661">
        <v>25.757575757575758</v>
      </c>
      <c r="I9" s="667">
        <v>49</v>
      </c>
      <c r="J9" s="661">
        <v>74.242424242424249</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993</v>
      </c>
      <c r="D10" s="662">
        <f t="shared" ref="D10:D26" si="1">IFERROR(C10/$C10*100,"-")</f>
        <v>100</v>
      </c>
      <c r="E10" s="656">
        <v>2</v>
      </c>
      <c r="F10" s="657">
        <v>0.2014098690835851</v>
      </c>
      <c r="G10" s="668">
        <v>40</v>
      </c>
      <c r="H10" s="662">
        <v>4.0281973816717018</v>
      </c>
      <c r="I10" s="668">
        <v>951</v>
      </c>
      <c r="J10" s="662">
        <v>95.770392749244721</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1128</v>
      </c>
      <c r="D11" s="662">
        <f t="shared" si="1"/>
        <v>100</v>
      </c>
      <c r="E11" s="656">
        <v>95</v>
      </c>
      <c r="F11" s="657">
        <v>8.4219858156028362</v>
      </c>
      <c r="G11" s="668">
        <v>24</v>
      </c>
      <c r="H11" s="662">
        <v>2.1276595744680851</v>
      </c>
      <c r="I11" s="668">
        <v>100</v>
      </c>
      <c r="J11" s="662">
        <v>8.8652482269503547</v>
      </c>
      <c r="K11" s="668">
        <v>795</v>
      </c>
      <c r="L11" s="662">
        <v>70.478723404255319</v>
      </c>
      <c r="M11" s="656">
        <v>114</v>
      </c>
      <c r="N11" s="657">
        <v>10.106382978723403</v>
      </c>
      <c r="O11" s="668">
        <v>0</v>
      </c>
      <c r="P11" s="662">
        <f t="shared" si="2"/>
        <v>0</v>
      </c>
      <c r="R11" s="645"/>
    </row>
    <row r="12" spans="1:21" s="644" customFormat="1" ht="16.5" customHeight="1" x14ac:dyDescent="0.2">
      <c r="A12" s="644">
        <v>4</v>
      </c>
      <c r="B12" s="671" t="s">
        <v>41</v>
      </c>
      <c r="C12" s="668">
        <f t="shared" si="0"/>
        <v>44</v>
      </c>
      <c r="D12" s="662">
        <f t="shared" si="1"/>
        <v>100</v>
      </c>
      <c r="E12" s="656">
        <v>0</v>
      </c>
      <c r="F12" s="657">
        <v>0</v>
      </c>
      <c r="G12" s="668">
        <v>1</v>
      </c>
      <c r="H12" s="662">
        <v>2.2727272727272729</v>
      </c>
      <c r="I12" s="668">
        <v>43</v>
      </c>
      <c r="J12" s="662">
        <v>97.727272727272734</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5381</v>
      </c>
      <c r="D13" s="662">
        <f t="shared" si="1"/>
        <v>100</v>
      </c>
      <c r="E13" s="656">
        <v>3910</v>
      </c>
      <c r="F13" s="657">
        <v>72.663073778108156</v>
      </c>
      <c r="G13" s="668">
        <v>4</v>
      </c>
      <c r="H13" s="662">
        <v>7.4335625348448245E-2</v>
      </c>
      <c r="I13" s="668">
        <v>462</v>
      </c>
      <c r="J13" s="662">
        <v>8.5857647277457723</v>
      </c>
      <c r="K13" s="668">
        <v>1005</v>
      </c>
      <c r="L13" s="662">
        <v>18.676825868797621</v>
      </c>
      <c r="M13" s="656">
        <v>0</v>
      </c>
      <c r="N13" s="657">
        <v>0</v>
      </c>
      <c r="O13" s="668">
        <v>0</v>
      </c>
      <c r="P13" s="662">
        <f t="shared" si="2"/>
        <v>0</v>
      </c>
      <c r="R13" s="645"/>
    </row>
    <row r="14" spans="1:21" s="644" customFormat="1" ht="16.5" customHeight="1" x14ac:dyDescent="0.2">
      <c r="A14" s="644">
        <v>6</v>
      </c>
      <c r="B14" s="671" t="s">
        <v>8</v>
      </c>
      <c r="C14" s="668">
        <f t="shared" si="0"/>
        <v>0</v>
      </c>
      <c r="D14" s="662" t="str">
        <f t="shared" si="1"/>
        <v>-</v>
      </c>
      <c r="E14" s="656">
        <v>0</v>
      </c>
      <c r="F14" s="657" t="s">
        <v>375</v>
      </c>
      <c r="G14" s="668">
        <v>0</v>
      </c>
      <c r="H14" s="662" t="s">
        <v>375</v>
      </c>
      <c r="I14" s="668">
        <v>0</v>
      </c>
      <c r="J14" s="662" t="s">
        <v>375</v>
      </c>
      <c r="K14" s="668">
        <v>0</v>
      </c>
      <c r="L14" s="662" t="s">
        <v>375</v>
      </c>
      <c r="M14" s="656">
        <v>0</v>
      </c>
      <c r="N14" s="657" t="s">
        <v>375</v>
      </c>
      <c r="O14" s="668">
        <v>0</v>
      </c>
      <c r="P14" s="662" t="str">
        <f t="shared" si="2"/>
        <v>-</v>
      </c>
    </row>
    <row r="15" spans="1:21" s="646" customFormat="1" ht="16.5" customHeight="1" x14ac:dyDescent="0.2">
      <c r="A15" s="646">
        <v>7</v>
      </c>
      <c r="B15" s="671" t="s">
        <v>7</v>
      </c>
      <c r="C15" s="668">
        <f t="shared" si="0"/>
        <v>17994</v>
      </c>
      <c r="D15" s="662">
        <f t="shared" si="1"/>
        <v>100</v>
      </c>
      <c r="E15" s="656">
        <v>6757</v>
      </c>
      <c r="F15" s="657">
        <v>37.551406024230296</v>
      </c>
      <c r="G15" s="668">
        <v>229</v>
      </c>
      <c r="H15" s="662">
        <v>1.2726464377014559</v>
      </c>
      <c r="I15" s="668">
        <v>9205</v>
      </c>
      <c r="J15" s="662">
        <v>51.155940869178615</v>
      </c>
      <c r="K15" s="668">
        <v>1803</v>
      </c>
      <c r="L15" s="662">
        <v>10.02000666888963</v>
      </c>
      <c r="M15" s="656">
        <v>0</v>
      </c>
      <c r="N15" s="657">
        <v>0</v>
      </c>
      <c r="O15" s="668">
        <v>0</v>
      </c>
      <c r="P15" s="662">
        <f t="shared" si="2"/>
        <v>0</v>
      </c>
    </row>
    <row r="16" spans="1:21" s="646" customFormat="1" ht="16.5" customHeight="1" x14ac:dyDescent="0.2">
      <c r="A16" s="646">
        <v>8</v>
      </c>
      <c r="B16" s="671" t="s">
        <v>43</v>
      </c>
      <c r="C16" s="668">
        <f t="shared" si="0"/>
        <v>2747</v>
      </c>
      <c r="D16" s="662">
        <f t="shared" si="1"/>
        <v>100</v>
      </c>
      <c r="E16" s="656">
        <v>466</v>
      </c>
      <c r="F16" s="657">
        <v>16.963960684382965</v>
      </c>
      <c r="G16" s="668">
        <v>1594</v>
      </c>
      <c r="H16" s="662">
        <v>58.026938478340007</v>
      </c>
      <c r="I16" s="668">
        <v>101</v>
      </c>
      <c r="J16" s="662">
        <v>3.676738259919913</v>
      </c>
      <c r="K16" s="668">
        <v>586</v>
      </c>
      <c r="L16" s="662">
        <v>21.332362577357117</v>
      </c>
      <c r="M16" s="656">
        <v>0</v>
      </c>
      <c r="N16" s="657">
        <v>0</v>
      </c>
      <c r="O16" s="668">
        <v>0</v>
      </c>
      <c r="P16" s="662">
        <f t="shared" si="2"/>
        <v>0</v>
      </c>
    </row>
    <row r="17" spans="1:16" s="646" customFormat="1" ht="16.5" customHeight="1" x14ac:dyDescent="0.2">
      <c r="A17" s="646">
        <v>9</v>
      </c>
      <c r="B17" s="671" t="s">
        <v>44</v>
      </c>
      <c r="C17" s="668">
        <f t="shared" si="0"/>
        <v>7449</v>
      </c>
      <c r="D17" s="662">
        <f t="shared" si="1"/>
        <v>100</v>
      </c>
      <c r="E17" s="656">
        <v>6953</v>
      </c>
      <c r="F17" s="657">
        <v>93.34138810578601</v>
      </c>
      <c r="G17" s="668">
        <v>9</v>
      </c>
      <c r="H17" s="662">
        <v>0.12082158679017317</v>
      </c>
      <c r="I17" s="668">
        <v>487</v>
      </c>
      <c r="J17" s="662">
        <v>6.5377903074238155</v>
      </c>
      <c r="K17" s="668">
        <v>0</v>
      </c>
      <c r="L17" s="662">
        <v>0</v>
      </c>
      <c r="M17" s="656">
        <v>0</v>
      </c>
      <c r="N17" s="657">
        <v>0</v>
      </c>
      <c r="O17" s="668">
        <v>0</v>
      </c>
      <c r="P17" s="662">
        <f t="shared" si="2"/>
        <v>0</v>
      </c>
    </row>
    <row r="18" spans="1:16" s="646" customFormat="1" ht="16.5" customHeight="1" x14ac:dyDescent="0.2">
      <c r="A18" s="646">
        <v>10</v>
      </c>
      <c r="B18" s="671" t="s">
        <v>6</v>
      </c>
      <c r="C18" s="668">
        <f t="shared" si="0"/>
        <v>6080</v>
      </c>
      <c r="D18" s="662">
        <f t="shared" si="1"/>
        <v>100</v>
      </c>
      <c r="E18" s="656">
        <v>4562</v>
      </c>
      <c r="F18" s="657">
        <v>75.03289473684211</v>
      </c>
      <c r="G18" s="668">
        <v>1159</v>
      </c>
      <c r="H18" s="662">
        <v>19.0625</v>
      </c>
      <c r="I18" s="668">
        <v>57</v>
      </c>
      <c r="J18" s="662">
        <v>0.9375</v>
      </c>
      <c r="K18" s="668">
        <v>302</v>
      </c>
      <c r="L18" s="662">
        <v>4.9671052631578947</v>
      </c>
      <c r="M18" s="656">
        <v>0</v>
      </c>
      <c r="N18" s="657">
        <v>0</v>
      </c>
      <c r="O18" s="668">
        <v>0</v>
      </c>
      <c r="P18" s="662">
        <f t="shared" si="2"/>
        <v>0</v>
      </c>
    </row>
    <row r="19" spans="1:16" s="644" customFormat="1" ht="16.5" customHeight="1" x14ac:dyDescent="0.2">
      <c r="A19" s="644">
        <v>11</v>
      </c>
      <c r="B19" s="671" t="s">
        <v>5</v>
      </c>
      <c r="C19" s="668">
        <f t="shared" si="0"/>
        <v>6534</v>
      </c>
      <c r="D19" s="662">
        <f t="shared" si="1"/>
        <v>100</v>
      </c>
      <c r="E19" s="656">
        <v>5777</v>
      </c>
      <c r="F19" s="657">
        <v>88.414447505356591</v>
      </c>
      <c r="G19" s="668">
        <v>2</v>
      </c>
      <c r="H19" s="662">
        <v>3.0609121518212427E-2</v>
      </c>
      <c r="I19" s="668">
        <v>224</v>
      </c>
      <c r="J19" s="662">
        <v>3.4282216100397918</v>
      </c>
      <c r="K19" s="668">
        <v>531</v>
      </c>
      <c r="L19" s="662">
        <v>8.1267217630853992</v>
      </c>
      <c r="M19" s="656">
        <v>0</v>
      </c>
      <c r="N19" s="657">
        <v>0</v>
      </c>
      <c r="O19" s="668">
        <v>0</v>
      </c>
      <c r="P19" s="662">
        <f t="shared" si="2"/>
        <v>0</v>
      </c>
    </row>
    <row r="20" spans="1:16" s="644" customFormat="1" ht="16.5" customHeight="1" x14ac:dyDescent="0.2">
      <c r="A20" s="644">
        <v>12</v>
      </c>
      <c r="B20" s="671" t="s">
        <v>38</v>
      </c>
      <c r="C20" s="668">
        <f t="shared" si="0"/>
        <v>3977</v>
      </c>
      <c r="D20" s="662">
        <f t="shared" si="1"/>
        <v>100</v>
      </c>
      <c r="E20" s="656">
        <v>1370</v>
      </c>
      <c r="F20" s="657">
        <v>34.448076439527284</v>
      </c>
      <c r="G20" s="668">
        <v>46</v>
      </c>
      <c r="H20" s="662">
        <v>1.1566507417651497</v>
      </c>
      <c r="I20" s="668">
        <v>1099</v>
      </c>
      <c r="J20" s="662">
        <v>27.633894895649984</v>
      </c>
      <c r="K20" s="668">
        <v>1462</v>
      </c>
      <c r="L20" s="662">
        <v>36.76137792305758</v>
      </c>
      <c r="M20" s="656">
        <v>0</v>
      </c>
      <c r="N20" s="657">
        <v>0</v>
      </c>
      <c r="O20" s="668">
        <v>0</v>
      </c>
      <c r="P20" s="662">
        <f t="shared" si="2"/>
        <v>0</v>
      </c>
    </row>
    <row r="21" spans="1:16" s="644" customFormat="1" ht="16.5" customHeight="1" x14ac:dyDescent="0.2">
      <c r="A21" s="644">
        <v>13</v>
      </c>
      <c r="B21" s="671" t="s">
        <v>45</v>
      </c>
      <c r="C21" s="668">
        <f t="shared" si="0"/>
        <v>4621</v>
      </c>
      <c r="D21" s="662">
        <f t="shared" si="1"/>
        <v>100</v>
      </c>
      <c r="E21" s="656">
        <v>1043</v>
      </c>
      <c r="F21" s="657">
        <v>22.570872105604849</v>
      </c>
      <c r="G21" s="668">
        <v>3</v>
      </c>
      <c r="H21" s="662">
        <v>6.4921012767799172E-2</v>
      </c>
      <c r="I21" s="668">
        <v>400</v>
      </c>
      <c r="J21" s="662">
        <v>8.6561350357065567</v>
      </c>
      <c r="K21" s="668">
        <v>3175</v>
      </c>
      <c r="L21" s="662">
        <v>68.708071845920799</v>
      </c>
      <c r="M21" s="656">
        <v>0</v>
      </c>
      <c r="N21" s="657">
        <v>0</v>
      </c>
      <c r="O21" s="668">
        <v>0</v>
      </c>
      <c r="P21" s="662">
        <f t="shared" si="2"/>
        <v>0</v>
      </c>
    </row>
    <row r="22" spans="1:16" s="644" customFormat="1" ht="16.5" customHeight="1" x14ac:dyDescent="0.2">
      <c r="A22" s="644">
        <v>14</v>
      </c>
      <c r="B22" s="671" t="s">
        <v>46</v>
      </c>
      <c r="C22" s="668">
        <f t="shared" si="0"/>
        <v>127</v>
      </c>
      <c r="D22" s="662">
        <f t="shared" si="1"/>
        <v>100</v>
      </c>
      <c r="E22" s="656">
        <v>10</v>
      </c>
      <c r="F22" s="657">
        <v>7.8740157480314963</v>
      </c>
      <c r="G22" s="668">
        <v>1</v>
      </c>
      <c r="H22" s="662">
        <v>0.78740157480314954</v>
      </c>
      <c r="I22" s="668">
        <v>45</v>
      </c>
      <c r="J22" s="662">
        <v>35.433070866141733</v>
      </c>
      <c r="K22" s="668">
        <v>71</v>
      </c>
      <c r="L22" s="662">
        <v>55.905511811023622</v>
      </c>
      <c r="M22" s="656">
        <v>0</v>
      </c>
      <c r="N22" s="657">
        <v>0</v>
      </c>
      <c r="O22" s="668">
        <v>0</v>
      </c>
      <c r="P22" s="662">
        <f t="shared" si="2"/>
        <v>0</v>
      </c>
    </row>
    <row r="23" spans="1:16" s="644" customFormat="1" ht="16.5" customHeight="1" x14ac:dyDescent="0.2">
      <c r="A23" s="644">
        <v>15</v>
      </c>
      <c r="B23" s="671" t="s">
        <v>47</v>
      </c>
      <c r="C23" s="668">
        <f t="shared" si="0"/>
        <v>734</v>
      </c>
      <c r="D23" s="662">
        <f t="shared" si="1"/>
        <v>100</v>
      </c>
      <c r="E23" s="656">
        <v>454</v>
      </c>
      <c r="F23" s="657">
        <v>61.852861035422343</v>
      </c>
      <c r="G23" s="668">
        <v>20</v>
      </c>
      <c r="H23" s="662">
        <v>2.7247956403269753</v>
      </c>
      <c r="I23" s="668">
        <v>146</v>
      </c>
      <c r="J23" s="662">
        <v>19.891008174386922</v>
      </c>
      <c r="K23" s="668">
        <v>114</v>
      </c>
      <c r="L23" s="662">
        <v>15.531335149863759</v>
      </c>
      <c r="M23" s="656">
        <v>0</v>
      </c>
      <c r="N23" s="657">
        <v>0</v>
      </c>
      <c r="O23" s="668">
        <v>0</v>
      </c>
      <c r="P23" s="662">
        <f t="shared" si="2"/>
        <v>0</v>
      </c>
    </row>
    <row r="24" spans="1:16" s="644" customFormat="1" ht="16.5" customHeight="1" x14ac:dyDescent="0.2">
      <c r="A24" s="644">
        <v>16</v>
      </c>
      <c r="B24" s="671" t="s">
        <v>48</v>
      </c>
      <c r="C24" s="668">
        <f t="shared" si="0"/>
        <v>41</v>
      </c>
      <c r="D24" s="662">
        <f t="shared" si="1"/>
        <v>100</v>
      </c>
      <c r="E24" s="656">
        <v>0</v>
      </c>
      <c r="F24" s="657">
        <v>0</v>
      </c>
      <c r="G24" s="668">
        <v>41</v>
      </c>
      <c r="H24" s="662">
        <v>100</v>
      </c>
      <c r="I24" s="668">
        <v>0</v>
      </c>
      <c r="J24" s="662">
        <v>0</v>
      </c>
      <c r="K24" s="668">
        <v>0</v>
      </c>
      <c r="L24" s="662">
        <v>0</v>
      </c>
      <c r="M24" s="656">
        <v>0</v>
      </c>
      <c r="N24" s="657">
        <v>0</v>
      </c>
      <c r="O24" s="668">
        <v>0</v>
      </c>
      <c r="P24" s="662">
        <f t="shared" si="2"/>
        <v>0</v>
      </c>
    </row>
    <row r="25" spans="1:16" s="644" customFormat="1" ht="16.5" customHeight="1" x14ac:dyDescent="0.2">
      <c r="A25" s="644">
        <v>17</v>
      </c>
      <c r="B25" s="671" t="s">
        <v>49</v>
      </c>
      <c r="C25" s="668">
        <f t="shared" si="0"/>
        <v>44</v>
      </c>
      <c r="D25" s="662">
        <f t="shared" si="1"/>
        <v>100</v>
      </c>
      <c r="E25" s="656">
        <v>0</v>
      </c>
      <c r="F25" s="657">
        <v>0</v>
      </c>
      <c r="G25" s="668">
        <v>10</v>
      </c>
      <c r="H25" s="662">
        <v>22.727272727272727</v>
      </c>
      <c r="I25" s="668">
        <v>12</v>
      </c>
      <c r="J25" s="662">
        <v>27.27272727272727</v>
      </c>
      <c r="K25" s="668">
        <v>0</v>
      </c>
      <c r="L25" s="662">
        <v>0</v>
      </c>
      <c r="M25" s="656">
        <v>22</v>
      </c>
      <c r="N25" s="657">
        <v>50</v>
      </c>
      <c r="O25" s="668">
        <v>0</v>
      </c>
      <c r="P25" s="662">
        <f t="shared" si="2"/>
        <v>0</v>
      </c>
    </row>
    <row r="26" spans="1:16" s="644" customFormat="1" ht="16.5" customHeight="1" x14ac:dyDescent="0.2">
      <c r="B26" s="671" t="s">
        <v>4</v>
      </c>
      <c r="C26" s="668">
        <f t="shared" si="0"/>
        <v>1</v>
      </c>
      <c r="D26" s="662">
        <f t="shared" si="1"/>
        <v>100</v>
      </c>
      <c r="E26" s="656">
        <v>1</v>
      </c>
      <c r="F26" s="657">
        <v>100</v>
      </c>
      <c r="G26" s="668">
        <v>0</v>
      </c>
      <c r="H26" s="662">
        <v>0</v>
      </c>
      <c r="I26" s="668">
        <v>0</v>
      </c>
      <c r="J26" s="662">
        <v>0</v>
      </c>
      <c r="K26" s="668">
        <v>0</v>
      </c>
      <c r="L26" s="662">
        <v>0</v>
      </c>
      <c r="M26" s="656">
        <v>0</v>
      </c>
      <c r="N26" s="657">
        <v>0</v>
      </c>
      <c r="O26" s="668">
        <v>0</v>
      </c>
      <c r="P26" s="662">
        <f t="shared" si="2"/>
        <v>0</v>
      </c>
    </row>
    <row r="27" spans="1:16" s="642" customFormat="1" ht="14.25" x14ac:dyDescent="0.2">
      <c r="B27" s="663" t="s">
        <v>3</v>
      </c>
      <c r="C27" s="669">
        <f>SUM(C9:C26)</f>
        <v>57961</v>
      </c>
      <c r="D27" s="666">
        <f>C27/$C27*100</f>
        <v>100</v>
      </c>
      <c r="E27" s="664">
        <f>SUM(E9:E26)</f>
        <v>31400</v>
      </c>
      <c r="F27" s="665">
        <f>E27/$C27*100</f>
        <v>54.174358620451677</v>
      </c>
      <c r="G27" s="669">
        <f>SUM(G9:G26)</f>
        <v>3200</v>
      </c>
      <c r="H27" s="666">
        <f>G27/$C27*100</f>
        <v>5.5209537447594066</v>
      </c>
      <c r="I27" s="669">
        <f>SUM(I9:I26)</f>
        <v>13381</v>
      </c>
      <c r="J27" s="666">
        <f>I27/$C27*100</f>
        <v>23.086213143320506</v>
      </c>
      <c r="K27" s="669">
        <f>SUM(K9:K26)</f>
        <v>9844</v>
      </c>
      <c r="L27" s="666">
        <f>K27/$C27*100</f>
        <v>16.983833957316126</v>
      </c>
      <c r="M27" s="664">
        <f>SUM(M9:M26)</f>
        <v>136</v>
      </c>
      <c r="N27" s="665">
        <f>M27/$C27*100</f>
        <v>0.23464053415227482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s="1001" customFormat="1" x14ac:dyDescent="0.2">
      <c r="B41" s="639"/>
      <c r="D41" s="639"/>
      <c r="M41" s="639"/>
      <c r="N41" s="639"/>
    </row>
    <row r="42" spans="2:14" s="1001" customFormat="1" x14ac:dyDescent="0.2">
      <c r="B42" s="639"/>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1" customFormat="1" x14ac:dyDescent="0.2">
      <c r="D48" s="639"/>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2.75" x14ac:dyDescent="0.2"/>
  <cols>
    <col min="1" max="1" width="1.140625" style="478" customWidth="1"/>
    <col min="2" max="2" width="25.28515625" style="478" customWidth="1"/>
    <col min="3" max="3" width="11.28515625" style="478" customWidth="1"/>
    <col min="4" max="16384" width="11.42578125" style="478"/>
  </cols>
  <sheetData>
    <row r="1" spans="1:39" s="457" customFormat="1" ht="14.25" x14ac:dyDescent="0.2">
      <c r="B1" s="458"/>
      <c r="C1" s="458"/>
      <c r="D1" s="459"/>
      <c r="E1" s="459"/>
      <c r="N1" s="459"/>
    </row>
    <row r="2" spans="1:39" s="460" customFormat="1" ht="47.25" customHeight="1" x14ac:dyDescent="0.2">
      <c r="B2" s="1167"/>
      <c r="C2" s="1167"/>
      <c r="D2" s="1167"/>
      <c r="E2" s="1167"/>
      <c r="F2" s="1167"/>
      <c r="G2" s="1167"/>
      <c r="H2" s="1167"/>
      <c r="I2" s="461"/>
      <c r="L2" s="462"/>
      <c r="N2" s="463"/>
      <c r="O2" s="463"/>
      <c r="P2" s="463"/>
      <c r="Q2" s="463"/>
      <c r="R2" s="463"/>
      <c r="S2" s="463"/>
      <c r="T2" s="463"/>
      <c r="U2" s="463"/>
      <c r="V2" s="463"/>
      <c r="W2" s="463"/>
      <c r="X2" s="463"/>
      <c r="Y2" s="463"/>
      <c r="Z2" s="463"/>
      <c r="AA2" s="463"/>
      <c r="AB2" s="463"/>
      <c r="AC2" s="463"/>
      <c r="AD2" s="463"/>
      <c r="AE2" s="463"/>
      <c r="AF2" s="463"/>
      <c r="AG2" s="463"/>
    </row>
    <row r="3" spans="1:39" s="464" customFormat="1" ht="1.5" customHeight="1" x14ac:dyDescent="0.2">
      <c r="B3" s="465"/>
      <c r="C3" s="465"/>
      <c r="D3" s="465"/>
      <c r="E3" s="465"/>
      <c r="F3" s="465"/>
      <c r="G3" s="465"/>
      <c r="H3" s="465"/>
      <c r="I3" s="465"/>
      <c r="J3" s="465"/>
      <c r="K3" s="465"/>
      <c r="L3" s="465"/>
      <c r="M3" s="465"/>
      <c r="N3" s="466"/>
      <c r="O3" s="463"/>
      <c r="P3" s="463"/>
      <c r="Q3" s="463"/>
      <c r="R3" s="463"/>
      <c r="S3" s="463"/>
      <c r="T3" s="463"/>
      <c r="U3" s="463"/>
      <c r="V3" s="463"/>
      <c r="W3" s="463"/>
      <c r="X3" s="463"/>
      <c r="Y3" s="463"/>
      <c r="Z3" s="463"/>
      <c r="AA3" s="463"/>
      <c r="AB3" s="463"/>
      <c r="AC3" s="463"/>
      <c r="AD3" s="463"/>
      <c r="AE3" s="463"/>
      <c r="AF3" s="463"/>
      <c r="AG3" s="463"/>
    </row>
    <row r="4" spans="1:39" s="464" customFormat="1" ht="24.75" customHeight="1" x14ac:dyDescent="0.2">
      <c r="A4" s="467"/>
      <c r="B4" s="1168" t="s">
        <v>455</v>
      </c>
      <c r="C4" s="1168"/>
      <c r="D4" s="1168"/>
      <c r="E4" s="1168"/>
      <c r="F4" s="1168"/>
      <c r="G4" s="1168"/>
      <c r="H4" s="1168"/>
      <c r="I4" s="1168"/>
      <c r="J4" s="1168"/>
      <c r="K4" s="1168"/>
      <c r="L4" s="1168"/>
      <c r="M4" s="468"/>
      <c r="N4" s="466"/>
      <c r="O4" s="463"/>
      <c r="P4" s="463"/>
      <c r="Q4" s="463"/>
      <c r="R4" s="463"/>
      <c r="S4" s="463"/>
      <c r="T4" s="463"/>
      <c r="U4" s="463"/>
      <c r="V4" s="463"/>
      <c r="W4" s="463"/>
      <c r="X4" s="463"/>
      <c r="Y4" s="463"/>
      <c r="Z4" s="463"/>
      <c r="AA4" s="463"/>
      <c r="AB4" s="463"/>
      <c r="AC4" s="463"/>
      <c r="AD4" s="463"/>
      <c r="AE4" s="463"/>
      <c r="AF4" s="463"/>
      <c r="AG4" s="463"/>
    </row>
    <row r="5" spans="1:39" s="464" customFormat="1" ht="14.25" customHeight="1" x14ac:dyDescent="0.2">
      <c r="A5" s="467"/>
      <c r="B5" s="1169" t="s">
        <v>489</v>
      </c>
      <c r="C5" s="1169"/>
      <c r="D5" s="1169"/>
      <c r="E5" s="1169"/>
      <c r="F5" s="1169"/>
      <c r="G5" s="1169"/>
      <c r="H5" s="1169"/>
      <c r="I5" s="1169"/>
      <c r="J5" s="1169"/>
      <c r="K5" s="1169"/>
      <c r="L5" s="1169"/>
      <c r="M5" s="469"/>
      <c r="N5" s="469"/>
      <c r="O5" s="470"/>
      <c r="P5" s="470"/>
      <c r="Q5" s="470"/>
      <c r="R5" s="470"/>
      <c r="S5" s="470"/>
      <c r="T5" s="470"/>
      <c r="U5" s="470"/>
      <c r="V5" s="470"/>
      <c r="W5" s="470"/>
      <c r="X5" s="470"/>
      <c r="Y5" s="470"/>
      <c r="Z5" s="470"/>
      <c r="AA5" s="470"/>
      <c r="AB5" s="470"/>
      <c r="AC5" s="463"/>
      <c r="AD5" s="463"/>
      <c r="AE5" s="463"/>
      <c r="AF5" s="463"/>
      <c r="AG5" s="463"/>
    </row>
    <row r="6" spans="1:39" s="471" customFormat="1" ht="15" x14ac:dyDescent="0.25">
      <c r="B6" s="472"/>
      <c r="C6" s="472"/>
      <c r="D6" s="472"/>
      <c r="E6" s="472"/>
      <c r="F6" s="472"/>
      <c r="G6" s="473"/>
      <c r="H6" s="473"/>
      <c r="I6" s="473"/>
      <c r="J6" s="473"/>
      <c r="K6" s="473"/>
      <c r="L6" s="473"/>
      <c r="M6" s="473"/>
      <c r="N6" s="474"/>
      <c r="O6" s="474"/>
      <c r="P6" s="474"/>
      <c r="Q6" s="474"/>
      <c r="R6" s="474"/>
      <c r="S6" s="474"/>
      <c r="T6" s="474"/>
      <c r="U6" s="474"/>
      <c r="V6" s="474"/>
      <c r="W6" s="474"/>
      <c r="X6" s="474"/>
      <c r="Y6" s="474"/>
      <c r="Z6" s="474"/>
      <c r="AA6" s="474"/>
      <c r="AB6" s="474"/>
      <c r="AC6" s="475"/>
      <c r="AD6" s="475"/>
      <c r="AE6" s="475"/>
      <c r="AF6" s="475"/>
      <c r="AG6" s="475"/>
    </row>
    <row r="7" spans="1:39" s="724" customFormat="1" ht="15" x14ac:dyDescent="0.25">
      <c r="B7" s="473"/>
      <c r="C7" s="1166"/>
      <c r="D7" s="1166"/>
      <c r="E7" s="1166"/>
      <c r="F7" s="1166"/>
      <c r="G7" s="1166"/>
      <c r="H7" s="1166"/>
      <c r="I7" s="473"/>
      <c r="J7" s="1166"/>
      <c r="K7" s="1166"/>
      <c r="L7" s="1166"/>
      <c r="M7" s="1166"/>
      <c r="N7" s="473"/>
      <c r="O7" s="473"/>
      <c r="P7" s="473"/>
      <c r="Q7" s="1166"/>
      <c r="R7" s="1166"/>
      <c r="S7" s="1166"/>
      <c r="T7" s="1166"/>
      <c r="U7" s="1166"/>
      <c r="V7" s="1166"/>
      <c r="W7" s="473"/>
      <c r="X7" s="473"/>
      <c r="AF7" s="1163"/>
      <c r="AG7" s="1163"/>
      <c r="AH7" s="1163"/>
      <c r="AI7" s="1163"/>
      <c r="AJ7" s="1163"/>
      <c r="AK7" s="1163"/>
      <c r="AL7" s="1163"/>
      <c r="AM7" s="1163"/>
    </row>
    <row r="8" spans="1:39" s="724" customFormat="1" ht="15" x14ac:dyDescent="0.25">
      <c r="B8" s="473" t="s">
        <v>144</v>
      </c>
      <c r="C8" s="723" t="s">
        <v>145</v>
      </c>
      <c r="D8" s="723" t="s">
        <v>76</v>
      </c>
      <c r="E8" s="723"/>
      <c r="F8" s="723"/>
      <c r="G8" s="723"/>
      <c r="H8" s="723" t="s">
        <v>146</v>
      </c>
      <c r="I8" s="473" t="s">
        <v>145</v>
      </c>
      <c r="J8" s="723" t="s">
        <v>76</v>
      </c>
      <c r="K8" s="723"/>
      <c r="L8" s="723"/>
      <c r="M8" s="723"/>
      <c r="N8" s="473"/>
      <c r="O8" s="473"/>
      <c r="P8" s="725"/>
      <c r="Q8" s="723"/>
      <c r="R8" s="723"/>
      <c r="S8" s="723"/>
      <c r="T8" s="723"/>
      <c r="U8" s="723"/>
      <c r="V8" s="723"/>
      <c r="W8" s="473"/>
      <c r="X8" s="473"/>
      <c r="AE8" s="726"/>
      <c r="AF8" s="727"/>
      <c r="AG8" s="727"/>
      <c r="AH8" s="727"/>
      <c r="AI8" s="727"/>
      <c r="AJ8" s="727"/>
      <c r="AK8" s="727"/>
      <c r="AL8" s="727"/>
      <c r="AM8" s="727"/>
    </row>
    <row r="9" spans="1:39" s="724" customFormat="1" ht="15" x14ac:dyDescent="0.25">
      <c r="A9" s="1164"/>
      <c r="B9" s="735" t="s">
        <v>147</v>
      </c>
      <c r="C9" s="728">
        <v>196280</v>
      </c>
      <c r="D9" s="477">
        <v>0.34411663639487505</v>
      </c>
      <c r="E9" s="476"/>
      <c r="F9" s="476"/>
      <c r="G9" s="476"/>
      <c r="H9" s="476" t="s">
        <v>148</v>
      </c>
      <c r="I9" s="735">
        <v>161647</v>
      </c>
      <c r="J9" s="477">
        <v>0.28327664190469182</v>
      </c>
      <c r="K9" s="476"/>
      <c r="L9" s="476"/>
      <c r="M9" s="476"/>
      <c r="N9" s="473"/>
      <c r="O9" s="1165"/>
      <c r="P9" s="729"/>
      <c r="Q9" s="476"/>
      <c r="R9" s="476"/>
      <c r="S9" s="476"/>
      <c r="T9" s="476"/>
      <c r="U9" s="476"/>
      <c r="V9" s="476"/>
      <c r="W9" s="473"/>
      <c r="X9" s="473"/>
      <c r="AD9" s="1164"/>
      <c r="AE9" s="730"/>
      <c r="AF9" s="731"/>
      <c r="AG9" s="731"/>
      <c r="AH9" s="731"/>
      <c r="AI9" s="731"/>
      <c r="AJ9" s="731"/>
      <c r="AK9" s="731"/>
      <c r="AL9" s="731"/>
      <c r="AM9" s="731"/>
    </row>
    <row r="10" spans="1:39" s="724" customFormat="1" ht="15" x14ac:dyDescent="0.25">
      <c r="A10" s="1164"/>
      <c r="B10" s="735" t="s">
        <v>151</v>
      </c>
      <c r="C10" s="728">
        <v>138105</v>
      </c>
      <c r="D10" s="477">
        <v>0.24212465900404637</v>
      </c>
      <c r="E10" s="476"/>
      <c r="F10" s="476"/>
      <c r="G10" s="476"/>
      <c r="H10" s="476" t="s">
        <v>150</v>
      </c>
      <c r="I10" s="735">
        <v>267509</v>
      </c>
      <c r="J10" s="477">
        <v>0.46879342764964521</v>
      </c>
      <c r="K10" s="476"/>
      <c r="L10" s="476"/>
      <c r="M10" s="476"/>
      <c r="N10" s="473"/>
      <c r="O10" s="1165"/>
      <c r="P10" s="729"/>
      <c r="Q10" s="476"/>
      <c r="R10" s="476"/>
      <c r="S10" s="476"/>
      <c r="T10" s="476"/>
      <c r="U10" s="476"/>
      <c r="V10" s="476"/>
      <c r="W10" s="473"/>
      <c r="X10" s="473"/>
      <c r="AD10" s="1164"/>
      <c r="AE10" s="730"/>
      <c r="AF10" s="731"/>
      <c r="AG10" s="731"/>
      <c r="AH10" s="731"/>
      <c r="AI10" s="731"/>
      <c r="AJ10" s="731"/>
      <c r="AK10" s="731"/>
      <c r="AL10" s="731"/>
      <c r="AM10" s="731"/>
    </row>
    <row r="11" spans="1:39" s="724" customFormat="1" ht="15" x14ac:dyDescent="0.25">
      <c r="A11" s="1164"/>
      <c r="B11" s="735" t="s">
        <v>149</v>
      </c>
      <c r="C11" s="728">
        <v>114153</v>
      </c>
      <c r="D11" s="477">
        <v>0.20013219071929986</v>
      </c>
      <c r="E11" s="476"/>
      <c r="F11" s="476"/>
      <c r="G11" s="476"/>
      <c r="H11" s="476" t="s">
        <v>152</v>
      </c>
      <c r="I11" s="735">
        <v>101254</v>
      </c>
      <c r="J11" s="477">
        <v>0.17744154298822537</v>
      </c>
      <c r="K11" s="476"/>
      <c r="L11" s="476"/>
      <c r="M11" s="476"/>
      <c r="N11" s="473"/>
      <c r="O11" s="1165"/>
      <c r="P11" s="729"/>
      <c r="Q11" s="476"/>
      <c r="R11" s="476"/>
      <c r="S11" s="476"/>
      <c r="T11" s="476"/>
      <c r="U11" s="476"/>
      <c r="V11" s="476"/>
      <c r="W11" s="473"/>
      <c r="X11" s="473"/>
      <c r="AD11" s="1164"/>
      <c r="AE11" s="730"/>
      <c r="AF11" s="731"/>
      <c r="AG11" s="731"/>
      <c r="AH11" s="731"/>
      <c r="AI11" s="731"/>
      <c r="AJ11" s="731"/>
      <c r="AK11" s="731"/>
      <c r="AL11" s="731"/>
      <c r="AM11" s="731"/>
    </row>
    <row r="12" spans="1:39" s="724" customFormat="1" ht="15" x14ac:dyDescent="0.25">
      <c r="A12" s="1164"/>
      <c r="B12" s="735" t="s">
        <v>155</v>
      </c>
      <c r="C12" s="728">
        <v>25992</v>
      </c>
      <c r="D12" s="477">
        <v>4.5568981114609705E-2</v>
      </c>
      <c r="E12" s="476"/>
      <c r="F12" s="476"/>
      <c r="G12" s="476"/>
      <c r="H12" s="476" t="s">
        <v>154</v>
      </c>
      <c r="I12" s="735">
        <v>35201</v>
      </c>
      <c r="J12" s="477">
        <v>6.1687634609284774E-2</v>
      </c>
      <c r="K12" s="476"/>
      <c r="L12" s="476"/>
      <c r="M12" s="476"/>
      <c r="N12" s="473"/>
      <c r="O12" s="1165"/>
      <c r="P12" s="729"/>
      <c r="Q12" s="476"/>
      <c r="R12" s="476"/>
      <c r="S12" s="476"/>
      <c r="T12" s="476"/>
      <c r="U12" s="476"/>
      <c r="V12" s="476"/>
      <c r="W12" s="473"/>
      <c r="X12" s="473"/>
      <c r="AD12" s="1164"/>
      <c r="AE12" s="730"/>
      <c r="AF12" s="731"/>
      <c r="AG12" s="731"/>
      <c r="AH12" s="731"/>
      <c r="AI12" s="731"/>
      <c r="AJ12" s="731"/>
      <c r="AK12" s="731"/>
      <c r="AL12" s="731"/>
      <c r="AM12" s="731"/>
    </row>
    <row r="13" spans="1:39" s="724" customFormat="1" ht="15" x14ac:dyDescent="0.25">
      <c r="A13" s="1164"/>
      <c r="B13" s="735" t="s">
        <v>153</v>
      </c>
      <c r="C13" s="728">
        <v>18793</v>
      </c>
      <c r="D13" s="477">
        <v>3.2947747848832726E-2</v>
      </c>
      <c r="E13" s="476"/>
      <c r="F13" s="476"/>
      <c r="G13" s="476"/>
      <c r="H13" s="476" t="s">
        <v>156</v>
      </c>
      <c r="I13" s="735">
        <v>5022</v>
      </c>
      <c r="J13" s="477">
        <v>8.8007528481528416E-3</v>
      </c>
      <c r="K13" s="476"/>
      <c r="L13" s="476"/>
      <c r="M13" s="476"/>
      <c r="N13" s="473"/>
      <c r="O13" s="1165"/>
      <c r="P13" s="729"/>
      <c r="Q13" s="476"/>
      <c r="R13" s="476"/>
      <c r="S13" s="476"/>
      <c r="T13" s="476"/>
      <c r="U13" s="476"/>
      <c r="V13" s="476"/>
      <c r="W13" s="473"/>
      <c r="X13" s="473"/>
      <c r="AD13" s="1164"/>
      <c r="AE13" s="730"/>
      <c r="AF13" s="731"/>
      <c r="AG13" s="731"/>
      <c r="AH13" s="731"/>
      <c r="AI13" s="731"/>
      <c r="AJ13" s="731"/>
      <c r="AK13" s="731"/>
      <c r="AL13" s="731"/>
      <c r="AM13" s="731"/>
    </row>
    <row r="14" spans="1:39" s="724" customFormat="1" ht="15" x14ac:dyDescent="0.25">
      <c r="A14" s="1164"/>
      <c r="B14" s="735" t="s">
        <v>159</v>
      </c>
      <c r="C14" s="728">
        <v>10188</v>
      </c>
      <c r="D14" s="477">
        <v>1.7861525838552002E-2</v>
      </c>
      <c r="E14" s="476"/>
      <c r="F14" s="476"/>
      <c r="G14" s="476"/>
      <c r="H14" s="476" t="s">
        <v>158</v>
      </c>
      <c r="I14" s="735">
        <v>744</v>
      </c>
      <c r="J14" s="476"/>
      <c r="K14" s="476"/>
      <c r="L14" s="476"/>
      <c r="M14" s="476"/>
      <c r="N14" s="473"/>
      <c r="O14" s="1165"/>
      <c r="P14" s="729"/>
      <c r="Q14" s="476"/>
      <c r="R14" s="476"/>
      <c r="S14" s="476"/>
      <c r="T14" s="476"/>
      <c r="U14" s="476"/>
      <c r="V14" s="476"/>
      <c r="W14" s="473"/>
      <c r="X14" s="473"/>
      <c r="AD14" s="1164"/>
      <c r="AE14" s="730"/>
      <c r="AF14" s="731"/>
      <c r="AG14" s="731"/>
      <c r="AH14" s="731"/>
      <c r="AI14" s="731"/>
      <c r="AJ14" s="731"/>
      <c r="AK14" s="731"/>
      <c r="AL14" s="731"/>
      <c r="AM14" s="731"/>
    </row>
    <row r="15" spans="1:39" s="724" customFormat="1" ht="15" x14ac:dyDescent="0.25">
      <c r="A15" s="1164"/>
      <c r="B15" s="735" t="s">
        <v>157</v>
      </c>
      <c r="C15" s="728">
        <v>10047</v>
      </c>
      <c r="D15" s="477">
        <v>1.7614325687076167E-2</v>
      </c>
      <c r="E15" s="476"/>
      <c r="F15" s="476"/>
      <c r="G15" s="476"/>
      <c r="H15" s="476"/>
      <c r="I15" s="473"/>
      <c r="J15" s="476"/>
      <c r="K15" s="476"/>
      <c r="L15" s="476"/>
      <c r="M15" s="476"/>
      <c r="N15" s="473"/>
      <c r="O15" s="1165"/>
      <c r="P15" s="729"/>
      <c r="Q15" s="476"/>
      <c r="R15" s="476"/>
      <c r="S15" s="476"/>
      <c r="T15" s="476"/>
      <c r="U15" s="476"/>
      <c r="V15" s="476"/>
      <c r="W15" s="473"/>
      <c r="X15" s="473"/>
      <c r="AD15" s="1164"/>
      <c r="AE15" s="730"/>
      <c r="AF15" s="731"/>
      <c r="AG15" s="731"/>
      <c r="AH15" s="731"/>
      <c r="AI15" s="731"/>
      <c r="AJ15" s="731"/>
      <c r="AK15" s="731"/>
      <c r="AL15" s="731"/>
      <c r="AM15" s="731"/>
    </row>
    <row r="16" spans="1:39" s="724" customFormat="1" ht="15" x14ac:dyDescent="0.25">
      <c r="A16" s="1164"/>
      <c r="B16" s="735" t="s">
        <v>200</v>
      </c>
      <c r="C16" s="728">
        <v>7974</v>
      </c>
      <c r="D16" s="477">
        <v>1.3979957502612257E-2</v>
      </c>
      <c r="E16" s="476"/>
      <c r="F16" s="476"/>
      <c r="G16" s="476"/>
      <c r="H16" s="476"/>
      <c r="I16" s="473"/>
      <c r="J16" s="476"/>
      <c r="K16" s="476"/>
      <c r="L16" s="476"/>
      <c r="M16" s="476"/>
      <c r="N16" s="473"/>
      <c r="O16" s="1165"/>
      <c r="P16" s="729"/>
      <c r="Q16" s="476"/>
      <c r="R16" s="476"/>
      <c r="S16" s="476"/>
      <c r="T16" s="476"/>
      <c r="U16" s="476"/>
      <c r="V16" s="476"/>
      <c r="W16" s="473"/>
      <c r="X16" s="473"/>
      <c r="AD16" s="1164"/>
      <c r="AE16" s="730"/>
      <c r="AF16" s="731"/>
      <c r="AG16" s="731"/>
      <c r="AH16" s="731"/>
      <c r="AI16" s="731"/>
      <c r="AJ16" s="731"/>
      <c r="AK16" s="731"/>
      <c r="AL16" s="731"/>
      <c r="AM16" s="731"/>
    </row>
    <row r="17" spans="1:28" s="724" customFormat="1" ht="15" x14ac:dyDescent="0.25">
      <c r="A17" s="732"/>
      <c r="B17" s="735" t="s">
        <v>158</v>
      </c>
      <c r="C17" s="733">
        <v>48856</v>
      </c>
      <c r="D17" s="477">
        <v>8.5653975890095865E-2</v>
      </c>
      <c r="E17" s="473"/>
      <c r="F17" s="473"/>
      <c r="G17" s="473"/>
      <c r="H17" s="473"/>
      <c r="I17" s="473"/>
      <c r="J17" s="473"/>
      <c r="K17" s="473"/>
      <c r="L17" s="473"/>
      <c r="M17" s="473"/>
      <c r="N17" s="473"/>
      <c r="O17" s="473"/>
      <c r="P17" s="473"/>
      <c r="Q17" s="473"/>
      <c r="R17" s="473"/>
      <c r="S17" s="473"/>
      <c r="T17" s="473"/>
      <c r="U17" s="473"/>
      <c r="V17" s="473"/>
      <c r="W17" s="473"/>
      <c r="X17" s="473"/>
    </row>
    <row r="18" spans="1:28" s="724" customFormat="1" ht="15" x14ac:dyDescent="0.25">
      <c r="B18" s="473" t="s">
        <v>161</v>
      </c>
      <c r="C18" s="473" t="s">
        <v>145</v>
      </c>
      <c r="D18" s="473" t="s">
        <v>76</v>
      </c>
      <c r="E18" s="473"/>
      <c r="F18" s="473"/>
      <c r="G18" s="473"/>
      <c r="H18" s="473"/>
      <c r="I18" s="473"/>
      <c r="J18" s="473"/>
      <c r="K18" s="473"/>
      <c r="L18" s="473"/>
      <c r="M18" s="473"/>
      <c r="N18" s="473"/>
      <c r="O18" s="473"/>
      <c r="P18" s="473"/>
      <c r="Q18" s="473"/>
      <c r="R18" s="473"/>
      <c r="S18" s="473"/>
      <c r="T18" s="473"/>
      <c r="U18" s="473"/>
      <c r="V18" s="473"/>
      <c r="W18" s="473"/>
      <c r="X18" s="473"/>
    </row>
    <row r="19" spans="1:28" s="724" customFormat="1" ht="15" x14ac:dyDescent="0.25">
      <c r="B19" s="473" t="s">
        <v>26</v>
      </c>
      <c r="C19" s="473">
        <v>152287</v>
      </c>
      <c r="D19" s="734">
        <v>0.2665263039989359</v>
      </c>
      <c r="E19" s="473"/>
      <c r="F19" s="473"/>
      <c r="G19" s="473"/>
      <c r="H19" s="473"/>
      <c r="I19" s="473"/>
      <c r="J19" s="473"/>
      <c r="K19" s="473"/>
      <c r="L19" s="473"/>
      <c r="M19" s="473"/>
      <c r="N19" s="473"/>
      <c r="O19" s="473"/>
      <c r="P19" s="473"/>
      <c r="Q19" s="473"/>
      <c r="R19" s="473"/>
      <c r="S19" s="473"/>
      <c r="T19" s="473"/>
      <c r="U19" s="473"/>
      <c r="V19" s="473"/>
      <c r="W19" s="473"/>
      <c r="X19" s="473"/>
      <c r="Y19" s="473"/>
      <c r="Z19" s="473"/>
      <c r="AA19" s="473"/>
      <c r="AB19" s="473"/>
    </row>
    <row r="20" spans="1:28" s="724" customFormat="1" ht="15" x14ac:dyDescent="0.25">
      <c r="B20" s="473" t="s">
        <v>27</v>
      </c>
      <c r="C20" s="473">
        <v>419090</v>
      </c>
      <c r="D20" s="734">
        <v>0.73347369600106405</v>
      </c>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row>
    <row r="21" spans="1:28" s="724" customFormat="1" ht="15" x14ac:dyDescent="0.25">
      <c r="B21" s="473" t="s">
        <v>162</v>
      </c>
      <c r="C21" s="473" t="e">
        <v>#REF!</v>
      </c>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row>
    <row r="22" spans="1:28" s="724" customFormat="1" ht="15" x14ac:dyDescent="0.25">
      <c r="B22" s="473"/>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73"/>
    </row>
    <row r="23" spans="1:28" s="475" customFormat="1" ht="15" x14ac:dyDescent="0.25">
      <c r="B23" s="474"/>
      <c r="C23" s="474"/>
      <c r="D23" s="474"/>
      <c r="E23" s="473"/>
      <c r="F23" s="473"/>
      <c r="G23" s="473"/>
      <c r="H23" s="473"/>
      <c r="I23" s="473"/>
      <c r="J23" s="473"/>
      <c r="K23" s="473"/>
      <c r="L23" s="473"/>
      <c r="M23" s="473"/>
      <c r="N23" s="472"/>
      <c r="O23" s="472"/>
      <c r="P23" s="472"/>
      <c r="Q23" s="472"/>
      <c r="R23" s="472"/>
      <c r="S23" s="472"/>
      <c r="T23" s="472"/>
      <c r="U23" s="472"/>
      <c r="V23" s="472"/>
      <c r="W23" s="472"/>
      <c r="X23" s="472"/>
      <c r="Y23" s="472"/>
      <c r="Z23" s="472"/>
      <c r="AA23" s="472"/>
      <c r="AB23" s="472"/>
    </row>
    <row r="24" spans="1:28" s="475" customFormat="1" ht="15" x14ac:dyDescent="0.25">
      <c r="B24" s="473"/>
      <c r="C24" s="473"/>
      <c r="D24" s="473"/>
      <c r="E24" s="473"/>
      <c r="F24" s="473"/>
      <c r="G24" s="473"/>
      <c r="H24" s="473"/>
      <c r="I24" s="473"/>
      <c r="J24" s="473"/>
      <c r="K24" s="473"/>
      <c r="L24" s="473"/>
      <c r="M24" s="473"/>
      <c r="N24" s="472"/>
      <c r="O24" s="472"/>
      <c r="P24" s="472"/>
      <c r="Q24" s="472"/>
      <c r="R24" s="472"/>
      <c r="S24" s="472"/>
      <c r="T24" s="472"/>
      <c r="U24" s="472"/>
      <c r="V24" s="472"/>
      <c r="W24" s="472"/>
      <c r="X24" s="472"/>
      <c r="Y24" s="472"/>
      <c r="Z24" s="472"/>
      <c r="AA24" s="472"/>
      <c r="AB24" s="472"/>
    </row>
    <row r="25" spans="1:28" s="475" customFormat="1" ht="15" x14ac:dyDescent="0.25">
      <c r="B25" s="473"/>
      <c r="C25" s="473"/>
      <c r="D25" s="473"/>
      <c r="E25" s="473"/>
      <c r="F25" s="473"/>
      <c r="G25" s="473"/>
      <c r="H25" s="473"/>
      <c r="I25" s="473"/>
      <c r="J25" s="473"/>
      <c r="K25" s="473"/>
      <c r="L25" s="473"/>
      <c r="M25" s="473"/>
      <c r="N25" s="472"/>
      <c r="O25" s="472"/>
      <c r="P25" s="472"/>
      <c r="Q25" s="472"/>
      <c r="R25" s="472"/>
      <c r="S25" s="472"/>
      <c r="T25" s="472"/>
      <c r="U25" s="472"/>
      <c r="V25" s="472"/>
      <c r="W25" s="472"/>
      <c r="X25" s="472"/>
      <c r="Y25" s="472"/>
      <c r="Z25" s="472"/>
      <c r="AA25" s="472"/>
      <c r="AB25" s="472"/>
    </row>
    <row r="26" spans="1:28" s="475" customFormat="1" ht="15" x14ac:dyDescent="0.25">
      <c r="B26" s="473"/>
      <c r="C26" s="473"/>
      <c r="D26" s="473"/>
      <c r="E26" s="473"/>
      <c r="F26" s="473"/>
      <c r="G26" s="473"/>
      <c r="H26" s="473"/>
      <c r="I26" s="473"/>
      <c r="J26" s="473"/>
      <c r="K26" s="473"/>
      <c r="L26" s="473"/>
      <c r="M26" s="473"/>
      <c r="N26" s="472"/>
      <c r="O26" s="472"/>
      <c r="P26" s="472"/>
      <c r="Q26" s="472"/>
      <c r="R26" s="472"/>
      <c r="S26" s="472"/>
      <c r="T26" s="472"/>
      <c r="U26" s="472"/>
      <c r="V26" s="472"/>
      <c r="W26" s="472"/>
      <c r="X26" s="472"/>
      <c r="Y26" s="472"/>
      <c r="Z26" s="472"/>
      <c r="AA26" s="472"/>
      <c r="AB26" s="472"/>
    </row>
    <row r="27" spans="1:28" s="475" customFormat="1" ht="15" x14ac:dyDescent="0.25">
      <c r="B27" s="473"/>
      <c r="C27" s="473"/>
      <c r="D27" s="473"/>
      <c r="E27" s="473"/>
      <c r="F27" s="473"/>
      <c r="G27" s="473"/>
      <c r="H27" s="473"/>
      <c r="I27" s="473"/>
      <c r="J27" s="473"/>
      <c r="K27" s="473"/>
      <c r="L27" s="473"/>
      <c r="M27" s="473"/>
      <c r="N27" s="472"/>
      <c r="O27" s="472"/>
      <c r="P27" s="472"/>
      <c r="Q27" s="472"/>
      <c r="R27" s="472"/>
      <c r="S27" s="472"/>
      <c r="T27" s="472"/>
      <c r="U27" s="472"/>
      <c r="V27" s="472"/>
      <c r="W27" s="472"/>
      <c r="X27" s="472"/>
      <c r="Y27" s="472"/>
      <c r="Z27" s="472"/>
      <c r="AA27" s="472"/>
      <c r="AB27" s="472"/>
    </row>
    <row r="28" spans="1:28" s="475" customFormat="1" ht="15" x14ac:dyDescent="0.25">
      <c r="B28" s="473"/>
      <c r="C28" s="473"/>
      <c r="D28" s="473"/>
      <c r="E28" s="473"/>
      <c r="F28" s="473"/>
      <c r="G28" s="473"/>
      <c r="H28" s="473"/>
      <c r="I28" s="473"/>
      <c r="J28" s="473"/>
      <c r="K28" s="473"/>
      <c r="L28" s="473"/>
      <c r="M28" s="473"/>
      <c r="N28" s="472"/>
      <c r="O28" s="472"/>
      <c r="P28" s="472"/>
      <c r="Q28" s="472"/>
      <c r="R28" s="472"/>
      <c r="S28" s="472"/>
      <c r="T28" s="472"/>
      <c r="U28" s="472"/>
      <c r="V28" s="472"/>
      <c r="W28" s="472"/>
      <c r="X28" s="472"/>
      <c r="Y28" s="472"/>
      <c r="Z28" s="472"/>
      <c r="AA28" s="472"/>
      <c r="AB28" s="472"/>
    </row>
    <row r="29" spans="1:28" s="475" customFormat="1" ht="15" x14ac:dyDescent="0.25">
      <c r="B29" s="473"/>
      <c r="C29" s="473"/>
      <c r="D29" s="473"/>
      <c r="E29" s="473"/>
      <c r="F29" s="473"/>
      <c r="G29" s="473"/>
      <c r="H29" s="473"/>
      <c r="I29" s="473"/>
      <c r="J29" s="473"/>
      <c r="K29" s="473"/>
      <c r="L29" s="473"/>
      <c r="M29" s="473"/>
      <c r="N29" s="472"/>
      <c r="O29" s="472"/>
      <c r="P29" s="472"/>
      <c r="Q29" s="472"/>
      <c r="R29" s="472"/>
      <c r="S29" s="472"/>
      <c r="T29" s="472"/>
      <c r="U29" s="472"/>
      <c r="V29" s="472"/>
      <c r="W29" s="472"/>
      <c r="X29" s="472"/>
      <c r="Y29" s="472"/>
      <c r="Z29" s="472"/>
      <c r="AA29" s="472"/>
      <c r="AB29" s="472"/>
    </row>
    <row r="30" spans="1:28" s="472" customFormat="1" ht="15" x14ac:dyDescent="0.25">
      <c r="B30" s="473"/>
      <c r="C30" s="473"/>
      <c r="D30" s="473"/>
      <c r="E30" s="473"/>
      <c r="F30" s="473"/>
      <c r="G30" s="473"/>
      <c r="H30" s="473"/>
      <c r="I30" s="473"/>
      <c r="J30" s="473"/>
      <c r="K30" s="473"/>
      <c r="L30" s="473"/>
      <c r="M30" s="473"/>
    </row>
    <row r="31" spans="1:28" s="472" customFormat="1" ht="15" x14ac:dyDescent="0.25">
      <c r="B31" s="473"/>
      <c r="C31" s="473"/>
      <c r="D31" s="473"/>
      <c r="E31" s="473"/>
      <c r="F31" s="473"/>
      <c r="G31" s="473"/>
      <c r="H31" s="473"/>
      <c r="I31" s="473"/>
      <c r="J31" s="473"/>
      <c r="K31" s="473"/>
      <c r="L31" s="473"/>
      <c r="M31" s="473"/>
    </row>
    <row r="32" spans="1:28" s="472" customFormat="1" ht="15" x14ac:dyDescent="0.25">
      <c r="B32" s="473"/>
      <c r="C32" s="473"/>
      <c r="D32" s="473"/>
      <c r="E32" s="473"/>
      <c r="F32" s="473"/>
      <c r="G32" s="473"/>
      <c r="H32" s="473"/>
      <c r="I32" s="473"/>
      <c r="J32" s="473"/>
      <c r="K32" s="473"/>
      <c r="L32" s="473"/>
      <c r="M32" s="473"/>
    </row>
    <row r="33" spans="2:13" s="472" customFormat="1" ht="15" x14ac:dyDescent="0.25">
      <c r="B33" s="473"/>
      <c r="C33" s="473"/>
      <c r="D33" s="473"/>
      <c r="E33" s="473"/>
      <c r="F33" s="473"/>
      <c r="G33" s="473"/>
      <c r="H33" s="473"/>
      <c r="I33" s="473"/>
      <c r="J33" s="473"/>
      <c r="K33" s="473"/>
      <c r="L33" s="473"/>
      <c r="M33" s="473"/>
    </row>
    <row r="34" spans="2:13" s="472" customFormat="1" ht="15" x14ac:dyDescent="0.25">
      <c r="B34" s="473"/>
      <c r="C34" s="473"/>
      <c r="D34" s="473"/>
      <c r="E34" s="473"/>
      <c r="F34" s="473"/>
      <c r="G34" s="473"/>
      <c r="H34" s="473"/>
    </row>
    <row r="35" spans="2:13" s="472" customFormat="1" ht="15" x14ac:dyDescent="0.25">
      <c r="B35" s="473"/>
      <c r="C35" s="473"/>
      <c r="D35" s="473"/>
      <c r="E35" s="473"/>
      <c r="F35" s="473"/>
      <c r="G35" s="473"/>
      <c r="H35" s="473"/>
    </row>
    <row r="36" spans="2:13" s="472" customFormat="1" ht="15" x14ac:dyDescent="0.25">
      <c r="B36" s="473"/>
      <c r="C36" s="473"/>
      <c r="D36" s="473"/>
      <c r="E36" s="473"/>
      <c r="F36" s="473"/>
      <c r="G36" s="473"/>
      <c r="H36" s="473"/>
    </row>
    <row r="37" spans="2:13" s="472" customFormat="1" ht="15" x14ac:dyDescent="0.25">
      <c r="B37" s="473"/>
      <c r="C37" s="473"/>
      <c r="D37" s="473"/>
      <c r="E37" s="473"/>
      <c r="F37" s="473"/>
      <c r="G37" s="473"/>
      <c r="H37" s="473"/>
    </row>
    <row r="38" spans="2:13" s="472" customFormat="1" ht="15" x14ac:dyDescent="0.25">
      <c r="B38" s="473"/>
      <c r="C38" s="473"/>
      <c r="D38" s="473"/>
      <c r="E38" s="473"/>
      <c r="F38" s="473"/>
      <c r="G38" s="473"/>
      <c r="H38" s="473"/>
    </row>
    <row r="39" spans="2:13" s="472" customFormat="1" ht="15" x14ac:dyDescent="0.25">
      <c r="B39" s="473"/>
      <c r="C39" s="473"/>
      <c r="D39" s="473"/>
      <c r="E39" s="473"/>
      <c r="F39" s="473"/>
      <c r="G39" s="473"/>
      <c r="H39" s="473"/>
    </row>
    <row r="40" spans="2:13" s="472" customFormat="1" ht="15" x14ac:dyDescent="0.25">
      <c r="B40" s="473"/>
      <c r="C40" s="473"/>
      <c r="D40" s="473"/>
      <c r="E40" s="473"/>
      <c r="F40" s="473"/>
      <c r="G40" s="473"/>
      <c r="H40" s="473"/>
    </row>
    <row r="41" spans="2:13" s="472" customFormat="1" ht="15" x14ac:dyDescent="0.25">
      <c r="B41" s="473"/>
      <c r="C41" s="473"/>
      <c r="D41" s="473"/>
      <c r="E41" s="473"/>
      <c r="F41" s="473"/>
      <c r="G41" s="473"/>
      <c r="H41" s="473"/>
    </row>
    <row r="42" spans="2:13" s="472" customFormat="1" ht="15" x14ac:dyDescent="0.25">
      <c r="B42" s="473"/>
      <c r="C42" s="473"/>
      <c r="D42" s="473"/>
    </row>
    <row r="43" spans="2:13" s="472" customFormat="1" ht="15" x14ac:dyDescent="0.25"/>
    <row r="44" spans="2:13" s="472" customFormat="1" ht="15" x14ac:dyDescent="0.25"/>
    <row r="45" spans="2:13" s="472" customFormat="1" ht="15" x14ac:dyDescent="0.25"/>
    <row r="46" spans="2:13" s="472" customFormat="1" ht="15" x14ac:dyDescent="0.25"/>
    <row r="47" spans="2:13" s="472" customFormat="1" ht="15" x14ac:dyDescent="0.25"/>
    <row r="48" spans="2:13" s="472" customFormat="1" ht="15" x14ac:dyDescent="0.25"/>
    <row r="49" s="472" customFormat="1" ht="15" x14ac:dyDescent="0.25"/>
    <row r="50" s="472" customFormat="1" ht="15" x14ac:dyDescent="0.25"/>
    <row r="51" s="472" customFormat="1" ht="15" x14ac:dyDescent="0.25"/>
    <row r="52" s="472" customFormat="1" ht="15" x14ac:dyDescent="0.25"/>
    <row r="53" s="472" customFormat="1" ht="15" x14ac:dyDescent="0.25"/>
    <row r="54" s="472" customFormat="1" ht="15" x14ac:dyDescent="0.25"/>
    <row r="55" s="472" customFormat="1" ht="15" x14ac:dyDescent="0.25"/>
    <row r="56" s="472" customFormat="1" ht="15" x14ac:dyDescent="0.25"/>
    <row r="57" s="472" customFormat="1" ht="15" x14ac:dyDescent="0.25"/>
    <row r="58" s="472" customFormat="1" ht="15" x14ac:dyDescent="0.25"/>
    <row r="59" s="472" customFormat="1" ht="15" x14ac:dyDescent="0.25"/>
    <row r="60" s="472" customFormat="1" ht="15" x14ac:dyDescent="0.25"/>
    <row r="61" s="472" customFormat="1" ht="15" x14ac:dyDescent="0.25"/>
    <row r="62" s="472" customFormat="1" ht="15" x14ac:dyDescent="0.25"/>
    <row r="63" s="472" customFormat="1" ht="15" x14ac:dyDescent="0.25"/>
    <row r="64" s="472" customFormat="1" ht="15" x14ac:dyDescent="0.25"/>
    <row r="65" spans="2:4" s="472" customFormat="1" ht="15" x14ac:dyDescent="0.25"/>
    <row r="66" spans="2:4" s="472" customFormat="1" ht="15" x14ac:dyDescent="0.25"/>
    <row r="67" spans="2:4" s="474" customFormat="1" ht="15" x14ac:dyDescent="0.25">
      <c r="B67" s="472"/>
      <c r="C67" s="472"/>
      <c r="D67" s="472"/>
    </row>
    <row r="68" spans="2:4" s="474" customFormat="1" ht="15" x14ac:dyDescent="0.25"/>
    <row r="69" spans="2:4" s="474" customFormat="1" ht="15" x14ac:dyDescent="0.25"/>
    <row r="70" spans="2:4" s="474" customFormat="1" ht="15" x14ac:dyDescent="0.25"/>
    <row r="71" spans="2:4" s="474" customFormat="1" ht="15" x14ac:dyDescent="0.25"/>
    <row r="72" spans="2:4" s="474" customFormat="1" ht="15" x14ac:dyDescent="0.25"/>
    <row r="73" spans="2:4" s="474" customFormat="1" ht="15" x14ac:dyDescent="0.25"/>
    <row r="74" spans="2:4" s="474" customFormat="1" ht="15" x14ac:dyDescent="0.25"/>
    <row r="75" spans="2:4" s="474" customFormat="1" ht="15" x14ac:dyDescent="0.25"/>
    <row r="76" spans="2:4" s="474" customFormat="1" ht="15" x14ac:dyDescent="0.25"/>
    <row r="77" spans="2:4" s="474" customFormat="1" ht="15" x14ac:dyDescent="0.25"/>
    <row r="78" spans="2:4" s="474" customFormat="1" ht="15" x14ac:dyDescent="0.25"/>
    <row r="79" spans="2:4" s="474" customFormat="1" ht="15" x14ac:dyDescent="0.25"/>
    <row r="80" spans="2:4" s="474" customFormat="1" ht="15" x14ac:dyDescent="0.25"/>
    <row r="81" s="474" customFormat="1" ht="15" x14ac:dyDescent="0.25"/>
    <row r="82" s="474" customFormat="1" ht="15" x14ac:dyDescent="0.25"/>
    <row r="83" s="474" customFormat="1" ht="15" x14ac:dyDescent="0.25"/>
    <row r="84" s="474" customFormat="1" ht="15" x14ac:dyDescent="0.25"/>
    <row r="85" s="474" customFormat="1" ht="15" x14ac:dyDescent="0.25"/>
    <row r="86" s="474" customFormat="1" ht="15" x14ac:dyDescent="0.25"/>
    <row r="87" s="474" customFormat="1" ht="15" x14ac:dyDescent="0.25"/>
    <row r="88" s="474" customFormat="1" ht="15" x14ac:dyDescent="0.25"/>
    <row r="89" s="474" customFormat="1" ht="15" x14ac:dyDescent="0.25"/>
    <row r="90" s="474" customFormat="1" ht="15" x14ac:dyDescent="0.25"/>
    <row r="91" s="474" customFormat="1" ht="15" x14ac:dyDescent="0.25"/>
    <row r="92" s="474" customFormat="1" ht="15" x14ac:dyDescent="0.25"/>
    <row r="93" s="474" customFormat="1" ht="15" x14ac:dyDescent="0.25"/>
    <row r="94" s="474" customFormat="1" ht="15" x14ac:dyDescent="0.25"/>
    <row r="95" s="474" customFormat="1" ht="15" x14ac:dyDescent="0.25"/>
    <row r="96" s="474" customFormat="1" ht="15" x14ac:dyDescent="0.25"/>
    <row r="97" spans="2:4" s="474" customFormat="1" ht="15" x14ac:dyDescent="0.25"/>
    <row r="98" spans="2:4" s="474" customFormat="1" ht="15" x14ac:dyDescent="0.25"/>
    <row r="99" spans="2:4" ht="15" x14ac:dyDescent="0.25">
      <c r="B99" s="474"/>
      <c r="C99" s="474"/>
      <c r="D99" s="474"/>
    </row>
  </sheetData>
  <mergeCells count="18">
    <mergeCell ref="B2:H2"/>
    <mergeCell ref="B4:L4"/>
    <mergeCell ref="B5:L5"/>
    <mergeCell ref="C7:D7"/>
    <mergeCell ref="E7:F7"/>
    <mergeCell ref="G7:H7"/>
    <mergeCell ref="J7:K7"/>
    <mergeCell ref="L7:M7"/>
    <mergeCell ref="AL7:AM7"/>
    <mergeCell ref="A9:A16"/>
    <mergeCell ref="O9:O16"/>
    <mergeCell ref="AD9:AD16"/>
    <mergeCell ref="Q7:R7"/>
    <mergeCell ref="S7:T7"/>
    <mergeCell ref="U7:V7"/>
    <mergeCell ref="AF7:AG7"/>
    <mergeCell ref="AH7:AI7"/>
    <mergeCell ref="AJ7:AK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RowHeight="12.75" x14ac:dyDescent="0.2"/>
  <cols>
    <col min="1" max="1" width="4.28515625" customWidth="1"/>
    <col min="2" max="2" width="12.28515625" customWidth="1"/>
    <col min="3" max="3" width="10.85546875" bestFit="1" customWidth="1"/>
    <col min="4" max="4" width="9.5703125" customWidth="1"/>
    <col min="5" max="5" width="10.85546875" bestFit="1" customWidth="1"/>
    <col min="6" max="6" width="11.7109375" customWidth="1"/>
    <col min="7" max="7" width="10.85546875" bestFit="1" customWidth="1"/>
    <col min="8" max="8" width="9.2851562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0" t="s">
        <v>458</v>
      </c>
      <c r="C6" s="1170"/>
      <c r="D6" s="1170"/>
      <c r="E6" s="1170"/>
      <c r="F6" s="1170"/>
      <c r="G6" s="1170"/>
      <c r="H6" s="1170"/>
      <c r="I6" s="1170"/>
      <c r="J6" s="1170"/>
      <c r="K6" s="1170"/>
      <c r="L6" s="1170"/>
      <c r="M6" s="1170"/>
      <c r="N6" s="1170"/>
      <c r="O6" s="389"/>
    </row>
    <row r="7" spans="1:17" s="7" customFormat="1" ht="11.25" customHeight="1" x14ac:dyDescent="0.2">
      <c r="A7" s="364"/>
      <c r="B7" s="1170"/>
      <c r="C7" s="1170"/>
      <c r="D7" s="1170"/>
      <c r="E7" s="1170"/>
      <c r="F7" s="1170"/>
      <c r="G7" s="1170"/>
      <c r="H7" s="1170"/>
      <c r="I7" s="1170"/>
      <c r="J7" s="1170"/>
      <c r="K7" s="1170"/>
      <c r="L7" s="1170"/>
      <c r="M7" s="1170"/>
      <c r="N7" s="1170"/>
      <c r="O7" s="389"/>
    </row>
    <row r="8" spans="1:17" s="7" customFormat="1" ht="15.75" customHeight="1" x14ac:dyDescent="0.2">
      <c r="A8" s="364"/>
      <c r="B8" s="1171" t="str">
        <f>porsaad!B6</f>
        <v>Situación a 31 de agosto de 2023</v>
      </c>
      <c r="C8" s="1171"/>
      <c r="D8" s="1171"/>
      <c r="E8" s="1171"/>
      <c r="F8" s="1171"/>
      <c r="G8" s="1171"/>
      <c r="H8" s="1171"/>
      <c r="I8" s="1171"/>
      <c r="J8" s="1171"/>
      <c r="K8" s="1171"/>
      <c r="L8" s="1171"/>
      <c r="M8" s="1171"/>
      <c r="N8" s="1171"/>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72" t="s">
        <v>3</v>
      </c>
      <c r="D11" s="1172"/>
      <c r="E11" s="1172"/>
    </row>
    <row r="12" spans="1:17" s="390" customFormat="1" ht="15" x14ac:dyDescent="0.25">
      <c r="C12" s="390" t="s">
        <v>26</v>
      </c>
      <c r="D12" s="390" t="s">
        <v>27</v>
      </c>
      <c r="E12" s="390" t="s">
        <v>162</v>
      </c>
      <c r="F12" s="390" t="s">
        <v>71</v>
      </c>
      <c r="G12" s="390" t="s">
        <v>163</v>
      </c>
      <c r="H12" s="390" t="s">
        <v>164</v>
      </c>
      <c r="I12" s="391"/>
      <c r="J12" s="391"/>
      <c r="K12" s="391"/>
    </row>
    <row r="13" spans="1:17" s="390" customFormat="1" ht="15" x14ac:dyDescent="0.25">
      <c r="B13" s="390" t="s">
        <v>11</v>
      </c>
      <c r="C13" s="392">
        <v>13891</v>
      </c>
      <c r="D13" s="392">
        <v>65576</v>
      </c>
      <c r="E13" s="392" t="e">
        <v>#REF!</v>
      </c>
      <c r="F13" s="392">
        <v>79467</v>
      </c>
      <c r="G13" s="479">
        <v>0.17480211911862786</v>
      </c>
      <c r="H13" s="479">
        <v>0.82519788088137214</v>
      </c>
      <c r="I13" s="480">
        <v>0.2665263039989359</v>
      </c>
      <c r="J13" s="391"/>
      <c r="K13" s="391"/>
      <c r="M13" s="392"/>
      <c r="N13" s="392"/>
      <c r="O13" s="393"/>
      <c r="P13" s="393"/>
      <c r="Q13" s="393"/>
    </row>
    <row r="14" spans="1:17" s="390" customFormat="1" ht="15" x14ac:dyDescent="0.25">
      <c r="B14" s="390" t="s">
        <v>10</v>
      </c>
      <c r="C14" s="392">
        <v>6096</v>
      </c>
      <c r="D14" s="392">
        <v>14193</v>
      </c>
      <c r="E14" s="392" t="e">
        <v>#REF!</v>
      </c>
      <c r="F14" s="392">
        <v>20289</v>
      </c>
      <c r="G14" s="479">
        <v>0.30045837646015083</v>
      </c>
      <c r="H14" s="479">
        <v>0.69954162353984917</v>
      </c>
      <c r="I14" s="480">
        <v>0.2665263039989359</v>
      </c>
      <c r="J14" s="391"/>
      <c r="K14" s="391"/>
      <c r="M14" s="392"/>
      <c r="N14" s="392"/>
      <c r="O14" s="393"/>
      <c r="P14" s="393"/>
      <c r="Q14" s="393"/>
    </row>
    <row r="15" spans="1:17" s="390" customFormat="1" ht="15" x14ac:dyDescent="0.25">
      <c r="B15" s="390" t="s">
        <v>40</v>
      </c>
      <c r="C15" s="392">
        <v>2844</v>
      </c>
      <c r="D15" s="392">
        <v>8190</v>
      </c>
      <c r="E15" s="392" t="e">
        <v>#REF!</v>
      </c>
      <c r="F15" s="392">
        <v>11034</v>
      </c>
      <c r="G15" s="479">
        <v>0.25774877650897227</v>
      </c>
      <c r="H15" s="479">
        <v>0.74225122349102768</v>
      </c>
      <c r="I15" s="480">
        <v>0.2665263039989359</v>
      </c>
      <c r="J15" s="391"/>
      <c r="K15" s="391"/>
      <c r="M15" s="392"/>
      <c r="N15" s="392"/>
      <c r="O15" s="393"/>
      <c r="P15" s="393"/>
      <c r="Q15" s="393"/>
    </row>
    <row r="16" spans="1:17" s="390" customFormat="1" ht="15" x14ac:dyDescent="0.25">
      <c r="B16" s="390" t="s">
        <v>41</v>
      </c>
      <c r="C16" s="392">
        <v>6662</v>
      </c>
      <c r="D16" s="392">
        <v>15918</v>
      </c>
      <c r="E16" s="392" t="e">
        <v>#REF!</v>
      </c>
      <c r="F16" s="392">
        <v>22580</v>
      </c>
      <c r="G16" s="479">
        <v>0.29503985828166518</v>
      </c>
      <c r="H16" s="479">
        <v>0.70496014171833477</v>
      </c>
      <c r="I16" s="480">
        <v>0.2665263039989359</v>
      </c>
      <c r="J16" s="391"/>
      <c r="K16" s="391"/>
      <c r="M16" s="392"/>
      <c r="N16" s="392"/>
      <c r="O16" s="393"/>
      <c r="P16" s="393"/>
      <c r="Q16" s="393"/>
    </row>
    <row r="17" spans="2:17" s="390" customFormat="1" ht="15" x14ac:dyDescent="0.25">
      <c r="B17" s="390" t="s">
        <v>9</v>
      </c>
      <c r="C17" s="392">
        <v>3540</v>
      </c>
      <c r="D17" s="392">
        <v>12646</v>
      </c>
      <c r="E17" s="392" t="e">
        <v>#REF!</v>
      </c>
      <c r="F17" s="392">
        <v>16186</v>
      </c>
      <c r="G17" s="479">
        <v>0.21870752502162363</v>
      </c>
      <c r="H17" s="479">
        <v>0.78129247497837639</v>
      </c>
      <c r="I17" s="480">
        <v>0.2665263039989359</v>
      </c>
      <c r="J17" s="391"/>
      <c r="K17" s="391"/>
      <c r="M17" s="392"/>
      <c r="N17" s="392"/>
      <c r="O17" s="393"/>
      <c r="P17" s="393"/>
      <c r="Q17" s="393"/>
    </row>
    <row r="18" spans="2:17" s="390" customFormat="1" ht="15" x14ac:dyDescent="0.25">
      <c r="B18" s="390" t="s">
        <v>8</v>
      </c>
      <c r="C18" s="392">
        <v>2537</v>
      </c>
      <c r="D18" s="392">
        <v>6707</v>
      </c>
      <c r="E18" s="392" t="e">
        <v>#REF!</v>
      </c>
      <c r="F18" s="392">
        <v>9244</v>
      </c>
      <c r="G18" s="479">
        <v>0.27444829078321076</v>
      </c>
      <c r="H18" s="479">
        <v>0.72555170921678924</v>
      </c>
      <c r="I18" s="480">
        <v>0.2665263039989359</v>
      </c>
      <c r="J18" s="391"/>
      <c r="K18" s="391"/>
      <c r="M18" s="392"/>
      <c r="N18" s="392"/>
      <c r="O18" s="393"/>
      <c r="P18" s="393"/>
      <c r="Q18" s="393"/>
    </row>
    <row r="19" spans="2:17" s="390" customFormat="1" ht="15" x14ac:dyDescent="0.25">
      <c r="B19" s="390" t="s">
        <v>7</v>
      </c>
      <c r="C19" s="392">
        <v>7784</v>
      </c>
      <c r="D19" s="392">
        <v>24420</v>
      </c>
      <c r="E19" s="392" t="e">
        <v>#REF!</v>
      </c>
      <c r="F19" s="392">
        <v>32204</v>
      </c>
      <c r="G19" s="479">
        <v>0.2417091044590734</v>
      </c>
      <c r="H19" s="479">
        <v>0.75829089554092655</v>
      </c>
      <c r="I19" s="480">
        <v>0.2665263039989359</v>
      </c>
      <c r="J19" s="391"/>
      <c r="K19" s="391"/>
      <c r="M19" s="392"/>
      <c r="N19" s="392"/>
      <c r="O19" s="393"/>
      <c r="P19" s="393"/>
      <c r="Q19" s="393"/>
    </row>
    <row r="20" spans="2:17" s="390" customFormat="1" ht="15" x14ac:dyDescent="0.25">
      <c r="B20" s="390" t="s">
        <v>43</v>
      </c>
      <c r="C20" s="392">
        <v>4016</v>
      </c>
      <c r="D20" s="392">
        <v>13920</v>
      </c>
      <c r="E20" s="392" t="e">
        <v>#REF!</v>
      </c>
      <c r="F20" s="392">
        <v>17936</v>
      </c>
      <c r="G20" s="479">
        <v>0.22390722569134702</v>
      </c>
      <c r="H20" s="479">
        <v>0.77609277430865298</v>
      </c>
      <c r="I20" s="480">
        <v>0.2665263039989359</v>
      </c>
      <c r="J20" s="391"/>
      <c r="K20" s="391"/>
      <c r="M20" s="392"/>
      <c r="N20" s="392"/>
      <c r="O20" s="393"/>
      <c r="P20" s="393"/>
      <c r="Q20" s="393"/>
    </row>
    <row r="21" spans="2:17" s="390" customFormat="1" ht="15" x14ac:dyDescent="0.25">
      <c r="B21" s="390" t="s">
        <v>44</v>
      </c>
      <c r="C21" s="392">
        <v>41605</v>
      </c>
      <c r="D21" s="392">
        <v>77164</v>
      </c>
      <c r="E21" s="392" t="e">
        <v>#REF!</v>
      </c>
      <c r="F21" s="392">
        <v>118769</v>
      </c>
      <c r="G21" s="479">
        <v>0.35030184644141149</v>
      </c>
      <c r="H21" s="479">
        <v>0.64969815355858851</v>
      </c>
      <c r="I21" s="480">
        <v>0.2665263039989359</v>
      </c>
      <c r="J21" s="391"/>
      <c r="K21" s="391"/>
      <c r="M21" s="392"/>
      <c r="N21" s="392"/>
      <c r="O21" s="393"/>
      <c r="P21" s="393"/>
      <c r="Q21" s="393"/>
    </row>
    <row r="22" spans="2:17" s="390" customFormat="1" ht="15" x14ac:dyDescent="0.25">
      <c r="B22" s="390" t="s">
        <v>6</v>
      </c>
      <c r="C22" s="392">
        <v>25900</v>
      </c>
      <c r="D22" s="392">
        <v>74904</v>
      </c>
      <c r="E22" s="392" t="e">
        <v>#REF!</v>
      </c>
      <c r="F22" s="392">
        <v>100804</v>
      </c>
      <c r="G22" s="479">
        <v>0.25693424864092695</v>
      </c>
      <c r="H22" s="479">
        <v>0.74306575135907305</v>
      </c>
      <c r="I22" s="480">
        <v>0.2665263039989359</v>
      </c>
      <c r="J22" s="391"/>
      <c r="K22" s="391"/>
      <c r="M22" s="392"/>
      <c r="N22" s="392"/>
      <c r="O22" s="393"/>
      <c r="P22" s="393"/>
      <c r="Q22" s="393"/>
    </row>
    <row r="23" spans="2:17" s="390" customFormat="1" ht="15" x14ac:dyDescent="0.25">
      <c r="B23" s="390" t="s">
        <v>5</v>
      </c>
      <c r="C23" s="392">
        <v>1165</v>
      </c>
      <c r="D23" s="392">
        <v>5274</v>
      </c>
      <c r="E23" s="392" t="e">
        <v>#REF!</v>
      </c>
      <c r="F23" s="392">
        <v>6439</v>
      </c>
      <c r="G23" s="479">
        <v>0.18092871563907439</v>
      </c>
      <c r="H23" s="479">
        <v>0.81907128436092558</v>
      </c>
      <c r="I23" s="480">
        <v>0.2665263039989359</v>
      </c>
      <c r="J23" s="391"/>
      <c r="K23" s="391"/>
      <c r="M23" s="392"/>
      <c r="N23" s="392"/>
      <c r="O23" s="393"/>
      <c r="P23" s="393"/>
      <c r="Q23" s="393"/>
    </row>
    <row r="24" spans="2:17" s="390" customFormat="1" ht="15" x14ac:dyDescent="0.25">
      <c r="B24" s="390" t="s">
        <v>38</v>
      </c>
      <c r="C24" s="392">
        <v>2623</v>
      </c>
      <c r="D24" s="392">
        <v>14869</v>
      </c>
      <c r="E24" s="392" t="e">
        <v>#REF!</v>
      </c>
      <c r="F24" s="392">
        <v>17492</v>
      </c>
      <c r="G24" s="479">
        <v>0.14995426480676882</v>
      </c>
      <c r="H24" s="479">
        <v>0.85004573519323123</v>
      </c>
      <c r="I24" s="480">
        <v>0.2665263039989359</v>
      </c>
      <c r="J24" s="391"/>
      <c r="K24" s="391"/>
      <c r="M24" s="392"/>
      <c r="N24" s="392"/>
      <c r="O24" s="393"/>
      <c r="P24" s="393"/>
      <c r="Q24" s="393"/>
    </row>
    <row r="25" spans="2:17" s="390" customFormat="1" ht="15" x14ac:dyDescent="0.25">
      <c r="B25" s="390" t="s">
        <v>45</v>
      </c>
      <c r="C25" s="392">
        <v>11320</v>
      </c>
      <c r="D25" s="392">
        <v>34535</v>
      </c>
      <c r="E25" s="392" t="e">
        <v>#REF!</v>
      </c>
      <c r="F25" s="392">
        <v>45855</v>
      </c>
      <c r="G25" s="479">
        <v>0.24686511830770907</v>
      </c>
      <c r="H25" s="479">
        <v>0.75313488169229093</v>
      </c>
      <c r="I25" s="480">
        <v>0.2665263039989359</v>
      </c>
      <c r="J25" s="391"/>
      <c r="K25" s="391"/>
      <c r="M25" s="392"/>
      <c r="N25" s="392"/>
      <c r="O25" s="393"/>
      <c r="P25" s="393"/>
      <c r="Q25" s="393"/>
    </row>
    <row r="26" spans="2:17" s="390" customFormat="1" ht="15" x14ac:dyDescent="0.25">
      <c r="B26" s="390" t="s">
        <v>46</v>
      </c>
      <c r="C26" s="392">
        <v>6896</v>
      </c>
      <c r="D26" s="392">
        <v>17467</v>
      </c>
      <c r="E26" s="392" t="e">
        <v>#REF!</v>
      </c>
      <c r="F26" s="392">
        <v>24363</v>
      </c>
      <c r="G26" s="479">
        <v>0.28305216927307802</v>
      </c>
      <c r="H26" s="479">
        <v>0.71694783072692192</v>
      </c>
      <c r="I26" s="480">
        <v>0.2665263039989359</v>
      </c>
      <c r="J26" s="391"/>
      <c r="K26" s="391"/>
      <c r="M26" s="392"/>
      <c r="N26" s="392"/>
      <c r="O26" s="393"/>
      <c r="P26" s="393"/>
      <c r="Q26" s="393"/>
    </row>
    <row r="27" spans="2:17" s="390" customFormat="1" ht="15" x14ac:dyDescent="0.25">
      <c r="B27" s="390" t="s">
        <v>47</v>
      </c>
      <c r="C27" s="392">
        <v>2796</v>
      </c>
      <c r="D27" s="392">
        <v>7074</v>
      </c>
      <c r="E27" s="392" t="e">
        <v>#REF!</v>
      </c>
      <c r="F27" s="392">
        <v>9870</v>
      </c>
      <c r="G27" s="479">
        <v>0.28328267477203645</v>
      </c>
      <c r="H27" s="479">
        <v>0.7167173252279635</v>
      </c>
      <c r="I27" s="480">
        <v>0.2665263039989359</v>
      </c>
      <c r="J27" s="391"/>
      <c r="K27" s="391"/>
      <c r="M27" s="392"/>
      <c r="N27" s="392"/>
      <c r="O27" s="393"/>
      <c r="P27" s="393"/>
      <c r="Q27" s="393"/>
    </row>
    <row r="28" spans="2:17" s="390" customFormat="1" ht="15" x14ac:dyDescent="0.25">
      <c r="B28" s="390" t="s">
        <v>48</v>
      </c>
      <c r="C28" s="392">
        <v>12013</v>
      </c>
      <c r="D28" s="392">
        <v>23879</v>
      </c>
      <c r="E28" s="392" t="e">
        <v>#REF!</v>
      </c>
      <c r="F28" s="392">
        <v>35892</v>
      </c>
      <c r="G28" s="479">
        <v>0.33469854006463834</v>
      </c>
      <c r="H28" s="479">
        <v>0.66530145993536161</v>
      </c>
      <c r="I28" s="480">
        <v>0.2665263039989359</v>
      </c>
      <c r="J28" s="391"/>
      <c r="K28" s="391"/>
      <c r="M28" s="392"/>
      <c r="N28" s="392"/>
      <c r="O28" s="393"/>
      <c r="P28" s="393"/>
      <c r="Q28" s="393"/>
    </row>
    <row r="29" spans="2:17" s="390" customFormat="1" ht="15" x14ac:dyDescent="0.25">
      <c r="B29" s="390" t="s">
        <v>49</v>
      </c>
      <c r="C29" s="392">
        <v>363</v>
      </c>
      <c r="D29" s="392">
        <v>876</v>
      </c>
      <c r="E29" s="392" t="e">
        <v>#REF!</v>
      </c>
      <c r="F29" s="392">
        <v>1239</v>
      </c>
      <c r="G29" s="479">
        <v>0.29297820823244553</v>
      </c>
      <c r="H29" s="479">
        <v>0.70702179176755453</v>
      </c>
      <c r="I29" s="480">
        <v>0.2665263039989359</v>
      </c>
      <c r="J29" s="391"/>
      <c r="K29" s="391"/>
      <c r="M29" s="392"/>
      <c r="N29" s="392"/>
      <c r="O29" s="393"/>
      <c r="P29" s="393"/>
      <c r="Q29" s="393"/>
    </row>
    <row r="30" spans="2:17" s="390" customFormat="1" ht="15" x14ac:dyDescent="0.25">
      <c r="B30" s="390" t="s">
        <v>42</v>
      </c>
      <c r="C30" s="392">
        <v>134</v>
      </c>
      <c r="D30" s="392">
        <v>650</v>
      </c>
      <c r="E30" s="392" t="e">
        <v>#REF!</v>
      </c>
      <c r="F30" s="392">
        <v>784</v>
      </c>
      <c r="G30" s="479">
        <v>0.17091836734693877</v>
      </c>
      <c r="H30" s="479">
        <v>0.82908163265306123</v>
      </c>
      <c r="I30" s="480">
        <v>0.2665263039989359</v>
      </c>
      <c r="J30" s="391"/>
      <c r="K30" s="391"/>
      <c r="M30" s="392"/>
      <c r="N30" s="392"/>
      <c r="O30" s="393"/>
      <c r="P30" s="393"/>
      <c r="Q30" s="393"/>
    </row>
    <row r="31" spans="2:17" s="390" customFormat="1" ht="15" x14ac:dyDescent="0.25">
      <c r="B31" s="390" t="s">
        <v>50</v>
      </c>
      <c r="C31" s="392">
        <v>102</v>
      </c>
      <c r="D31" s="392">
        <v>828</v>
      </c>
      <c r="E31" s="392" t="e">
        <v>#REF!</v>
      </c>
      <c r="F31" s="392">
        <v>930</v>
      </c>
      <c r="G31" s="479">
        <v>0.10967741935483871</v>
      </c>
      <c r="H31" s="479">
        <v>0.89032258064516134</v>
      </c>
      <c r="I31" s="480">
        <v>0.2665263039989359</v>
      </c>
      <c r="J31" s="391"/>
      <c r="K31" s="391"/>
      <c r="M31" s="392"/>
      <c r="N31" s="392"/>
      <c r="O31" s="393"/>
      <c r="P31" s="393"/>
      <c r="Q31" s="393"/>
    </row>
    <row r="32" spans="2:17" s="390" customFormat="1" ht="15" x14ac:dyDescent="0.25">
      <c r="B32" s="394" t="s">
        <v>3</v>
      </c>
      <c r="C32" s="395">
        <v>152287</v>
      </c>
      <c r="D32" s="395">
        <v>419090</v>
      </c>
      <c r="E32" s="395" t="e">
        <v>#REF!</v>
      </c>
      <c r="F32" s="395">
        <v>571377</v>
      </c>
      <c r="G32" s="481">
        <v>0.2665263039989359</v>
      </c>
      <c r="H32" s="481">
        <v>0.73347369600106405</v>
      </c>
      <c r="I32" s="480">
        <v>0.2665263039989359</v>
      </c>
      <c r="J32" s="391"/>
      <c r="K32" s="391"/>
      <c r="M32" s="392"/>
      <c r="N32" s="392"/>
      <c r="O32" s="393"/>
      <c r="P32" s="393"/>
      <c r="Q32" s="393"/>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W26"/>
  <sheetViews>
    <sheetView zoomScale="80" zoomScaleNormal="8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40.5" customHeight="1" x14ac:dyDescent="0.25">
      <c r="A3" s="866"/>
      <c r="B3" s="1032" t="s">
        <v>379</v>
      </c>
      <c r="C3" s="1032"/>
      <c r="D3" s="1032"/>
      <c r="E3" s="1032"/>
      <c r="F3" s="1032"/>
      <c r="G3" s="1032"/>
      <c r="H3" s="1032"/>
      <c r="I3" s="1032"/>
      <c r="J3" s="1032"/>
      <c r="K3" s="1032"/>
      <c r="L3" s="1032"/>
      <c r="M3" s="1032"/>
      <c r="N3" s="1032"/>
      <c r="O3" s="1032"/>
      <c r="P3" s="1032"/>
      <c r="Q3" s="1032"/>
      <c r="R3" s="1032"/>
      <c r="S3" s="1032"/>
    </row>
    <row r="5" spans="1:21" x14ac:dyDescent="0.25">
      <c r="B5" s="869"/>
      <c r="C5" s="1027" t="s">
        <v>377</v>
      </c>
      <c r="D5" s="1027"/>
      <c r="E5" s="1027"/>
      <c r="F5" s="1027"/>
      <c r="G5" s="1027"/>
      <c r="H5" s="1027"/>
      <c r="I5" s="1027"/>
      <c r="J5" s="1027" t="s">
        <v>351</v>
      </c>
      <c r="K5" s="1027"/>
      <c r="L5" s="1027"/>
      <c r="M5" s="1027"/>
      <c r="N5" s="1027"/>
      <c r="O5" s="1027"/>
      <c r="P5" s="1027"/>
      <c r="Q5" s="1027"/>
      <c r="R5" s="1027"/>
      <c r="S5" s="1027"/>
    </row>
    <row r="6" spans="1:21" ht="21" customHeight="1" x14ac:dyDescent="0.25">
      <c r="B6" s="869"/>
      <c r="C6" s="1028"/>
      <c r="D6" s="1028"/>
      <c r="E6" s="1028"/>
      <c r="F6" s="1028"/>
      <c r="G6" s="1028"/>
      <c r="H6" s="1028"/>
      <c r="I6" s="1028"/>
      <c r="J6" s="1028">
        <v>43830</v>
      </c>
      <c r="K6" s="1029"/>
      <c r="L6" s="1030">
        <v>44196</v>
      </c>
      <c r="M6" s="1030"/>
      <c r="N6" s="1030">
        <v>44561</v>
      </c>
      <c r="O6" s="1030"/>
      <c r="P6" s="1030">
        <v>44926</v>
      </c>
      <c r="Q6" s="1030"/>
      <c r="R6" s="1030">
        <f>EVO_sol!R6</f>
        <v>45169</v>
      </c>
      <c r="S6" s="1030"/>
    </row>
    <row r="7" spans="1:21" x14ac:dyDescent="0.25">
      <c r="B7" s="938"/>
      <c r="C7" s="871">
        <v>43465</v>
      </c>
      <c r="D7" s="871">
        <v>43830</v>
      </c>
      <c r="E7" s="871">
        <v>44196</v>
      </c>
      <c r="F7" s="871">
        <v>44561</v>
      </c>
      <c r="G7" s="871">
        <v>44926</v>
      </c>
      <c r="H7" s="871">
        <f>EVO!H7</f>
        <v>45169</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287340</v>
      </c>
      <c r="D8" s="917">
        <v>294246</v>
      </c>
      <c r="E8" s="917">
        <v>285089</v>
      </c>
      <c r="F8" s="917">
        <v>295552</v>
      </c>
      <c r="G8" s="917">
        <v>307238</v>
      </c>
      <c r="H8" s="917">
        <v>318910</v>
      </c>
      <c r="I8" s="882"/>
      <c r="J8" s="918">
        <v>2.4034245145124311E-2</v>
      </c>
      <c r="K8" s="917">
        <v>6906</v>
      </c>
      <c r="L8" s="919">
        <v>-3.1120219136368865E-2</v>
      </c>
      <c r="M8" s="920">
        <v>-9157</v>
      </c>
      <c r="N8" s="919">
        <v>3.6700819744009738E-2</v>
      </c>
      <c r="O8" s="920">
        <v>10463</v>
      </c>
      <c r="P8" s="919">
        <v>3.9539573408401862E-2</v>
      </c>
      <c r="Q8" s="920">
        <f>G8-F8</f>
        <v>11686</v>
      </c>
      <c r="R8" s="921">
        <f>[1]Cuadro_CCAA2!N55</f>
        <v>6.2880987058521631E-2</v>
      </c>
      <c r="S8" s="920">
        <f>[1]Cuadro_CCAA2!O55</f>
        <v>18867</v>
      </c>
    </row>
    <row r="9" spans="1:21" x14ac:dyDescent="0.25">
      <c r="B9" s="939" t="s">
        <v>10</v>
      </c>
      <c r="C9" s="887">
        <v>35146</v>
      </c>
      <c r="D9" s="887">
        <v>39188</v>
      </c>
      <c r="E9" s="887">
        <v>36344</v>
      </c>
      <c r="F9" s="887">
        <v>37924</v>
      </c>
      <c r="G9" s="887">
        <v>39112</v>
      </c>
      <c r="H9" s="887">
        <v>40094</v>
      </c>
      <c r="I9" s="888"/>
      <c r="J9" s="889">
        <v>0.11500597507539978</v>
      </c>
      <c r="K9" s="887">
        <v>4042</v>
      </c>
      <c r="L9" s="892">
        <v>-7.2573236705113842E-2</v>
      </c>
      <c r="M9" s="890">
        <v>-2844</v>
      </c>
      <c r="N9" s="892">
        <v>4.3473475676865547E-2</v>
      </c>
      <c r="O9" s="890">
        <v>1580</v>
      </c>
      <c r="P9" s="892">
        <v>3.1325809513764291E-2</v>
      </c>
      <c r="Q9" s="890">
        <f t="shared" ref="Q9:Q26" si="0">G9-F9</f>
        <v>1188</v>
      </c>
      <c r="R9" s="891">
        <f>[1]Cuadro_CCAA2!N56</f>
        <v>4.43049514234366E-2</v>
      </c>
      <c r="S9" s="890">
        <f>[1]Cuadro_CCAA2!O56</f>
        <v>1701</v>
      </c>
    </row>
    <row r="10" spans="1:21" x14ac:dyDescent="0.25">
      <c r="B10" s="939" t="s">
        <v>40</v>
      </c>
      <c r="C10" s="887">
        <v>25573</v>
      </c>
      <c r="D10" s="887">
        <v>26877</v>
      </c>
      <c r="E10" s="887">
        <v>27263</v>
      </c>
      <c r="F10" s="887">
        <v>29763</v>
      </c>
      <c r="G10" s="887">
        <v>31755</v>
      </c>
      <c r="H10" s="887">
        <v>33083</v>
      </c>
      <c r="I10" s="888"/>
      <c r="J10" s="889">
        <v>5.0991279865483019E-2</v>
      </c>
      <c r="K10" s="887">
        <v>1304</v>
      </c>
      <c r="L10" s="892">
        <v>1.436172191836893E-2</v>
      </c>
      <c r="M10" s="890">
        <v>386</v>
      </c>
      <c r="N10" s="892">
        <v>9.1699372776290256E-2</v>
      </c>
      <c r="O10" s="890">
        <v>2500</v>
      </c>
      <c r="P10" s="892">
        <v>6.6928737022477591E-2</v>
      </c>
      <c r="Q10" s="890">
        <f t="shared" si="0"/>
        <v>1992</v>
      </c>
      <c r="R10" s="891">
        <f>[1]Cuadro_CCAA2!N57</f>
        <v>5.3665838588445203E-2</v>
      </c>
      <c r="S10" s="890">
        <f>[1]Cuadro_CCAA2!O57</f>
        <v>1685</v>
      </c>
    </row>
    <row r="11" spans="1:21" x14ac:dyDescent="0.25">
      <c r="B11" s="939" t="s">
        <v>41</v>
      </c>
      <c r="C11" s="887">
        <v>20139</v>
      </c>
      <c r="D11" s="887">
        <v>24991</v>
      </c>
      <c r="E11" s="887">
        <v>25528</v>
      </c>
      <c r="F11" s="887">
        <v>26990</v>
      </c>
      <c r="G11" s="887">
        <v>29491</v>
      </c>
      <c r="H11" s="887">
        <v>32152</v>
      </c>
      <c r="I11" s="888"/>
      <c r="J11" s="889">
        <v>0.24092556730721482</v>
      </c>
      <c r="K11" s="887">
        <v>4852</v>
      </c>
      <c r="L11" s="892">
        <v>2.148773558481043E-2</v>
      </c>
      <c r="M11" s="890">
        <v>537</v>
      </c>
      <c r="N11" s="892">
        <v>5.7270448135380736E-2</v>
      </c>
      <c r="O11" s="890">
        <v>1462</v>
      </c>
      <c r="P11" s="892">
        <v>9.2663949610967133E-2</v>
      </c>
      <c r="Q11" s="890">
        <f t="shared" si="0"/>
        <v>2501</v>
      </c>
      <c r="R11" s="891">
        <f>[1]Cuadro_CCAA2!N58</f>
        <v>0.13406934499664924</v>
      </c>
      <c r="S11" s="890">
        <f>[1]Cuadro_CCAA2!O58</f>
        <v>3801</v>
      </c>
    </row>
    <row r="12" spans="1:21" x14ac:dyDescent="0.25">
      <c r="B12" s="939" t="s">
        <v>9</v>
      </c>
      <c r="C12" s="887">
        <v>30594</v>
      </c>
      <c r="D12" s="887">
        <v>32430</v>
      </c>
      <c r="E12" s="887">
        <v>33152</v>
      </c>
      <c r="F12" s="887">
        <v>36737</v>
      </c>
      <c r="G12" s="887">
        <v>41768</v>
      </c>
      <c r="H12" s="887">
        <v>45219</v>
      </c>
      <c r="I12" s="888"/>
      <c r="J12" s="889">
        <v>6.0011767013139927E-2</v>
      </c>
      <c r="K12" s="887">
        <v>1836</v>
      </c>
      <c r="L12" s="892">
        <v>2.2263336416898039E-2</v>
      </c>
      <c r="M12" s="890">
        <v>722</v>
      </c>
      <c r="N12" s="892">
        <v>0.10813827220077221</v>
      </c>
      <c r="O12" s="890">
        <v>3585</v>
      </c>
      <c r="P12" s="892">
        <v>0.13694640280915693</v>
      </c>
      <c r="Q12" s="890">
        <f t="shared" si="0"/>
        <v>5031</v>
      </c>
      <c r="R12" s="891">
        <f>[1]Cuadro_CCAA2!N59</f>
        <v>0.12866912939297115</v>
      </c>
      <c r="S12" s="890">
        <f>[1]Cuadro_CCAA2!O59</f>
        <v>5155</v>
      </c>
      <c r="U12" s="922"/>
    </row>
    <row r="13" spans="1:21" x14ac:dyDescent="0.25">
      <c r="B13" s="939" t="s">
        <v>8</v>
      </c>
      <c r="C13" s="887">
        <v>20401</v>
      </c>
      <c r="D13" s="887">
        <v>21169</v>
      </c>
      <c r="E13" s="887">
        <v>21022</v>
      </c>
      <c r="F13" s="887">
        <v>18734</v>
      </c>
      <c r="G13" s="887">
        <v>18426</v>
      </c>
      <c r="H13" s="887">
        <v>18782</v>
      </c>
      <c r="I13" s="888"/>
      <c r="J13" s="889">
        <v>3.7645213469927885E-2</v>
      </c>
      <c r="K13" s="887">
        <v>768</v>
      </c>
      <c r="L13" s="892">
        <v>-6.9441163966177388E-3</v>
      </c>
      <c r="M13" s="890">
        <v>-147</v>
      </c>
      <c r="N13" s="892">
        <v>-0.10883835981352863</v>
      </c>
      <c r="O13" s="890">
        <v>-2288</v>
      </c>
      <c r="P13" s="892">
        <v>-1.644069606063836E-2</v>
      </c>
      <c r="Q13" s="890">
        <f t="shared" si="0"/>
        <v>-308</v>
      </c>
      <c r="R13" s="891">
        <f>[1]Cuadro_CCAA2!N60</f>
        <v>2.936935974795718E-3</v>
      </c>
      <c r="S13" s="890">
        <f>[1]Cuadro_CCAA2!O60</f>
        <v>55</v>
      </c>
      <c r="U13" s="922"/>
    </row>
    <row r="14" spans="1:21" x14ac:dyDescent="0.25">
      <c r="B14" s="939" t="s">
        <v>7</v>
      </c>
      <c r="C14" s="887">
        <v>94845</v>
      </c>
      <c r="D14" s="887">
        <v>106369</v>
      </c>
      <c r="E14" s="887">
        <v>105708</v>
      </c>
      <c r="F14" s="887">
        <v>108898</v>
      </c>
      <c r="G14" s="887">
        <v>114380</v>
      </c>
      <c r="H14" s="887">
        <v>119582</v>
      </c>
      <c r="I14" s="888"/>
      <c r="J14" s="889">
        <v>0.1215035057198588</v>
      </c>
      <c r="K14" s="887">
        <v>11524</v>
      </c>
      <c r="L14" s="892">
        <v>-6.2142165480544298E-3</v>
      </c>
      <c r="M14" s="890">
        <v>-661</v>
      </c>
      <c r="N14" s="892">
        <v>3.0177470011730323E-2</v>
      </c>
      <c r="O14" s="890">
        <v>3190</v>
      </c>
      <c r="P14" s="892">
        <v>5.0340685779353134E-2</v>
      </c>
      <c r="Q14" s="890">
        <f t="shared" si="0"/>
        <v>5482</v>
      </c>
      <c r="R14" s="891">
        <f>[1]Cuadro_CCAA2!N61</f>
        <v>6.7896659195027631E-2</v>
      </c>
      <c r="S14" s="890">
        <f>[1]Cuadro_CCAA2!O61</f>
        <v>7603</v>
      </c>
      <c r="U14" s="922"/>
    </row>
    <row r="15" spans="1:21" x14ac:dyDescent="0.25">
      <c r="B15" s="939" t="s">
        <v>43</v>
      </c>
      <c r="C15" s="887">
        <v>64964</v>
      </c>
      <c r="D15" s="887">
        <v>68077</v>
      </c>
      <c r="E15" s="887">
        <v>64772</v>
      </c>
      <c r="F15" s="887">
        <v>66829</v>
      </c>
      <c r="G15" s="887">
        <v>69929</v>
      </c>
      <c r="H15" s="887">
        <v>74018</v>
      </c>
      <c r="I15" s="888"/>
      <c r="J15" s="889">
        <v>4.7918847361615668E-2</v>
      </c>
      <c r="K15" s="887">
        <v>3113</v>
      </c>
      <c r="L15" s="892">
        <v>-4.8547967742409326E-2</v>
      </c>
      <c r="M15" s="890">
        <v>-3305</v>
      </c>
      <c r="N15" s="892">
        <v>3.1757549558451226E-2</v>
      </c>
      <c r="O15" s="890">
        <v>2057</v>
      </c>
      <c r="P15" s="892">
        <v>4.6387047539242054E-2</v>
      </c>
      <c r="Q15" s="890">
        <f t="shared" si="0"/>
        <v>3100</v>
      </c>
      <c r="R15" s="891">
        <f>[1]Cuadro_CCAA2!N62</f>
        <v>7.8162325933694543E-2</v>
      </c>
      <c r="S15" s="890">
        <f>[1]Cuadro_CCAA2!O62</f>
        <v>5366</v>
      </c>
      <c r="U15" s="922"/>
    </row>
    <row r="16" spans="1:21" x14ac:dyDescent="0.25">
      <c r="B16" s="939" t="s">
        <v>44</v>
      </c>
      <c r="C16" s="887">
        <v>230178</v>
      </c>
      <c r="D16" s="887">
        <v>239983</v>
      </c>
      <c r="E16" s="887">
        <v>230320</v>
      </c>
      <c r="F16" s="887">
        <v>245417</v>
      </c>
      <c r="G16" s="887">
        <v>257644</v>
      </c>
      <c r="H16" s="887">
        <v>267442</v>
      </c>
      <c r="I16" s="888"/>
      <c r="J16" s="889">
        <v>4.2597468046468467E-2</v>
      </c>
      <c r="K16" s="887">
        <v>9805</v>
      </c>
      <c r="L16" s="892">
        <v>-4.02653521291092E-2</v>
      </c>
      <c r="M16" s="890">
        <v>-9663</v>
      </c>
      <c r="N16" s="892">
        <v>6.5547933310177164E-2</v>
      </c>
      <c r="O16" s="890">
        <v>15097</v>
      </c>
      <c r="P16" s="892">
        <v>4.9821324521121202E-2</v>
      </c>
      <c r="Q16" s="890">
        <f t="shared" si="0"/>
        <v>12227</v>
      </c>
      <c r="R16" s="891">
        <f>[1]Cuadro_CCAA2!N63</f>
        <v>6.5909407943245402E-2</v>
      </c>
      <c r="S16" s="890">
        <f>[1]Cuadro_CCAA2!O63</f>
        <v>16537</v>
      </c>
      <c r="U16" s="922"/>
    </row>
    <row r="17" spans="2:23" x14ac:dyDescent="0.25">
      <c r="B17" s="939" t="s">
        <v>6</v>
      </c>
      <c r="C17" s="887">
        <v>85031</v>
      </c>
      <c r="D17" s="887">
        <v>103107</v>
      </c>
      <c r="E17" s="887">
        <v>115485</v>
      </c>
      <c r="F17" s="887">
        <v>129091</v>
      </c>
      <c r="G17" s="887">
        <v>144410</v>
      </c>
      <c r="H17" s="887">
        <v>155267</v>
      </c>
      <c r="I17" s="888"/>
      <c r="J17" s="889">
        <v>0.21258129388105518</v>
      </c>
      <c r="K17" s="887">
        <v>18076</v>
      </c>
      <c r="L17" s="892">
        <v>0.12005004509878092</v>
      </c>
      <c r="M17" s="890">
        <v>12378</v>
      </c>
      <c r="N17" s="892">
        <v>0.11781616660172323</v>
      </c>
      <c r="O17" s="890">
        <v>13606</v>
      </c>
      <c r="P17" s="892">
        <v>0.11866822628998142</v>
      </c>
      <c r="Q17" s="890">
        <f t="shared" si="0"/>
        <v>15319</v>
      </c>
      <c r="R17" s="891">
        <f>[1]Cuadro_CCAA2!N64</f>
        <v>0.13581466119487051</v>
      </c>
      <c r="S17" s="890">
        <f>[1]Cuadro_CCAA2!O64</f>
        <v>18566</v>
      </c>
      <c r="U17" s="922"/>
    </row>
    <row r="18" spans="2:23" x14ac:dyDescent="0.25">
      <c r="B18" s="939" t="s">
        <v>5</v>
      </c>
      <c r="C18" s="887">
        <v>33341</v>
      </c>
      <c r="D18" s="887">
        <v>35443</v>
      </c>
      <c r="E18" s="887">
        <v>34750</v>
      </c>
      <c r="F18" s="887">
        <v>36342</v>
      </c>
      <c r="G18" s="887">
        <v>38917</v>
      </c>
      <c r="H18" s="887">
        <v>40213</v>
      </c>
      <c r="I18" s="888"/>
      <c r="J18" s="889">
        <v>6.3045499535106853E-2</v>
      </c>
      <c r="K18" s="887">
        <v>2102</v>
      </c>
      <c r="L18" s="892">
        <v>-1.9552520949129626E-2</v>
      </c>
      <c r="M18" s="890">
        <v>-693</v>
      </c>
      <c r="N18" s="892">
        <v>4.5812949640287703E-2</v>
      </c>
      <c r="O18" s="890">
        <v>1592</v>
      </c>
      <c r="P18" s="892">
        <v>7.0854658521820379E-2</v>
      </c>
      <c r="Q18" s="890">
        <f t="shared" si="0"/>
        <v>2575</v>
      </c>
      <c r="R18" s="891">
        <f>[1]Cuadro_CCAA2!N65</f>
        <v>5.6152330925804295E-2</v>
      </c>
      <c r="S18" s="890">
        <f>[1]Cuadro_CCAA2!O65</f>
        <v>2138</v>
      </c>
      <c r="U18" s="922"/>
    </row>
    <row r="19" spans="2:23" x14ac:dyDescent="0.25">
      <c r="B19" s="939" t="s">
        <v>38</v>
      </c>
      <c r="C19" s="887">
        <v>67903</v>
      </c>
      <c r="D19" s="887">
        <v>70092</v>
      </c>
      <c r="E19" s="887">
        <v>67467</v>
      </c>
      <c r="F19" s="887">
        <v>69079</v>
      </c>
      <c r="G19" s="887">
        <v>71374</v>
      </c>
      <c r="H19" s="887">
        <v>74894</v>
      </c>
      <c r="I19" s="888"/>
      <c r="J19" s="889">
        <v>3.2237161833792216E-2</v>
      </c>
      <c r="K19" s="887">
        <v>2189</v>
      </c>
      <c r="L19" s="892">
        <v>-3.7450778976202748E-2</v>
      </c>
      <c r="M19" s="890">
        <v>-2625</v>
      </c>
      <c r="N19" s="892">
        <v>2.3893162583188854E-2</v>
      </c>
      <c r="O19" s="890">
        <v>1612</v>
      </c>
      <c r="P19" s="892">
        <v>3.3222831830223454E-2</v>
      </c>
      <c r="Q19" s="890">
        <f t="shared" si="0"/>
        <v>2295</v>
      </c>
      <c r="R19" s="891">
        <f>[1]Cuadro_CCAA2!N66</f>
        <v>7.4781510554941644E-2</v>
      </c>
      <c r="S19" s="890">
        <f>[1]Cuadro_CCAA2!O66</f>
        <v>5211</v>
      </c>
      <c r="U19" s="922"/>
    </row>
    <row r="20" spans="2:23" x14ac:dyDescent="0.25">
      <c r="B20" s="939" t="s">
        <v>45</v>
      </c>
      <c r="C20" s="887">
        <v>161368</v>
      </c>
      <c r="D20" s="887">
        <v>171922</v>
      </c>
      <c r="E20" s="887">
        <v>161936</v>
      </c>
      <c r="F20" s="887">
        <v>163249</v>
      </c>
      <c r="G20" s="887">
        <v>173065</v>
      </c>
      <c r="H20" s="887">
        <v>183035</v>
      </c>
      <c r="I20" s="888"/>
      <c r="J20" s="889">
        <v>6.5403301769867639E-2</v>
      </c>
      <c r="K20" s="887">
        <v>10554</v>
      </c>
      <c r="L20" s="892">
        <v>-5.808448017124046E-2</v>
      </c>
      <c r="M20" s="890">
        <v>-9986</v>
      </c>
      <c r="N20" s="892">
        <v>8.108141487995324E-3</v>
      </c>
      <c r="O20" s="890">
        <v>1313</v>
      </c>
      <c r="P20" s="892">
        <v>6.0129005384412793E-2</v>
      </c>
      <c r="Q20" s="890">
        <f t="shared" si="0"/>
        <v>9816</v>
      </c>
      <c r="R20" s="891">
        <f>[1]Cuadro_CCAA2!N67</f>
        <v>6.0697376579876172E-2</v>
      </c>
      <c r="S20" s="890">
        <f>[1]Cuadro_CCAA2!O67</f>
        <v>10474</v>
      </c>
      <c r="U20" s="922"/>
    </row>
    <row r="21" spans="2:23" x14ac:dyDescent="0.25">
      <c r="B21" s="939" t="s">
        <v>46</v>
      </c>
      <c r="C21" s="887">
        <v>39429</v>
      </c>
      <c r="D21" s="887">
        <v>41312</v>
      </c>
      <c r="E21" s="887">
        <v>40012</v>
      </c>
      <c r="F21" s="887">
        <v>42082</v>
      </c>
      <c r="G21" s="887">
        <v>44287</v>
      </c>
      <c r="H21" s="887">
        <v>45325</v>
      </c>
      <c r="I21" s="888"/>
      <c r="J21" s="889">
        <v>4.7756727281949907E-2</v>
      </c>
      <c r="K21" s="887">
        <v>1883</v>
      </c>
      <c r="L21" s="892">
        <v>-3.1467854376452387E-2</v>
      </c>
      <c r="M21" s="890">
        <v>-1300</v>
      </c>
      <c r="N21" s="892">
        <v>5.1734479656103227E-2</v>
      </c>
      <c r="O21" s="890">
        <v>2070</v>
      </c>
      <c r="P21" s="892">
        <v>5.2397699729100244E-2</v>
      </c>
      <c r="Q21" s="890">
        <f t="shared" si="0"/>
        <v>2205</v>
      </c>
      <c r="R21" s="891">
        <f>[1]Cuadro_CCAA2!N68</f>
        <v>3.6758314653003277E-2</v>
      </c>
      <c r="S21" s="890">
        <f>[1]Cuadro_CCAA2!O68</f>
        <v>1607</v>
      </c>
      <c r="U21" s="922"/>
    </row>
    <row r="22" spans="2:23" x14ac:dyDescent="0.25">
      <c r="B22" s="939" t="s">
        <v>47</v>
      </c>
      <c r="C22" s="887">
        <v>15133</v>
      </c>
      <c r="D22" s="887">
        <v>14637</v>
      </c>
      <c r="E22" s="887">
        <v>14462</v>
      </c>
      <c r="F22" s="887">
        <v>15183</v>
      </c>
      <c r="G22" s="887">
        <v>16013</v>
      </c>
      <c r="H22" s="887">
        <v>16304</v>
      </c>
      <c r="I22" s="888"/>
      <c r="J22" s="889">
        <v>-3.2776052335954486E-2</v>
      </c>
      <c r="K22" s="887">
        <v>-496</v>
      </c>
      <c r="L22" s="892">
        <v>-1.1956001912960312E-2</v>
      </c>
      <c r="M22" s="890">
        <v>-175</v>
      </c>
      <c r="N22" s="892">
        <v>4.9854791868344517E-2</v>
      </c>
      <c r="O22" s="890">
        <v>721</v>
      </c>
      <c r="P22" s="892">
        <v>5.4666403214121084E-2</v>
      </c>
      <c r="Q22" s="890">
        <f t="shared" si="0"/>
        <v>830</v>
      </c>
      <c r="R22" s="891">
        <f>[1]Cuadro_CCAA2!N69</f>
        <v>5.7122479413862504E-2</v>
      </c>
      <c r="S22" s="890">
        <f>[1]Cuadro_CCAA2!O69</f>
        <v>881</v>
      </c>
      <c r="U22" s="922"/>
    </row>
    <row r="23" spans="2:23" x14ac:dyDescent="0.25">
      <c r="B23" s="939" t="s">
        <v>48</v>
      </c>
      <c r="C23" s="887">
        <v>78811</v>
      </c>
      <c r="D23" s="887">
        <v>80742</v>
      </c>
      <c r="E23" s="887">
        <v>79315</v>
      </c>
      <c r="F23" s="887">
        <v>78831</v>
      </c>
      <c r="G23" s="887">
        <v>79067</v>
      </c>
      <c r="H23" s="887">
        <v>81065</v>
      </c>
      <c r="I23" s="888"/>
      <c r="J23" s="889">
        <v>2.450165586022246E-2</v>
      </c>
      <c r="K23" s="887">
        <v>1931</v>
      </c>
      <c r="L23" s="892">
        <v>-1.767357756805632E-2</v>
      </c>
      <c r="M23" s="890">
        <v>-1427</v>
      </c>
      <c r="N23" s="892">
        <v>-6.1022505200781785E-3</v>
      </c>
      <c r="O23" s="890">
        <v>-484</v>
      </c>
      <c r="P23" s="892">
        <v>2.9937461151070544E-3</v>
      </c>
      <c r="Q23" s="890">
        <f t="shared" si="0"/>
        <v>236</v>
      </c>
      <c r="R23" s="891">
        <f>[1]Cuadro_CCAA2!N70</f>
        <v>3.8336407418792851E-2</v>
      </c>
      <c r="S23" s="890">
        <f>[1]Cuadro_CCAA2!O70</f>
        <v>2993</v>
      </c>
      <c r="U23" s="922"/>
    </row>
    <row r="24" spans="2:23" x14ac:dyDescent="0.25">
      <c r="B24" s="939" t="s">
        <v>49</v>
      </c>
      <c r="C24" s="887">
        <v>11167</v>
      </c>
      <c r="D24" s="887">
        <v>11398</v>
      </c>
      <c r="E24" s="887">
        <v>10806</v>
      </c>
      <c r="F24" s="887">
        <v>11690</v>
      </c>
      <c r="G24" s="887">
        <v>10545</v>
      </c>
      <c r="H24" s="887">
        <v>10606</v>
      </c>
      <c r="I24" s="888"/>
      <c r="J24" s="889">
        <v>2.0685949673144188E-2</v>
      </c>
      <c r="K24" s="887">
        <v>231</v>
      </c>
      <c r="L24" s="892">
        <v>-5.1938936655553603E-2</v>
      </c>
      <c r="M24" s="890">
        <v>-592</v>
      </c>
      <c r="N24" s="892">
        <v>8.180640384971305E-2</v>
      </c>
      <c r="O24" s="890">
        <v>884</v>
      </c>
      <c r="P24" s="892">
        <v>-9.7946963216424265E-2</v>
      </c>
      <c r="Q24" s="890">
        <f t="shared" si="0"/>
        <v>-1145</v>
      </c>
      <c r="R24" s="891">
        <f>[1]Cuadro_CCAA2!N71</f>
        <v>2.029822029822026E-2</v>
      </c>
      <c r="S24" s="890">
        <f>[1]Cuadro_CCAA2!O71</f>
        <v>211</v>
      </c>
      <c r="U24" s="922"/>
    </row>
    <row r="25" spans="2:23" x14ac:dyDescent="0.25">
      <c r="B25" s="940" t="s">
        <v>4</v>
      </c>
      <c r="C25" s="903">
        <v>2949</v>
      </c>
      <c r="D25" s="903">
        <v>3054</v>
      </c>
      <c r="E25" s="903">
        <v>3042</v>
      </c>
      <c r="F25" s="903">
        <v>3187</v>
      </c>
      <c r="G25" s="903">
        <v>3439</v>
      </c>
      <c r="H25" s="903">
        <v>3661</v>
      </c>
      <c r="I25" s="904"/>
      <c r="J25" s="906">
        <v>3.560528992878953E-2</v>
      </c>
      <c r="K25" s="903">
        <v>105</v>
      </c>
      <c r="L25" s="909">
        <v>-3.9292730844793233E-3</v>
      </c>
      <c r="M25" s="907">
        <v>-12</v>
      </c>
      <c r="N25" s="909">
        <v>4.7666009204470727E-2</v>
      </c>
      <c r="O25" s="907">
        <v>145</v>
      </c>
      <c r="P25" s="909">
        <v>7.9071226859115162E-2</v>
      </c>
      <c r="Q25" s="907">
        <f t="shared" si="0"/>
        <v>252</v>
      </c>
      <c r="R25" s="908">
        <f>[1]Cuadro_CCAA2!P74</f>
        <v>0.10671100362756958</v>
      </c>
      <c r="S25" s="907">
        <f>[1]Cuadro_CCAA2!O72+[1]Cuadro_CCAA2!O73</f>
        <v>353</v>
      </c>
      <c r="U25" s="922"/>
      <c r="V25" s="922"/>
      <c r="W25" s="930"/>
    </row>
    <row r="26" spans="2:23" x14ac:dyDescent="0.25">
      <c r="B26" s="872" t="s">
        <v>3</v>
      </c>
      <c r="C26" s="873">
        <v>1304312</v>
      </c>
      <c r="D26" s="873">
        <v>1385037</v>
      </c>
      <c r="E26" s="873">
        <v>1356473</v>
      </c>
      <c r="F26" s="873">
        <v>1415578</v>
      </c>
      <c r="G26" s="873">
        <v>1490860</v>
      </c>
      <c r="H26" s="873">
        <v>1559652</v>
      </c>
      <c r="I26" s="874"/>
      <c r="J26" s="875">
        <v>6.1890866602469341E-2</v>
      </c>
      <c r="K26" s="876">
        <v>80725</v>
      </c>
      <c r="L26" s="877">
        <v>-2.0623275768084204E-2</v>
      </c>
      <c r="M26" s="873">
        <v>-28564</v>
      </c>
      <c r="N26" s="878">
        <v>4.3572559129448241E-2</v>
      </c>
      <c r="O26" s="879">
        <v>59105</v>
      </c>
      <c r="P26" s="878">
        <v>5.3181103407936581E-2</v>
      </c>
      <c r="Q26" s="879">
        <f t="shared" si="0"/>
        <v>75282</v>
      </c>
      <c r="R26" s="878">
        <f>[1]Cuadro_CCAA2!N74</f>
        <v>7.086006503493425E-2</v>
      </c>
      <c r="S26" s="879">
        <f t="shared" ref="S26" si="1">SUM(S8:S25)</f>
        <v>103204</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EVO_derecho!C8:H8</xm:f>
              <xm:sqref>I8</xm:sqref>
            </x14:sparkline>
            <x14:sparkline>
              <xm:f>EVO_derecho!C9:H9</xm:f>
              <xm:sqref>I9</xm:sqref>
            </x14:sparkline>
            <x14:sparkline>
              <xm:f>EVO_derecho!C10:H10</xm:f>
              <xm:sqref>I10</xm:sqref>
            </x14:sparkline>
            <x14:sparkline>
              <xm:f>EVO_derecho!C11:H11</xm:f>
              <xm:sqref>I11</xm:sqref>
            </x14:sparkline>
            <x14:sparkline>
              <xm:f>EVO_derecho!C12:H12</xm:f>
              <xm:sqref>I12</xm:sqref>
            </x14:sparkline>
            <x14:sparkline>
              <xm:f>EVO_derecho!C13:H13</xm:f>
              <xm:sqref>I13</xm:sqref>
            </x14:sparkline>
            <x14:sparkline>
              <xm:f>EVO_derecho!C14:H14</xm:f>
              <xm:sqref>I14</xm:sqref>
            </x14:sparkline>
            <x14:sparkline>
              <xm:f>EVO_derecho!C15:H15</xm:f>
              <xm:sqref>I15</xm:sqref>
            </x14:sparkline>
            <x14:sparkline>
              <xm:f>EVO_derecho!C16:H16</xm:f>
              <xm:sqref>I16</xm:sqref>
            </x14:sparkline>
            <x14:sparkline>
              <xm:f>EVO_derecho!C17:H17</xm:f>
              <xm:sqref>I17</xm:sqref>
            </x14:sparkline>
            <x14:sparkline>
              <xm:f>EVO_derecho!C18:H18</xm:f>
              <xm:sqref>I18</xm:sqref>
            </x14:sparkline>
            <x14:sparkline>
              <xm:f>EVO_derecho!C19:H19</xm:f>
              <xm:sqref>I19</xm:sqref>
            </x14:sparkline>
            <x14:sparkline>
              <xm:f>EVO_derecho!C20:H20</xm:f>
              <xm:sqref>I20</xm:sqref>
            </x14:sparkline>
            <x14:sparkline>
              <xm:f>EVO_derecho!C21:H21</xm:f>
              <xm:sqref>I21</xm:sqref>
            </x14:sparkline>
            <x14:sparkline>
              <xm:f>EVO_derecho!C22:H22</xm:f>
              <xm:sqref>I22</xm:sqref>
            </x14:sparkline>
            <x14:sparkline>
              <xm:f>EVO_derecho!C23:H23</xm:f>
              <xm:sqref>I23</xm:sqref>
            </x14:sparkline>
            <x14:sparkline>
              <xm:f>EVO_derecho!C24:H24</xm:f>
              <xm:sqref>I24</xm:sqref>
            </x14:sparkline>
            <x14:sparkline>
              <xm:f>EVO_derecho!C25:H25</xm:f>
              <xm:sqref>I25</xm:sqref>
            </x14:sparkline>
            <x14:sparkline>
              <xm:f>EVO_derecho!C26:H26</xm:f>
              <xm:sqref>I26</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7.7109375" style="264" customWidth="1"/>
    <col min="6" max="6" width="0.7109375" style="264" customWidth="1"/>
    <col min="7" max="7" width="17.7109375" style="264" customWidth="1"/>
    <col min="8" max="8" width="0.7109375" style="264" customWidth="1"/>
    <col min="9" max="9" width="17.7109375" style="264" customWidth="1"/>
    <col min="10" max="10" width="0.7109375" style="264" customWidth="1"/>
    <col min="11" max="11" width="17.7109375" style="264" customWidth="1"/>
    <col min="12" max="12" width="0.7109375" style="264" customWidth="1"/>
    <col min="13" max="13" width="17.7109375" style="264" customWidth="1"/>
    <col min="14" max="16384" width="11.42578125" style="264"/>
  </cols>
  <sheetData>
    <row r="1" spans="1:13" ht="9.75" customHeight="1" x14ac:dyDescent="0.2"/>
    <row r="2" spans="1:13" s="205" customFormat="1" ht="49.5" customHeight="1" x14ac:dyDescent="0.2">
      <c r="B2" s="1033"/>
      <c r="C2" s="1033"/>
      <c r="D2" s="206"/>
      <c r="E2" s="1134"/>
      <c r="F2" s="1134"/>
      <c r="G2" s="1134"/>
      <c r="H2" s="1134"/>
      <c r="I2" s="1134"/>
    </row>
    <row r="3" spans="1:13" s="205" customFormat="1" ht="14.25" customHeight="1" x14ac:dyDescent="0.2">
      <c r="B3" s="206"/>
      <c r="C3" s="206"/>
      <c r="D3" s="206"/>
      <c r="G3" s="206"/>
      <c r="I3" s="206"/>
      <c r="K3" s="206"/>
      <c r="M3" s="206"/>
    </row>
    <row r="4" spans="1:13" s="208" customFormat="1" ht="21.75" customHeight="1" x14ac:dyDescent="0.2">
      <c r="B4" s="1148" t="s">
        <v>457</v>
      </c>
      <c r="C4" s="1148"/>
      <c r="D4" s="1148"/>
      <c r="E4" s="1148"/>
      <c r="F4" s="1148"/>
      <c r="G4" s="1148"/>
      <c r="H4" s="1148"/>
      <c r="I4" s="1148"/>
      <c r="J4" s="1148"/>
      <c r="K4" s="1148"/>
      <c r="L4" s="1148"/>
      <c r="M4" s="1148"/>
    </row>
    <row r="5" spans="1:13" s="315" customFormat="1" ht="18.75" customHeight="1" x14ac:dyDescent="0.2">
      <c r="B5" s="1135" t="str">
        <f>porsaad!B6</f>
        <v>Situación a 31 de agosto de 2023</v>
      </c>
      <c r="C5" s="1135"/>
      <c r="D5" s="1135"/>
      <c r="E5" s="1135"/>
      <c r="F5" s="1135"/>
      <c r="G5" s="1135"/>
      <c r="H5" s="1135"/>
      <c r="I5" s="1135"/>
      <c r="J5" s="1135"/>
      <c r="K5" s="1135"/>
      <c r="L5" s="1135"/>
      <c r="M5" s="1135"/>
    </row>
    <row r="6" spans="1:13" s="208" customFormat="1" ht="4.5" customHeight="1" x14ac:dyDescent="0.2"/>
    <row r="7" spans="1:13" s="211" customFormat="1" ht="15" customHeight="1" x14ac:dyDescent="0.2">
      <c r="A7" s="212"/>
      <c r="B7" s="1136" t="s">
        <v>15</v>
      </c>
      <c r="C7" s="441" t="s">
        <v>71</v>
      </c>
      <c r="D7" s="347"/>
      <c r="E7" s="482" t="s">
        <v>148</v>
      </c>
      <c r="F7" s="351"/>
      <c r="G7" s="482" t="s">
        <v>150</v>
      </c>
      <c r="H7" s="351"/>
      <c r="I7" s="482" t="s">
        <v>152</v>
      </c>
      <c r="J7" s="351"/>
      <c r="K7" s="482" t="s">
        <v>154</v>
      </c>
      <c r="L7" s="351"/>
      <c r="M7" s="482" t="s">
        <v>156</v>
      </c>
    </row>
    <row r="8" spans="1:13" s="216" customFormat="1" ht="19.5" customHeight="1" x14ac:dyDescent="0.2">
      <c r="A8" s="317"/>
      <c r="B8" s="1138"/>
      <c r="C8" s="322" t="s">
        <v>31</v>
      </c>
      <c r="D8" s="348"/>
      <c r="E8" s="483" t="s">
        <v>31</v>
      </c>
      <c r="F8" s="321"/>
      <c r="G8" s="483" t="s">
        <v>31</v>
      </c>
      <c r="H8" s="321"/>
      <c r="I8" s="483" t="s">
        <v>31</v>
      </c>
      <c r="J8" s="321"/>
      <c r="K8" s="483" t="s">
        <v>31</v>
      </c>
      <c r="L8" s="321"/>
      <c r="M8" s="483" t="s">
        <v>31</v>
      </c>
    </row>
    <row r="9" spans="1:13" s="216" customFormat="1" ht="6" customHeight="1" x14ac:dyDescent="0.2">
      <c r="A9" s="317"/>
      <c r="B9" s="320"/>
      <c r="C9" s="321"/>
      <c r="D9" s="321"/>
      <c r="E9" s="321"/>
      <c r="F9" s="321"/>
      <c r="G9" s="321"/>
      <c r="H9" s="321"/>
      <c r="I9" s="321"/>
      <c r="J9" s="321"/>
      <c r="K9" s="321"/>
      <c r="L9" s="321"/>
      <c r="M9" s="321"/>
    </row>
    <row r="10" spans="1:13" s="275" customFormat="1" ht="18" customHeight="1" x14ac:dyDescent="0.2">
      <c r="A10" s="318"/>
      <c r="B10" s="330" t="s">
        <v>11</v>
      </c>
      <c r="C10" s="484">
        <f>M10+K10+I10+G10+E10</f>
        <v>100</v>
      </c>
      <c r="D10" s="338"/>
      <c r="E10" s="484">
        <v>38.102685046222149</v>
      </c>
      <c r="F10" s="341"/>
      <c r="G10" s="484">
        <v>45.396072694252815</v>
      </c>
      <c r="H10" s="341"/>
      <c r="I10" s="484">
        <v>13.855292530047548</v>
      </c>
      <c r="J10" s="341"/>
      <c r="K10" s="484">
        <v>2.4466837345978738</v>
      </c>
      <c r="L10" s="341"/>
      <c r="M10" s="487">
        <v>0.19926599487962066</v>
      </c>
    </row>
    <row r="11" spans="1:13" s="275" customFormat="1" ht="18" customHeight="1" x14ac:dyDescent="0.2">
      <c r="A11" s="318"/>
      <c r="B11" s="331" t="s">
        <v>10</v>
      </c>
      <c r="C11" s="485">
        <f t="shared" ref="C11:C28" si="0">M11+K11+I11+G11+E11</f>
        <v>100</v>
      </c>
      <c r="D11" s="338"/>
      <c r="E11" s="485">
        <v>21.059993006643687</v>
      </c>
      <c r="F11" s="341"/>
      <c r="G11" s="485">
        <v>56.07173185473799</v>
      </c>
      <c r="H11" s="341"/>
      <c r="I11" s="485">
        <v>16.204605624656576</v>
      </c>
      <c r="J11" s="341"/>
      <c r="K11" s="485">
        <v>5.8144762475648131</v>
      </c>
      <c r="L11" s="341"/>
      <c r="M11" s="488">
        <v>0.84919326639692294</v>
      </c>
    </row>
    <row r="12" spans="1:13" s="275" customFormat="1" ht="18" customHeight="1" x14ac:dyDescent="0.2">
      <c r="A12" s="318"/>
      <c r="B12" s="331" t="s">
        <v>40</v>
      </c>
      <c r="C12" s="485">
        <f t="shared" si="0"/>
        <v>99.999999999999986</v>
      </c>
      <c r="D12" s="338"/>
      <c r="E12" s="485">
        <v>25.117881755531375</v>
      </c>
      <c r="F12" s="341"/>
      <c r="G12" s="485">
        <v>45.438882843670655</v>
      </c>
      <c r="H12" s="341"/>
      <c r="I12" s="485">
        <v>21.572361262241564</v>
      </c>
      <c r="J12" s="341"/>
      <c r="K12" s="485">
        <v>6.9187522669568375</v>
      </c>
      <c r="L12" s="341"/>
      <c r="M12" s="488">
        <v>0.95212187159956474</v>
      </c>
    </row>
    <row r="13" spans="1:13" s="275" customFormat="1" ht="18" customHeight="1" x14ac:dyDescent="0.2">
      <c r="A13" s="318"/>
      <c r="B13" s="331" t="s">
        <v>41</v>
      </c>
      <c r="C13" s="485">
        <f t="shared" si="0"/>
        <v>100</v>
      </c>
      <c r="D13" s="338"/>
      <c r="E13" s="485">
        <v>25.204081632653065</v>
      </c>
      <c r="F13" s="341"/>
      <c r="G13" s="485">
        <v>51.827861579414368</v>
      </c>
      <c r="H13" s="341"/>
      <c r="I13" s="485">
        <v>17.66637089618456</v>
      </c>
      <c r="J13" s="341"/>
      <c r="K13" s="485">
        <v>4.8669032830523511</v>
      </c>
      <c r="L13" s="341"/>
      <c r="M13" s="488">
        <v>0.43478260869565216</v>
      </c>
    </row>
    <row r="14" spans="1:13" s="275" customFormat="1" ht="18" customHeight="1" x14ac:dyDescent="0.2">
      <c r="A14" s="318"/>
      <c r="B14" s="331" t="s">
        <v>9</v>
      </c>
      <c r="C14" s="485">
        <f t="shared" si="0"/>
        <v>100</v>
      </c>
      <c r="D14" s="338"/>
      <c r="E14" s="485">
        <v>35.994059773528861</v>
      </c>
      <c r="F14" s="341"/>
      <c r="G14" s="485">
        <v>45.696429676381413</v>
      </c>
      <c r="H14" s="341"/>
      <c r="I14" s="485">
        <v>13.681084091330984</v>
      </c>
      <c r="J14" s="341"/>
      <c r="K14" s="485">
        <v>4.0344038116453191</v>
      </c>
      <c r="L14" s="341"/>
      <c r="M14" s="488">
        <v>0.59402264711342123</v>
      </c>
    </row>
    <row r="15" spans="1:13" s="275" customFormat="1" ht="18" customHeight="1" x14ac:dyDescent="0.2">
      <c r="A15" s="318"/>
      <c r="B15" s="331" t="s">
        <v>8</v>
      </c>
      <c r="C15" s="485">
        <f t="shared" si="0"/>
        <v>100</v>
      </c>
      <c r="D15" s="338"/>
      <c r="E15" s="485">
        <v>22.89300010818998</v>
      </c>
      <c r="F15" s="341"/>
      <c r="G15" s="485">
        <v>47.80915287244401</v>
      </c>
      <c r="H15" s="341"/>
      <c r="I15" s="485">
        <v>21.010494428215949</v>
      </c>
      <c r="J15" s="341"/>
      <c r="K15" s="485">
        <v>7.0864437953045547</v>
      </c>
      <c r="L15" s="341"/>
      <c r="M15" s="488">
        <v>1.2009087958455047</v>
      </c>
    </row>
    <row r="16" spans="1:13" s="275" customFormat="1" ht="18" customHeight="1" x14ac:dyDescent="0.2">
      <c r="A16" s="318"/>
      <c r="B16" s="331" t="s">
        <v>7</v>
      </c>
      <c r="C16" s="485">
        <f t="shared" si="0"/>
        <v>100</v>
      </c>
      <c r="D16" s="338"/>
      <c r="E16" s="485">
        <v>25.244557622434087</v>
      </c>
      <c r="F16" s="341"/>
      <c r="G16" s="485">
        <v>52.635011335051708</v>
      </c>
      <c r="H16" s="341"/>
      <c r="I16" s="485">
        <v>17.726157572746189</v>
      </c>
      <c r="J16" s="341"/>
      <c r="K16" s="485">
        <v>4.0681966398559055</v>
      </c>
      <c r="L16" s="341"/>
      <c r="M16" s="488">
        <v>0.32607682991211451</v>
      </c>
    </row>
    <row r="17" spans="1:13" s="275" customFormat="1" ht="18" customHeight="1" x14ac:dyDescent="0.2">
      <c r="A17" s="318"/>
      <c r="B17" s="331" t="s">
        <v>43</v>
      </c>
      <c r="C17" s="485">
        <f t="shared" si="0"/>
        <v>100</v>
      </c>
      <c r="D17" s="338"/>
      <c r="E17" s="485">
        <v>31.5142026392306</v>
      </c>
      <c r="F17" s="341"/>
      <c r="G17" s="485">
        <v>47.282487139342429</v>
      </c>
      <c r="H17" s="341"/>
      <c r="I17" s="485">
        <v>15.471930216953703</v>
      </c>
      <c r="J17" s="341"/>
      <c r="K17" s="485">
        <v>4.7248937597852825</v>
      </c>
      <c r="L17" s="341"/>
      <c r="M17" s="488">
        <v>1.0064862446879894</v>
      </c>
    </row>
    <row r="18" spans="1:13" s="275" customFormat="1" ht="18" customHeight="1" x14ac:dyDescent="0.2">
      <c r="A18" s="318"/>
      <c r="B18" s="331" t="s">
        <v>44</v>
      </c>
      <c r="C18" s="485">
        <f t="shared" si="0"/>
        <v>100</v>
      </c>
      <c r="D18" s="338"/>
      <c r="E18" s="485">
        <v>22.663643948523895</v>
      </c>
      <c r="F18" s="341"/>
      <c r="G18" s="485">
        <v>41.532315834716869</v>
      </c>
      <c r="H18" s="341"/>
      <c r="I18" s="485">
        <v>22.922372889926425</v>
      </c>
      <c r="J18" s="341"/>
      <c r="K18" s="485">
        <v>11.031797534068787</v>
      </c>
      <c r="L18" s="341"/>
      <c r="M18" s="488">
        <v>1.8498697927640175</v>
      </c>
    </row>
    <row r="19" spans="1:13" s="275" customFormat="1" ht="18" customHeight="1" x14ac:dyDescent="0.2">
      <c r="A19" s="318"/>
      <c r="B19" s="331" t="s">
        <v>6</v>
      </c>
      <c r="C19" s="485">
        <f t="shared" si="0"/>
        <v>100</v>
      </c>
      <c r="D19" s="338"/>
      <c r="E19" s="485">
        <v>24.809508691165966</v>
      </c>
      <c r="F19" s="341"/>
      <c r="G19" s="485">
        <v>54.438844352726413</v>
      </c>
      <c r="H19" s="341"/>
      <c r="I19" s="485">
        <v>16.108421303278035</v>
      </c>
      <c r="J19" s="341"/>
      <c r="K19" s="485">
        <v>4.1838637987141842</v>
      </c>
      <c r="L19" s="341"/>
      <c r="M19" s="488">
        <v>0.45936185411540598</v>
      </c>
    </row>
    <row r="20" spans="1:13" s="275" customFormat="1" ht="18" customHeight="1" x14ac:dyDescent="0.2">
      <c r="A20" s="318"/>
      <c r="B20" s="331" t="s">
        <v>5</v>
      </c>
      <c r="C20" s="485">
        <f t="shared" si="0"/>
        <v>100</v>
      </c>
      <c r="D20" s="338"/>
      <c r="E20" s="485">
        <v>36.28456042249146</v>
      </c>
      <c r="F20" s="341"/>
      <c r="G20" s="485">
        <v>46.132339235787512</v>
      </c>
      <c r="H20" s="341"/>
      <c r="I20" s="485">
        <v>15.159987573780679</v>
      </c>
      <c r="J20" s="341"/>
      <c r="K20" s="485">
        <v>2.2367194780987885</v>
      </c>
      <c r="L20" s="341"/>
      <c r="M20" s="488">
        <v>0.1863932898415657</v>
      </c>
    </row>
    <row r="21" spans="1:13" s="275" customFormat="1" ht="18" customHeight="1" x14ac:dyDescent="0.2">
      <c r="A21" s="318"/>
      <c r="B21" s="331" t="s">
        <v>38</v>
      </c>
      <c r="C21" s="485">
        <f t="shared" si="0"/>
        <v>100</v>
      </c>
      <c r="D21" s="338"/>
      <c r="E21" s="485">
        <v>39.302259079210749</v>
      </c>
      <c r="F21" s="341"/>
      <c r="G21" s="485">
        <v>45.564769802688019</v>
      </c>
      <c r="H21" s="341"/>
      <c r="I21" s="485">
        <v>12.633686016585644</v>
      </c>
      <c r="J21" s="341"/>
      <c r="K21" s="485">
        <v>2.2076065198741777</v>
      </c>
      <c r="L21" s="341"/>
      <c r="M21" s="488">
        <v>0.29167858164140692</v>
      </c>
    </row>
    <row r="22" spans="1:13" s="275" customFormat="1" ht="18" customHeight="1" x14ac:dyDescent="0.2">
      <c r="A22" s="318"/>
      <c r="B22" s="331" t="s">
        <v>45</v>
      </c>
      <c r="C22" s="485">
        <f t="shared" si="0"/>
        <v>100</v>
      </c>
      <c r="D22" s="338"/>
      <c r="E22" s="485">
        <v>37.02807040502519</v>
      </c>
      <c r="F22" s="341"/>
      <c r="G22" s="485">
        <v>41.521080067177039</v>
      </c>
      <c r="H22" s="341"/>
      <c r="I22" s="485">
        <v>16.656851839734781</v>
      </c>
      <c r="J22" s="341"/>
      <c r="K22" s="485">
        <v>4.3468777944993349</v>
      </c>
      <c r="L22" s="341"/>
      <c r="M22" s="488">
        <v>0.44711989356365456</v>
      </c>
    </row>
    <row r="23" spans="1:13" s="275" customFormat="1" ht="18" customHeight="1" x14ac:dyDescent="0.2">
      <c r="A23" s="318">
        <v>47094</v>
      </c>
      <c r="B23" s="331" t="s">
        <v>46</v>
      </c>
      <c r="C23" s="485">
        <f t="shared" si="0"/>
        <v>100</v>
      </c>
      <c r="D23" s="338"/>
      <c r="E23" s="485">
        <v>34.142036124794743</v>
      </c>
      <c r="F23" s="341"/>
      <c r="G23" s="485">
        <v>43.920361247947454</v>
      </c>
      <c r="H23" s="341"/>
      <c r="I23" s="485">
        <v>15.242200328407224</v>
      </c>
      <c r="J23" s="341"/>
      <c r="K23" s="485">
        <v>5.9893267651888342</v>
      </c>
      <c r="L23" s="341"/>
      <c r="M23" s="488">
        <v>0.70607553366174058</v>
      </c>
    </row>
    <row r="24" spans="1:13" s="275" customFormat="1" ht="18" customHeight="1" x14ac:dyDescent="0.2">
      <c r="B24" s="331" t="s">
        <v>47</v>
      </c>
      <c r="C24" s="485">
        <f t="shared" si="0"/>
        <v>100</v>
      </c>
      <c r="D24" s="338"/>
      <c r="E24" s="485">
        <v>20.30806647750304</v>
      </c>
      <c r="F24" s="341"/>
      <c r="G24" s="485">
        <v>54.225780299959467</v>
      </c>
      <c r="H24" s="341"/>
      <c r="I24" s="485">
        <v>17.075395216862585</v>
      </c>
      <c r="J24" s="341"/>
      <c r="K24" s="485">
        <v>7.4685853263072559</v>
      </c>
      <c r="L24" s="341"/>
      <c r="M24" s="488">
        <v>0.92217267936765301</v>
      </c>
    </row>
    <row r="25" spans="1:13" s="275" customFormat="1" ht="18" customHeight="1" x14ac:dyDescent="0.2">
      <c r="B25" s="331" t="s">
        <v>48</v>
      </c>
      <c r="C25" s="485">
        <f t="shared" si="0"/>
        <v>100</v>
      </c>
      <c r="D25" s="338"/>
      <c r="E25" s="485">
        <v>20.387564477903247</v>
      </c>
      <c r="F25" s="341"/>
      <c r="G25" s="485">
        <v>42.57075142896975</v>
      </c>
      <c r="H25" s="341"/>
      <c r="I25" s="485">
        <v>22.255681026069986</v>
      </c>
      <c r="J25" s="341"/>
      <c r="K25" s="485">
        <v>12.627910218876343</v>
      </c>
      <c r="L25" s="341"/>
      <c r="M25" s="488">
        <v>2.1580928481806776</v>
      </c>
    </row>
    <row r="26" spans="1:13" s="275" customFormat="1" ht="18" customHeight="1" x14ac:dyDescent="0.2">
      <c r="B26" s="331" t="s">
        <v>49</v>
      </c>
      <c r="C26" s="485">
        <f t="shared" si="0"/>
        <v>99.999999999999986</v>
      </c>
      <c r="D26" s="338"/>
      <c r="E26" s="485">
        <v>20.920840064620354</v>
      </c>
      <c r="F26" s="341"/>
      <c r="G26" s="485">
        <v>35.541195476575119</v>
      </c>
      <c r="H26" s="341"/>
      <c r="I26" s="485">
        <v>24.474959612277868</v>
      </c>
      <c r="J26" s="341"/>
      <c r="K26" s="485">
        <v>16.558966074313407</v>
      </c>
      <c r="L26" s="341"/>
      <c r="M26" s="488">
        <v>2.5040387722132471</v>
      </c>
    </row>
    <row r="27" spans="1:13" s="275" customFormat="1" ht="18" customHeight="1" x14ac:dyDescent="0.2">
      <c r="B27" s="336" t="s">
        <v>4</v>
      </c>
      <c r="C27" s="485">
        <f t="shared" si="0"/>
        <v>100</v>
      </c>
      <c r="D27" s="338"/>
      <c r="E27" s="485">
        <v>63.885647607934658</v>
      </c>
      <c r="F27" s="341"/>
      <c r="G27" s="485">
        <v>29.404900816802797</v>
      </c>
      <c r="H27" s="341"/>
      <c r="I27" s="485">
        <v>5.5425904317386232</v>
      </c>
      <c r="J27" s="341"/>
      <c r="K27" s="485">
        <v>0.87514585764294039</v>
      </c>
      <c r="L27" s="341"/>
      <c r="M27" s="488">
        <v>0.29171528588098017</v>
      </c>
    </row>
    <row r="28" spans="1:13" s="212" customFormat="1" ht="18" customHeight="1" x14ac:dyDescent="0.2">
      <c r="B28" s="736" t="s">
        <v>3</v>
      </c>
      <c r="C28" s="486">
        <f t="shared" si="0"/>
        <v>100</v>
      </c>
      <c r="D28" s="349"/>
      <c r="E28" s="486">
        <v>28.327664190469182</v>
      </c>
      <c r="F28" s="352"/>
      <c r="G28" s="486">
        <v>46.87934276496452</v>
      </c>
      <c r="H28" s="352"/>
      <c r="I28" s="486">
        <v>17.744154298822536</v>
      </c>
      <c r="J28" s="352"/>
      <c r="K28" s="486">
        <v>6.1687634609284769</v>
      </c>
      <c r="L28" s="352"/>
      <c r="M28" s="489">
        <v>0.88007528481528419</v>
      </c>
    </row>
    <row r="29" spans="1:13" s="256" customFormat="1" ht="6.75" customHeight="1" x14ac:dyDescent="0.2">
      <c r="B29" s="1133"/>
      <c r="C29" s="1133"/>
      <c r="D29" s="293"/>
    </row>
    <row r="30" spans="1:13" x14ac:dyDescent="0.2">
      <c r="E30" s="319"/>
    </row>
    <row r="31" spans="1:13" x14ac:dyDescent="0.2">
      <c r="E31" s="319"/>
      <c r="G31" s="319"/>
    </row>
    <row r="32" spans="1:13" x14ac:dyDescent="0.2">
      <c r="B32" s="319"/>
      <c r="G32" s="319"/>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0" style="264" customWidth="1"/>
    <col min="6" max="6" width="0.7109375" style="264" customWidth="1"/>
    <col min="7" max="7" width="10" style="264" customWidth="1"/>
    <col min="8" max="8" width="0.7109375" style="264" customWidth="1"/>
    <col min="9" max="9" width="10" style="264" customWidth="1"/>
    <col min="10" max="10" width="0.7109375" style="264" customWidth="1"/>
    <col min="11" max="11" width="11.85546875" style="264" customWidth="1"/>
    <col min="12" max="12" width="0.7109375" style="264" customWidth="1"/>
    <col min="13" max="13" width="10" style="264" customWidth="1"/>
    <col min="14" max="14" width="0.7109375" style="264" customWidth="1"/>
    <col min="15" max="15" width="13.85546875" style="264" bestFit="1" customWidth="1"/>
    <col min="16" max="16" width="0.7109375" style="264" customWidth="1"/>
    <col min="17" max="17" width="8.140625" style="264" bestFit="1" customWidth="1"/>
    <col min="18" max="18" width="0.7109375" style="264" customWidth="1"/>
    <col min="19" max="19" width="14.42578125" style="264" bestFit="1" customWidth="1"/>
    <col min="20" max="20" width="0.7109375" style="264" customWidth="1"/>
    <col min="21" max="21" width="11.140625" style="264" customWidth="1"/>
    <col min="22" max="16384" width="11.42578125" style="264"/>
  </cols>
  <sheetData>
    <row r="1" spans="1:21" ht="9.75" customHeight="1" x14ac:dyDescent="0.2"/>
    <row r="2" spans="1:21" s="205" customFormat="1" ht="49.5" customHeight="1" x14ac:dyDescent="0.2">
      <c r="B2" s="1033"/>
      <c r="C2" s="1033"/>
      <c r="D2" s="206"/>
      <c r="E2" s="1134"/>
      <c r="F2" s="1134"/>
      <c r="G2" s="1134"/>
      <c r="H2" s="1134"/>
      <c r="I2" s="1134"/>
    </row>
    <row r="3" spans="1:21" s="205" customFormat="1" ht="14.25" customHeight="1" x14ac:dyDescent="0.2">
      <c r="B3" s="206"/>
      <c r="C3" s="206"/>
      <c r="D3" s="206"/>
      <c r="G3" s="206"/>
      <c r="I3" s="206"/>
      <c r="K3" s="206"/>
      <c r="M3" s="206"/>
      <c r="O3" s="206"/>
      <c r="Q3" s="206"/>
      <c r="S3" s="206"/>
      <c r="U3" s="206"/>
    </row>
    <row r="4" spans="1:21" s="208" customFormat="1" ht="21.75" customHeight="1" x14ac:dyDescent="0.2">
      <c r="B4" s="1148" t="s">
        <v>456</v>
      </c>
      <c r="C4" s="1148"/>
      <c r="D4" s="1148"/>
      <c r="E4" s="1148"/>
      <c r="F4" s="1148"/>
      <c r="G4" s="1148"/>
      <c r="H4" s="1148"/>
      <c r="I4" s="1148"/>
      <c r="J4" s="1148"/>
      <c r="K4" s="1148"/>
      <c r="L4" s="1148"/>
      <c r="M4" s="1148"/>
      <c r="N4" s="1148"/>
      <c r="O4" s="1148"/>
      <c r="P4" s="1148"/>
      <c r="Q4" s="1148"/>
      <c r="R4" s="1148"/>
      <c r="S4" s="1148"/>
      <c r="T4" s="1148"/>
      <c r="U4" s="1148"/>
    </row>
    <row r="5" spans="1:21" s="315" customFormat="1" ht="18.75" customHeight="1" x14ac:dyDescent="0.2">
      <c r="B5" s="1135" t="str">
        <f>porsaad!B6</f>
        <v>Situación a 31 de agosto de 2023</v>
      </c>
      <c r="C5" s="1135"/>
      <c r="D5" s="1135"/>
      <c r="E5" s="1135"/>
      <c r="F5" s="1135"/>
      <c r="G5" s="1135"/>
      <c r="H5" s="1135"/>
      <c r="I5" s="1135"/>
      <c r="J5" s="1135"/>
      <c r="K5" s="1135"/>
      <c r="L5" s="1135"/>
      <c r="M5" s="1135"/>
      <c r="N5" s="1135"/>
      <c r="O5" s="1135"/>
      <c r="P5" s="1135"/>
      <c r="Q5" s="1135"/>
      <c r="R5" s="1135"/>
      <c r="S5" s="1135"/>
      <c r="T5" s="1135"/>
      <c r="U5" s="1135"/>
    </row>
    <row r="6" spans="1:21" s="208" customFormat="1" ht="4.5" customHeight="1" x14ac:dyDescent="0.2"/>
    <row r="7" spans="1:21" s="211" customFormat="1" ht="15" customHeight="1" x14ac:dyDescent="0.2">
      <c r="A7" s="212"/>
      <c r="B7" s="1136" t="s">
        <v>15</v>
      </c>
      <c r="C7" s="441" t="s">
        <v>71</v>
      </c>
      <c r="D7" s="347"/>
      <c r="E7" s="482" t="s">
        <v>147</v>
      </c>
      <c r="F7" s="351"/>
      <c r="G7" s="482" t="s">
        <v>151</v>
      </c>
      <c r="H7" s="351"/>
      <c r="I7" s="482" t="s">
        <v>149</v>
      </c>
      <c r="J7" s="351"/>
      <c r="K7" s="482" t="s">
        <v>155</v>
      </c>
      <c r="L7" s="351"/>
      <c r="M7" s="482" t="s">
        <v>153</v>
      </c>
      <c r="N7" s="351"/>
      <c r="O7" s="482" t="s">
        <v>159</v>
      </c>
      <c r="P7" s="351"/>
      <c r="Q7" s="482" t="s">
        <v>157</v>
      </c>
      <c r="R7" s="351"/>
      <c r="S7" s="482" t="s">
        <v>200</v>
      </c>
      <c r="T7" s="351"/>
      <c r="U7" s="482" t="s">
        <v>158</v>
      </c>
    </row>
    <row r="8" spans="1:21" s="216" customFormat="1" ht="19.5" customHeight="1" x14ac:dyDescent="0.2">
      <c r="A8" s="317"/>
      <c r="B8" s="1138"/>
      <c r="C8" s="322" t="s">
        <v>31</v>
      </c>
      <c r="D8" s="348"/>
      <c r="E8" s="483" t="s">
        <v>31</v>
      </c>
      <c r="F8" s="321"/>
      <c r="G8" s="483" t="s">
        <v>31</v>
      </c>
      <c r="H8" s="321"/>
      <c r="I8" s="483" t="s">
        <v>31</v>
      </c>
      <c r="J8" s="321"/>
      <c r="K8" s="483" t="s">
        <v>31</v>
      </c>
      <c r="L8" s="321"/>
      <c r="M8" s="483" t="s">
        <v>31</v>
      </c>
      <c r="N8" s="321"/>
      <c r="O8" s="483" t="s">
        <v>31</v>
      </c>
      <c r="P8" s="321"/>
      <c r="Q8" s="483" t="s">
        <v>31</v>
      </c>
      <c r="R8" s="321"/>
      <c r="S8" s="483" t="s">
        <v>31</v>
      </c>
      <c r="T8" s="321"/>
      <c r="U8" s="483" t="s">
        <v>31</v>
      </c>
    </row>
    <row r="9" spans="1:21" s="216" customFormat="1" ht="6" customHeight="1" x14ac:dyDescent="0.2">
      <c r="A9" s="317"/>
      <c r="B9" s="320"/>
      <c r="C9" s="321"/>
      <c r="D9" s="321"/>
      <c r="E9" s="321"/>
      <c r="F9" s="321"/>
      <c r="G9" s="321"/>
      <c r="H9" s="321"/>
      <c r="I9" s="321"/>
      <c r="J9" s="321"/>
      <c r="K9" s="321"/>
      <c r="L9" s="321"/>
      <c r="M9" s="321"/>
      <c r="N9" s="321"/>
      <c r="O9" s="321"/>
      <c r="P9" s="321"/>
      <c r="Q9" s="321"/>
      <c r="R9" s="321"/>
      <c r="S9" s="321"/>
      <c r="T9" s="321"/>
      <c r="U9" s="321"/>
    </row>
    <row r="10" spans="1:21" s="275" customFormat="1" ht="18" customHeight="1" x14ac:dyDescent="0.2">
      <c r="A10" s="318"/>
      <c r="B10" s="330" t="s">
        <v>11</v>
      </c>
      <c r="C10" s="484">
        <f>K10+M10+G10+I10+E10+S10+O10+U10+Q10</f>
        <v>99.999999999999986</v>
      </c>
      <c r="D10" s="338"/>
      <c r="E10" s="484">
        <v>23.109487211792871</v>
      </c>
      <c r="F10" s="341"/>
      <c r="G10" s="484">
        <v>42.333375330729496</v>
      </c>
      <c r="H10" s="341"/>
      <c r="I10" s="484">
        <v>17.478896308428876</v>
      </c>
      <c r="J10" s="341"/>
      <c r="K10" s="487">
        <v>5.5071185586493643</v>
      </c>
      <c r="L10" s="341"/>
      <c r="M10" s="484">
        <v>3.9397757339044976</v>
      </c>
      <c r="N10" s="341"/>
      <c r="O10" s="484">
        <v>0.94746125740204112</v>
      </c>
      <c r="P10" s="341"/>
      <c r="Q10" s="484">
        <v>0.77989164671790345</v>
      </c>
      <c r="R10" s="341"/>
      <c r="S10" s="484">
        <v>0.31372054932594179</v>
      </c>
      <c r="T10" s="341"/>
      <c r="U10" s="487">
        <v>5.5902734030490109</v>
      </c>
    </row>
    <row r="11" spans="1:21" s="275" customFormat="1" ht="18" customHeight="1" x14ac:dyDescent="0.2">
      <c r="A11" s="318"/>
      <c r="B11" s="331" t="s">
        <v>10</v>
      </c>
      <c r="C11" s="485">
        <f t="shared" ref="C11:C27" si="0">K11+M11+G11+I11+E11+S11+O11+U11+Q11</f>
        <v>100</v>
      </c>
      <c r="D11" s="338"/>
      <c r="E11" s="485">
        <v>13.243203236788869</v>
      </c>
      <c r="F11" s="341"/>
      <c r="G11" s="485">
        <v>7.233433660630582</v>
      </c>
      <c r="H11" s="341"/>
      <c r="I11" s="485">
        <v>15.878028321902601</v>
      </c>
      <c r="J11" s="341"/>
      <c r="K11" s="488">
        <v>2.3338431933685304</v>
      </c>
      <c r="L11" s="341"/>
      <c r="M11" s="485">
        <v>1.0164306508116643</v>
      </c>
      <c r="N11" s="341"/>
      <c r="O11" s="485">
        <v>0.6118320422361474</v>
      </c>
      <c r="P11" s="341"/>
      <c r="Q11" s="485">
        <v>0.18749691616914196</v>
      </c>
      <c r="R11" s="341"/>
      <c r="S11" s="485">
        <v>0.15789213993190901</v>
      </c>
      <c r="T11" s="341"/>
      <c r="U11" s="488">
        <v>59.337839838160555</v>
      </c>
    </row>
    <row r="12" spans="1:21" s="275" customFormat="1" ht="18" customHeight="1" x14ac:dyDescent="0.2">
      <c r="A12" s="318"/>
      <c r="B12" s="331" t="s">
        <v>40</v>
      </c>
      <c r="C12" s="485">
        <f t="shared" si="0"/>
        <v>100.00000000000001</v>
      </c>
      <c r="D12" s="338"/>
      <c r="E12" s="485">
        <v>37.010027347310846</v>
      </c>
      <c r="F12" s="341"/>
      <c r="G12" s="485">
        <v>22.898814949863265</v>
      </c>
      <c r="H12" s="341"/>
      <c r="I12" s="485">
        <v>23.518687329079306</v>
      </c>
      <c r="J12" s="341"/>
      <c r="K12" s="488">
        <v>4.7948951686417507</v>
      </c>
      <c r="L12" s="341"/>
      <c r="M12" s="485">
        <v>2.780309936189608</v>
      </c>
      <c r="N12" s="341"/>
      <c r="O12" s="485">
        <v>2.8350045578851413</v>
      </c>
      <c r="P12" s="341"/>
      <c r="Q12" s="485">
        <v>1.7502278942570646</v>
      </c>
      <c r="R12" s="341"/>
      <c r="S12" s="485">
        <v>0.23701002734731083</v>
      </c>
      <c r="T12" s="341"/>
      <c r="U12" s="488">
        <v>4.1750227894257064</v>
      </c>
    </row>
    <row r="13" spans="1:21" s="275" customFormat="1" ht="18" customHeight="1" x14ac:dyDescent="0.2">
      <c r="A13" s="318"/>
      <c r="B13" s="331" t="s">
        <v>41</v>
      </c>
      <c r="C13" s="485">
        <f t="shared" si="0"/>
        <v>100</v>
      </c>
      <c r="D13" s="338"/>
      <c r="E13" s="485">
        <v>49.140528087896506</v>
      </c>
      <c r="F13" s="341"/>
      <c r="G13" s="485">
        <v>15.120503278398015</v>
      </c>
      <c r="H13" s="341"/>
      <c r="I13" s="485">
        <v>16.329966329966332</v>
      </c>
      <c r="J13" s="341"/>
      <c r="K13" s="488">
        <v>5.3473329789119264</v>
      </c>
      <c r="L13" s="341"/>
      <c r="M13" s="485">
        <v>2.5385433280170124</v>
      </c>
      <c r="N13" s="341"/>
      <c r="O13" s="485">
        <v>1.9404572036150984</v>
      </c>
      <c r="P13" s="341"/>
      <c r="Q13" s="485">
        <v>1.2449051922736134</v>
      </c>
      <c r="R13" s="341"/>
      <c r="S13" s="485">
        <v>0.83289030657451724</v>
      </c>
      <c r="T13" s="341"/>
      <c r="U13" s="488">
        <v>7.5048732943469778</v>
      </c>
    </row>
    <row r="14" spans="1:21" s="275" customFormat="1" ht="18" customHeight="1" x14ac:dyDescent="0.2">
      <c r="A14" s="318"/>
      <c r="B14" s="331" t="s">
        <v>9</v>
      </c>
      <c r="C14" s="485">
        <f t="shared" si="0"/>
        <v>99.999999999999986</v>
      </c>
      <c r="D14" s="338"/>
      <c r="E14" s="485">
        <v>31.797349188653534</v>
      </c>
      <c r="F14" s="341"/>
      <c r="G14" s="485">
        <v>37.662578966926787</v>
      </c>
      <c r="H14" s="341"/>
      <c r="I14" s="485">
        <v>13.477022172674346</v>
      </c>
      <c r="J14" s="341"/>
      <c r="K14" s="488">
        <v>6.3235476278954543</v>
      </c>
      <c r="L14" s="341"/>
      <c r="M14" s="485">
        <v>3.8213799083364299</v>
      </c>
      <c r="N14" s="341"/>
      <c r="O14" s="485">
        <v>1.0590858416945375</v>
      </c>
      <c r="P14" s="341"/>
      <c r="Q14" s="485">
        <v>1.2139229530533879</v>
      </c>
      <c r="R14" s="341"/>
      <c r="S14" s="485">
        <v>0.322061191626409</v>
      </c>
      <c r="T14" s="341"/>
      <c r="U14" s="488">
        <v>4.3230521491391052</v>
      </c>
    </row>
    <row r="15" spans="1:21" s="275" customFormat="1" ht="18" customHeight="1" x14ac:dyDescent="0.2">
      <c r="A15" s="318"/>
      <c r="B15" s="331" t="s">
        <v>8</v>
      </c>
      <c r="C15" s="485">
        <f t="shared" si="0"/>
        <v>99.999999999999972</v>
      </c>
      <c r="D15" s="338"/>
      <c r="E15" s="485">
        <v>42.330160103851142</v>
      </c>
      <c r="F15" s="341"/>
      <c r="G15" s="485">
        <v>16.11856339247079</v>
      </c>
      <c r="H15" s="341"/>
      <c r="I15" s="485">
        <v>24.51319774989182</v>
      </c>
      <c r="J15" s="341"/>
      <c r="K15" s="488">
        <v>4.997836434443963</v>
      </c>
      <c r="L15" s="341"/>
      <c r="M15" s="485">
        <v>1.5577672003461707</v>
      </c>
      <c r="N15" s="341"/>
      <c r="O15" s="485">
        <v>2.4015577672003463</v>
      </c>
      <c r="P15" s="341"/>
      <c r="Q15" s="485">
        <v>2.3150151449588923</v>
      </c>
      <c r="R15" s="341"/>
      <c r="S15" s="485">
        <v>0.58416270012981386</v>
      </c>
      <c r="T15" s="341"/>
      <c r="U15" s="488">
        <v>5.1817395067070535</v>
      </c>
    </row>
    <row r="16" spans="1:21" s="275" customFormat="1" ht="18" customHeight="1" x14ac:dyDescent="0.2">
      <c r="A16" s="318"/>
      <c r="B16" s="331" t="s">
        <v>7</v>
      </c>
      <c r="C16" s="485">
        <f t="shared" si="0"/>
        <v>99.999999999999986</v>
      </c>
      <c r="D16" s="338"/>
      <c r="E16" s="485">
        <v>45.474024159239825</v>
      </c>
      <c r="F16" s="341"/>
      <c r="G16" s="485">
        <v>18.77154302394187</v>
      </c>
      <c r="H16" s="341"/>
      <c r="I16" s="485">
        <v>19.19075862497283</v>
      </c>
      <c r="J16" s="341"/>
      <c r="K16" s="488">
        <v>5.2572741670030743</v>
      </c>
      <c r="L16" s="341"/>
      <c r="M16" s="485">
        <v>2.1954476291028784</v>
      </c>
      <c r="N16" s="341"/>
      <c r="O16" s="485">
        <v>1.9314970654907928</v>
      </c>
      <c r="P16" s="341"/>
      <c r="Q16" s="485">
        <v>0.93780082600999903</v>
      </c>
      <c r="R16" s="341"/>
      <c r="S16" s="485">
        <v>0.89122131478433686</v>
      </c>
      <c r="T16" s="341"/>
      <c r="U16" s="488">
        <v>5.3504331894543986</v>
      </c>
    </row>
    <row r="17" spans="1:21" s="275" customFormat="1" ht="18" customHeight="1" x14ac:dyDescent="0.2">
      <c r="A17" s="318"/>
      <c r="B17" s="331" t="s">
        <v>43</v>
      </c>
      <c r="C17" s="485">
        <f t="shared" si="0"/>
        <v>100</v>
      </c>
      <c r="D17" s="338"/>
      <c r="E17" s="485">
        <v>33.134345012274046</v>
      </c>
      <c r="F17" s="341"/>
      <c r="G17" s="485">
        <v>35.823476902477125</v>
      </c>
      <c r="H17" s="341"/>
      <c r="I17" s="485">
        <v>13.27270698504798</v>
      </c>
      <c r="J17" s="341"/>
      <c r="K17" s="488">
        <v>5.9640705199732205</v>
      </c>
      <c r="L17" s="341"/>
      <c r="M17" s="485">
        <v>4.9207766123633121</v>
      </c>
      <c r="N17" s="341"/>
      <c r="O17" s="485">
        <v>1.6681544298147735</v>
      </c>
      <c r="P17" s="341"/>
      <c r="Q17" s="485">
        <v>0.59138585137246147</v>
      </c>
      <c r="R17" s="341"/>
      <c r="S17" s="485">
        <v>0.20084802499442089</v>
      </c>
      <c r="T17" s="341"/>
      <c r="U17" s="488">
        <v>4.4242356616826601</v>
      </c>
    </row>
    <row r="18" spans="1:21" s="275" customFormat="1" ht="18" customHeight="1" x14ac:dyDescent="0.2">
      <c r="A18" s="318"/>
      <c r="B18" s="331" t="s">
        <v>44</v>
      </c>
      <c r="C18" s="485">
        <f t="shared" si="0"/>
        <v>100</v>
      </c>
      <c r="D18" s="338"/>
      <c r="E18" s="485">
        <v>33.686803499270283</v>
      </c>
      <c r="F18" s="341"/>
      <c r="G18" s="485">
        <v>19.915808299378263</v>
      </c>
      <c r="H18" s="341"/>
      <c r="I18" s="485">
        <v>32.137946161179023</v>
      </c>
      <c r="J18" s="341"/>
      <c r="K18" s="488">
        <v>4.0653287103822366</v>
      </c>
      <c r="L18" s="341"/>
      <c r="M18" s="485">
        <v>3.4056302145285517</v>
      </c>
      <c r="N18" s="341"/>
      <c r="O18" s="485">
        <v>1.5471701296619678</v>
      </c>
      <c r="P18" s="341"/>
      <c r="Q18" s="485">
        <v>2.5713056462430086</v>
      </c>
      <c r="R18" s="341"/>
      <c r="S18" s="485">
        <v>0</v>
      </c>
      <c r="T18" s="341"/>
      <c r="U18" s="488">
        <v>2.6700073393566672</v>
      </c>
    </row>
    <row r="19" spans="1:21" s="275" customFormat="1" ht="18" customHeight="1" x14ac:dyDescent="0.2">
      <c r="A19" s="318"/>
      <c r="B19" s="331" t="s">
        <v>6</v>
      </c>
      <c r="C19" s="485">
        <f t="shared" si="0"/>
        <v>100</v>
      </c>
      <c r="D19" s="338"/>
      <c r="E19" s="485">
        <v>45.932518941090969</v>
      </c>
      <c r="F19" s="341"/>
      <c r="G19" s="485">
        <v>11.285007417142062</v>
      </c>
      <c r="H19" s="341"/>
      <c r="I19" s="485">
        <v>13.125852473542206</v>
      </c>
      <c r="J19" s="341"/>
      <c r="K19" s="488">
        <v>4.3895542745636824</v>
      </c>
      <c r="L19" s="341"/>
      <c r="M19" s="485">
        <v>1.9503599056181118</v>
      </c>
      <c r="N19" s="341"/>
      <c r="O19" s="485">
        <v>3.1709526796292424</v>
      </c>
      <c r="P19" s="341"/>
      <c r="Q19" s="485">
        <v>2.6084445904642437</v>
      </c>
      <c r="R19" s="341"/>
      <c r="S19" s="485">
        <v>0</v>
      </c>
      <c r="T19" s="341"/>
      <c r="U19" s="488">
        <v>17.537309717949483</v>
      </c>
    </row>
    <row r="20" spans="1:21" s="275" customFormat="1" ht="18" customHeight="1" x14ac:dyDescent="0.2">
      <c r="A20" s="318"/>
      <c r="B20" s="331" t="s">
        <v>5</v>
      </c>
      <c r="C20" s="485">
        <f t="shared" si="0"/>
        <v>100</v>
      </c>
      <c r="D20" s="338"/>
      <c r="E20" s="485">
        <v>26.678060907395899</v>
      </c>
      <c r="F20" s="341"/>
      <c r="G20" s="485">
        <v>35.922933499067746</v>
      </c>
      <c r="H20" s="341"/>
      <c r="I20" s="485">
        <v>21.162212554381604</v>
      </c>
      <c r="J20" s="341"/>
      <c r="K20" s="488">
        <v>5.7333747669359854</v>
      </c>
      <c r="L20" s="341"/>
      <c r="M20" s="485">
        <v>4.2728402734617772</v>
      </c>
      <c r="N20" s="341"/>
      <c r="O20" s="485">
        <v>1.5382224984462398</v>
      </c>
      <c r="P20" s="341"/>
      <c r="Q20" s="485">
        <v>1.0099440646364202</v>
      </c>
      <c r="R20" s="341"/>
      <c r="S20" s="485">
        <v>0.2175264139216905</v>
      </c>
      <c r="T20" s="341"/>
      <c r="U20" s="488">
        <v>3.4648850217526417</v>
      </c>
    </row>
    <row r="21" spans="1:21" s="275" customFormat="1" ht="18" customHeight="1" x14ac:dyDescent="0.2">
      <c r="A21" s="318"/>
      <c r="B21" s="331" t="s">
        <v>38</v>
      </c>
      <c r="C21" s="485">
        <f t="shared" si="0"/>
        <v>100</v>
      </c>
      <c r="D21" s="338"/>
      <c r="E21" s="485">
        <v>28.980013783597521</v>
      </c>
      <c r="F21" s="341"/>
      <c r="G21" s="485">
        <v>37.244429129336091</v>
      </c>
      <c r="H21" s="341"/>
      <c r="I21" s="485">
        <v>10.906271536871124</v>
      </c>
      <c r="J21" s="341"/>
      <c r="K21" s="488">
        <v>5.5938433264415348</v>
      </c>
      <c r="L21" s="341"/>
      <c r="M21" s="485">
        <v>4.4050080404318859</v>
      </c>
      <c r="N21" s="341"/>
      <c r="O21" s="485">
        <v>3.6354238456237078</v>
      </c>
      <c r="P21" s="341"/>
      <c r="Q21" s="485">
        <v>1.4357914082242134</v>
      </c>
      <c r="R21" s="341"/>
      <c r="S21" s="485">
        <v>0</v>
      </c>
      <c r="T21" s="341"/>
      <c r="U21" s="488">
        <v>7.799218929473926</v>
      </c>
    </row>
    <row r="22" spans="1:21" s="275" customFormat="1" ht="18" customHeight="1" x14ac:dyDescent="0.2">
      <c r="A22" s="318"/>
      <c r="B22" s="331" t="s">
        <v>45</v>
      </c>
      <c r="C22" s="485">
        <f t="shared" si="0"/>
        <v>100.00000000000001</v>
      </c>
      <c r="D22" s="338"/>
      <c r="E22" s="485">
        <v>25.049615074259044</v>
      </c>
      <c r="F22" s="341"/>
      <c r="G22" s="485">
        <v>37.454474080212854</v>
      </c>
      <c r="H22" s="341"/>
      <c r="I22" s="485">
        <v>25.226266547445096</v>
      </c>
      <c r="J22" s="341"/>
      <c r="K22" s="488">
        <v>2.4273220945194423</v>
      </c>
      <c r="L22" s="341"/>
      <c r="M22" s="485">
        <v>5.8164133208296072</v>
      </c>
      <c r="N22" s="341"/>
      <c r="O22" s="485">
        <v>0.63245589165376315</v>
      </c>
      <c r="P22" s="341"/>
      <c r="Q22" s="485">
        <v>0.95304560225067059</v>
      </c>
      <c r="R22" s="341"/>
      <c r="S22" s="485">
        <v>2.1808823850129762E-3</v>
      </c>
      <c r="T22" s="341"/>
      <c r="U22" s="488">
        <v>2.4382265064445074</v>
      </c>
    </row>
    <row r="23" spans="1:21" s="275" customFormat="1" ht="18" customHeight="1" x14ac:dyDescent="0.2">
      <c r="A23" s="318">
        <v>47094</v>
      </c>
      <c r="B23" s="331" t="s">
        <v>46</v>
      </c>
      <c r="C23" s="485">
        <f t="shared" si="0"/>
        <v>100</v>
      </c>
      <c r="D23" s="338"/>
      <c r="E23" s="485">
        <v>37.795017034027005</v>
      </c>
      <c r="F23" s="341"/>
      <c r="G23" s="485">
        <v>23.925624923039035</v>
      </c>
      <c r="H23" s="341"/>
      <c r="I23" s="485">
        <v>20.904650494602471</v>
      </c>
      <c r="J23" s="341"/>
      <c r="K23" s="488">
        <v>4.7284817140746211</v>
      </c>
      <c r="L23" s="341"/>
      <c r="M23" s="485">
        <v>2.8814185445142226</v>
      </c>
      <c r="N23" s="341"/>
      <c r="O23" s="485">
        <v>2.3642408570373106</v>
      </c>
      <c r="P23" s="341"/>
      <c r="Q23" s="485">
        <v>3.731067602512006</v>
      </c>
      <c r="R23" s="341"/>
      <c r="S23" s="485">
        <v>8.2091696424906619E-3</v>
      </c>
      <c r="T23" s="341"/>
      <c r="U23" s="488">
        <v>3.6612896605508349</v>
      </c>
    </row>
    <row r="24" spans="1:21" s="275" customFormat="1" ht="18" customHeight="1" x14ac:dyDescent="0.2">
      <c r="B24" s="331" t="s">
        <v>47</v>
      </c>
      <c r="C24" s="485">
        <f t="shared" si="0"/>
        <v>100.00000000000001</v>
      </c>
      <c r="D24" s="338"/>
      <c r="E24" s="485">
        <v>46.737357259380097</v>
      </c>
      <c r="F24" s="341"/>
      <c r="G24" s="485">
        <v>13.539967373572596</v>
      </c>
      <c r="H24" s="341"/>
      <c r="I24" s="485">
        <v>15.446574225122351</v>
      </c>
      <c r="J24" s="341"/>
      <c r="K24" s="488">
        <v>5.9135399673735725</v>
      </c>
      <c r="L24" s="341"/>
      <c r="M24" s="485">
        <v>2.3450244698205549</v>
      </c>
      <c r="N24" s="341"/>
      <c r="O24" s="485">
        <v>2.0085644371941274</v>
      </c>
      <c r="P24" s="341"/>
      <c r="Q24" s="485">
        <v>1.1215334420880914</v>
      </c>
      <c r="R24" s="341"/>
      <c r="S24" s="485">
        <v>0.15293637846655792</v>
      </c>
      <c r="T24" s="341"/>
      <c r="U24" s="488">
        <v>12.734502446982054</v>
      </c>
    </row>
    <row r="25" spans="1:21" s="275" customFormat="1" ht="18" customHeight="1" x14ac:dyDescent="0.2">
      <c r="B25" s="331" t="s">
        <v>48</v>
      </c>
      <c r="C25" s="485">
        <f t="shared" si="0"/>
        <v>99.999999999999986</v>
      </c>
      <c r="D25" s="338"/>
      <c r="E25" s="485">
        <v>33.280387895000835</v>
      </c>
      <c r="F25" s="341"/>
      <c r="G25" s="485">
        <v>20.829850080811458</v>
      </c>
      <c r="H25" s="341"/>
      <c r="I25" s="485">
        <v>12.729198015939364</v>
      </c>
      <c r="J25" s="341"/>
      <c r="K25" s="488">
        <v>4.447416819929777</v>
      </c>
      <c r="L25" s="341"/>
      <c r="M25" s="485">
        <v>3.8622303962548066</v>
      </c>
      <c r="N25" s="341"/>
      <c r="O25" s="485">
        <v>1.1536532352449422</v>
      </c>
      <c r="P25" s="341"/>
      <c r="Q25" s="485">
        <v>1.7889984952349107</v>
      </c>
      <c r="R25" s="341"/>
      <c r="S25" s="485">
        <v>19.550799754779021</v>
      </c>
      <c r="T25" s="341"/>
      <c r="U25" s="488">
        <v>2.3574653068048823</v>
      </c>
    </row>
    <row r="26" spans="1:21" s="275" customFormat="1" ht="18" customHeight="1" x14ac:dyDescent="0.2">
      <c r="B26" s="331" t="s">
        <v>49</v>
      </c>
      <c r="C26" s="485">
        <f t="shared" si="0"/>
        <v>100.00000000000001</v>
      </c>
      <c r="D26" s="338"/>
      <c r="E26" s="485">
        <v>23.728813559322035</v>
      </c>
      <c r="F26" s="341"/>
      <c r="G26" s="485">
        <v>27.199354317998388</v>
      </c>
      <c r="H26" s="341"/>
      <c r="I26" s="485">
        <v>35.108958837772398</v>
      </c>
      <c r="J26" s="341"/>
      <c r="K26" s="488">
        <v>6.6989507667473775</v>
      </c>
      <c r="L26" s="341"/>
      <c r="M26" s="485">
        <v>2.9055690072639226</v>
      </c>
      <c r="N26" s="341"/>
      <c r="O26" s="485">
        <v>0.80710250201775613</v>
      </c>
      <c r="P26" s="341"/>
      <c r="Q26" s="485">
        <v>0.48426150121065376</v>
      </c>
      <c r="R26" s="341"/>
      <c r="S26" s="485">
        <v>8.0710250201775621E-2</v>
      </c>
      <c r="T26" s="341"/>
      <c r="U26" s="488">
        <v>2.9862792574656982</v>
      </c>
    </row>
    <row r="27" spans="1:21" s="275" customFormat="1" ht="18" customHeight="1" x14ac:dyDescent="0.2">
      <c r="B27" s="336" t="s">
        <v>4</v>
      </c>
      <c r="C27" s="485">
        <f t="shared" si="0"/>
        <v>100.00000000000001</v>
      </c>
      <c r="D27" s="338"/>
      <c r="E27" s="485">
        <v>7.3555166374781082</v>
      </c>
      <c r="F27" s="341"/>
      <c r="G27" s="485">
        <v>69.702276707530658</v>
      </c>
      <c r="H27" s="341"/>
      <c r="I27" s="485">
        <v>4.4366608289550493</v>
      </c>
      <c r="J27" s="341"/>
      <c r="K27" s="488">
        <v>4.3782837127845884</v>
      </c>
      <c r="L27" s="341"/>
      <c r="M27" s="485">
        <v>10.099241097489783</v>
      </c>
      <c r="N27" s="341"/>
      <c r="O27" s="485">
        <v>0.642148277875073</v>
      </c>
      <c r="P27" s="341"/>
      <c r="Q27" s="485">
        <v>0.70052539404553416</v>
      </c>
      <c r="R27" s="341"/>
      <c r="S27" s="485">
        <v>5.837711617046118E-2</v>
      </c>
      <c r="T27" s="341"/>
      <c r="U27" s="488">
        <v>2.6269702276707529</v>
      </c>
    </row>
    <row r="28" spans="1:21" s="212" customFormat="1" ht="18" customHeight="1" x14ac:dyDescent="0.2">
      <c r="B28" s="736" t="s">
        <v>3</v>
      </c>
      <c r="C28" s="486">
        <f>K28+M28+G28+I28+E28+S28+O28+U28+Q28</f>
        <v>100</v>
      </c>
      <c r="D28" s="349"/>
      <c r="E28" s="486">
        <v>34.411663639487507</v>
      </c>
      <c r="F28" s="352"/>
      <c r="G28" s="486">
        <v>24.212465900404638</v>
      </c>
      <c r="H28" s="352"/>
      <c r="I28" s="486">
        <v>20.013219071929985</v>
      </c>
      <c r="J28" s="352"/>
      <c r="K28" s="489">
        <v>4.5568981114609706</v>
      </c>
      <c r="L28" s="352"/>
      <c r="M28" s="486">
        <v>3.2947747848832725</v>
      </c>
      <c r="N28" s="352"/>
      <c r="O28" s="486">
        <v>1.7861525838552001</v>
      </c>
      <c r="P28" s="352"/>
      <c r="Q28" s="486">
        <v>1.7614325687076167</v>
      </c>
      <c r="R28" s="352"/>
      <c r="S28" s="486">
        <v>1.3979957502612257</v>
      </c>
      <c r="T28" s="352"/>
      <c r="U28" s="489">
        <v>8.5653975890095868</v>
      </c>
    </row>
    <row r="29" spans="1:21" s="256" customFormat="1" ht="6.75" customHeight="1" x14ac:dyDescent="0.2">
      <c r="B29" s="1133"/>
      <c r="C29" s="1133"/>
      <c r="D29" s="293"/>
    </row>
    <row r="30" spans="1:21" x14ac:dyDescent="0.2">
      <c r="E30" s="319"/>
    </row>
    <row r="31" spans="1:21" x14ac:dyDescent="0.2">
      <c r="E31" s="319"/>
      <c r="G31" s="319"/>
    </row>
    <row r="32" spans="1:21" x14ac:dyDescent="0.2">
      <c r="B32" s="319"/>
      <c r="G32" s="319"/>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RowHeight="12.75" x14ac:dyDescent="0.2"/>
  <cols>
    <col min="1" max="1" width="2" customWidth="1"/>
    <col min="2" max="2" width="12" customWidth="1"/>
    <col min="3" max="3" width="9.28515625" customWidth="1"/>
    <col min="4" max="4" width="9.42578125" bestFit="1" customWidth="1"/>
    <col min="5" max="5" width="10" bestFit="1" customWidth="1"/>
    <col min="6" max="6" width="7.140625" bestFit="1" customWidth="1"/>
    <col min="7" max="7" width="5.5703125" customWidth="1"/>
    <col min="9" max="12" width="10.42578125" customWidth="1"/>
    <col min="13" max="13" width="4.85546875" customWidth="1"/>
    <col min="15" max="15" width="8.85546875" bestFit="1" customWidth="1"/>
    <col min="16" max="16" width="9.42578125" bestFit="1" customWidth="1"/>
    <col min="17" max="17" width="10" bestFit="1" customWidth="1"/>
    <col min="18" max="18" width="8.7109375" customWidth="1"/>
    <col min="19" max="19" width="5.28515625" customWidth="1"/>
  </cols>
  <sheetData>
    <row r="1" spans="2:18" s="354" customFormat="1" x14ac:dyDescent="0.2">
      <c r="B1" s="354" t="s">
        <v>85</v>
      </c>
      <c r="C1" s="354" t="s">
        <v>86</v>
      </c>
      <c r="J1" s="354" t="s">
        <v>85</v>
      </c>
      <c r="K1" s="354" t="s">
        <v>70</v>
      </c>
      <c r="R1" s="354" t="s">
        <v>87</v>
      </c>
    </row>
    <row r="2" spans="2:18" s="2" customFormat="1" ht="15" customHeight="1" x14ac:dyDescent="0.2">
      <c r="B2" s="11"/>
    </row>
    <row r="3" spans="2:18" s="44" customFormat="1" ht="38.25" customHeight="1" x14ac:dyDescent="0.2">
      <c r="B3" s="1058"/>
      <c r="C3" s="1058"/>
      <c r="D3" s="1058"/>
    </row>
    <row r="4" spans="2:18" s="7" customFormat="1" ht="23.25" customHeight="1" x14ac:dyDescent="0.2">
      <c r="B4" s="1173" t="s">
        <v>340</v>
      </c>
      <c r="C4" s="1173"/>
      <c r="D4" s="1173"/>
      <c r="E4" s="1173"/>
      <c r="F4" s="1173"/>
      <c r="G4" s="1173"/>
      <c r="H4" s="1173"/>
      <c r="I4" s="1173"/>
      <c r="J4" s="1173"/>
      <c r="K4" s="1173"/>
      <c r="L4" s="1173"/>
      <c r="M4" s="1173"/>
      <c r="N4" s="1173"/>
      <c r="O4" s="1173"/>
      <c r="P4" s="1173"/>
      <c r="Q4" s="1173"/>
      <c r="R4" s="1173"/>
    </row>
    <row r="5" spans="2:18" s="7" customFormat="1" ht="15.75" customHeight="1" x14ac:dyDescent="0.2">
      <c r="B5" s="1171" t="str">
        <f>porsaad!B6</f>
        <v>Situación a 31 de agosto de 2023</v>
      </c>
      <c r="C5" s="1171"/>
      <c r="D5" s="1171"/>
      <c r="E5" s="1171"/>
      <c r="F5" s="1171"/>
      <c r="G5" s="1171"/>
      <c r="H5" s="1171"/>
      <c r="I5" s="1171"/>
      <c r="J5" s="1171"/>
      <c r="K5" s="1171"/>
      <c r="L5" s="1171"/>
      <c r="M5" s="1171"/>
      <c r="N5" s="1171"/>
      <c r="O5" s="1171"/>
      <c r="P5" s="1171"/>
      <c r="Q5" s="1171"/>
      <c r="R5" s="1171"/>
    </row>
    <row r="7" spans="2:18" ht="16.5" customHeight="1" x14ac:dyDescent="0.2">
      <c r="B7" s="1174" t="s">
        <v>88</v>
      </c>
      <c r="C7" s="1175"/>
      <c r="D7" s="1175"/>
      <c r="E7" s="1175"/>
      <c r="F7" s="1176"/>
      <c r="G7" s="355"/>
      <c r="H7" s="1174" t="s">
        <v>89</v>
      </c>
      <c r="I7" s="1175"/>
      <c r="J7" s="1175"/>
      <c r="K7" s="1175"/>
      <c r="L7" s="1176"/>
      <c r="M7" s="355"/>
      <c r="N7" s="1174" t="s">
        <v>90</v>
      </c>
      <c r="O7" s="1175"/>
      <c r="P7" s="1175"/>
      <c r="Q7" s="1175"/>
      <c r="R7" s="1176"/>
    </row>
    <row r="8" spans="2:18" ht="16.5" customHeight="1" x14ac:dyDescent="0.2">
      <c r="B8" s="357" t="s">
        <v>91</v>
      </c>
      <c r="C8" s="358" t="s">
        <v>51</v>
      </c>
      <c r="D8" s="358" t="s">
        <v>36</v>
      </c>
      <c r="E8" s="358" t="s">
        <v>35</v>
      </c>
      <c r="F8" s="359" t="s">
        <v>3</v>
      </c>
      <c r="G8" s="355"/>
      <c r="H8" s="357" t="s">
        <v>91</v>
      </c>
      <c r="I8" s="358" t="s">
        <v>51</v>
      </c>
      <c r="J8" s="358" t="s">
        <v>36</v>
      </c>
      <c r="K8" s="358" t="s">
        <v>35</v>
      </c>
      <c r="L8" s="359" t="s">
        <v>3</v>
      </c>
      <c r="M8" s="355"/>
      <c r="N8" s="357" t="s">
        <v>91</v>
      </c>
      <c r="O8" s="358" t="s">
        <v>51</v>
      </c>
      <c r="P8" s="358" t="s">
        <v>36</v>
      </c>
      <c r="Q8" s="358" t="s">
        <v>35</v>
      </c>
      <c r="R8" s="359" t="s">
        <v>3</v>
      </c>
    </row>
    <row r="9" spans="2:18" ht="16.5" customHeight="1" x14ac:dyDescent="0.2">
      <c r="B9" s="397" t="s">
        <v>92</v>
      </c>
      <c r="C9" s="379">
        <v>3.1496638409821689E-3</v>
      </c>
      <c r="D9" s="379">
        <v>1.7393858808250101E-3</v>
      </c>
      <c r="E9" s="379">
        <v>1.2320804765977185E-3</v>
      </c>
      <c r="F9" s="380">
        <v>2.2107194534361622E-3</v>
      </c>
      <c r="G9" s="355"/>
      <c r="H9" s="397" t="s">
        <v>92</v>
      </c>
      <c r="I9" s="383">
        <v>6.4508562045507859E-4</v>
      </c>
      <c r="J9" s="383">
        <v>0</v>
      </c>
      <c r="K9" s="383">
        <v>0</v>
      </c>
      <c r="L9" s="384">
        <v>3.4182722187694223E-4</v>
      </c>
      <c r="M9" s="356"/>
      <c r="N9" s="397" t="s">
        <v>92</v>
      </c>
      <c r="O9" s="383">
        <v>2.6496651361389758E-3</v>
      </c>
      <c r="P9" s="383">
        <v>1.5235747804359454E-3</v>
      </c>
      <c r="Q9" s="383">
        <v>1.0499790004199917E-3</v>
      </c>
      <c r="R9" s="384">
        <v>1.9094189660608912E-3</v>
      </c>
    </row>
    <row r="10" spans="2:18" ht="16.5" customHeight="1" x14ac:dyDescent="0.2">
      <c r="B10" s="398" t="s">
        <v>93</v>
      </c>
      <c r="C10" s="381">
        <v>0.43337474422683425</v>
      </c>
      <c r="D10" s="381">
        <v>1.639661090324376E-2</v>
      </c>
      <c r="E10" s="381">
        <v>6.2183826407108383E-3</v>
      </c>
      <c r="F10" s="382">
        <v>0.18453391410713488</v>
      </c>
      <c r="G10" s="355"/>
      <c r="H10" s="398" t="s">
        <v>93</v>
      </c>
      <c r="I10" s="381">
        <v>2.1903589021815623E-2</v>
      </c>
      <c r="J10" s="381">
        <v>1.6388964763725759E-4</v>
      </c>
      <c r="K10" s="381">
        <v>8.3675006275625474E-5</v>
      </c>
      <c r="L10" s="382">
        <v>1.1668738346799254E-2</v>
      </c>
      <c r="M10" s="356"/>
      <c r="N10" s="398" t="s">
        <v>93</v>
      </c>
      <c r="O10" s="381">
        <v>0.35124148217471413</v>
      </c>
      <c r="P10" s="381">
        <v>1.4382545927315325E-2</v>
      </c>
      <c r="Q10" s="381">
        <v>5.3116584727128987E-3</v>
      </c>
      <c r="R10" s="382">
        <v>0.15666745078804198</v>
      </c>
    </row>
    <row r="11" spans="2:18" ht="16.5" customHeight="1" x14ac:dyDescent="0.2">
      <c r="B11" s="399" t="s">
        <v>94</v>
      </c>
      <c r="C11" s="383">
        <v>9.934229757380883E-2</v>
      </c>
      <c r="D11" s="383">
        <v>5.6085531401713101E-2</v>
      </c>
      <c r="E11" s="383">
        <v>1.3422429662699851E-2</v>
      </c>
      <c r="F11" s="384">
        <v>6.4964124289571434E-2</v>
      </c>
      <c r="G11" s="355"/>
      <c r="H11" s="399" t="s">
        <v>94</v>
      </c>
      <c r="I11" s="383">
        <v>9.7290640394088676E-2</v>
      </c>
      <c r="J11" s="383">
        <v>6.5555859054903035E-4</v>
      </c>
      <c r="K11" s="383">
        <v>1.6735001255125095E-4</v>
      </c>
      <c r="L11" s="384">
        <v>5.1771286513362338E-2</v>
      </c>
      <c r="M11" s="356"/>
      <c r="N11" s="399" t="s">
        <v>94</v>
      </c>
      <c r="O11" s="383">
        <v>9.8920831749188434E-2</v>
      </c>
      <c r="P11" s="383">
        <v>4.9208079686346738E-2</v>
      </c>
      <c r="Q11" s="383">
        <v>1.1463300145761791E-2</v>
      </c>
      <c r="R11" s="384">
        <v>6.2830644798022015E-2</v>
      </c>
    </row>
    <row r="12" spans="2:18" ht="16.5" customHeight="1" x14ac:dyDescent="0.2">
      <c r="B12" s="398" t="s">
        <v>95</v>
      </c>
      <c r="C12" s="381">
        <v>0.40346389944460687</v>
      </c>
      <c r="D12" s="381">
        <v>1.0761000649370729E-2</v>
      </c>
      <c r="E12" s="381">
        <v>2.4888025627273914E-2</v>
      </c>
      <c r="F12" s="382">
        <v>0.1739904828676701</v>
      </c>
      <c r="G12" s="355"/>
      <c r="H12" s="398" t="s">
        <v>95</v>
      </c>
      <c r="I12" s="381">
        <v>0.70941825005864412</v>
      </c>
      <c r="J12" s="381">
        <v>9.7787489756897029E-3</v>
      </c>
      <c r="K12" s="381">
        <v>7.5307505648062928E-4</v>
      </c>
      <c r="L12" s="382">
        <v>0.37883778744561841</v>
      </c>
      <c r="M12" s="356"/>
      <c r="N12" s="398" t="s">
        <v>95</v>
      </c>
      <c r="O12" s="381">
        <v>0.46444593922732724</v>
      </c>
      <c r="P12" s="381">
        <v>1.0637937689177202E-2</v>
      </c>
      <c r="Q12" s="381">
        <v>2.1320750055587125E-2</v>
      </c>
      <c r="R12" s="382">
        <v>0.20696049529777427</v>
      </c>
    </row>
    <row r="13" spans="2:18" ht="16.5" customHeight="1" x14ac:dyDescent="0.2">
      <c r="B13" s="399" t="s">
        <v>96</v>
      </c>
      <c r="C13" s="383">
        <v>5.4969307220111077E-2</v>
      </c>
      <c r="D13" s="383">
        <v>0.18222579547914283</v>
      </c>
      <c r="E13" s="383">
        <v>0.15567699198422938</v>
      </c>
      <c r="F13" s="384">
        <v>0.12480868773960649</v>
      </c>
      <c r="G13" s="355"/>
      <c r="H13" s="399" t="s">
        <v>96</v>
      </c>
      <c r="I13" s="383">
        <v>0.15429275158339198</v>
      </c>
      <c r="J13" s="383">
        <v>8.5659655831739956E-2</v>
      </c>
      <c r="K13" s="383">
        <v>6.3593004769475362E-3</v>
      </c>
      <c r="L13" s="384">
        <v>0.10730267246737103</v>
      </c>
      <c r="M13" s="356"/>
      <c r="N13" s="399" t="s">
        <v>96</v>
      </c>
      <c r="O13" s="383">
        <v>7.4775538852981605E-2</v>
      </c>
      <c r="P13" s="383">
        <v>0.17023408880070964</v>
      </c>
      <c r="Q13" s="383">
        <v>0.13360673962991329</v>
      </c>
      <c r="R13" s="384">
        <v>0.12197258244535758</v>
      </c>
    </row>
    <row r="14" spans="2:18" ht="16.5" customHeight="1" x14ac:dyDescent="0.2">
      <c r="B14" s="398" t="s">
        <v>97</v>
      </c>
      <c r="C14" s="381">
        <v>3.9900613855597782E-3</v>
      </c>
      <c r="D14" s="381">
        <v>0.69181947493738216</v>
      </c>
      <c r="E14" s="381">
        <v>2.2815231413703636E-2</v>
      </c>
      <c r="F14" s="382">
        <v>0.27331473663797606</v>
      </c>
      <c r="G14" s="355"/>
      <c r="H14" s="398" t="s">
        <v>97</v>
      </c>
      <c r="I14" s="381">
        <v>2.11118930330753E-3</v>
      </c>
      <c r="J14" s="381">
        <v>0.74187380497131927</v>
      </c>
      <c r="K14" s="381">
        <v>1.3220650991548824E-2</v>
      </c>
      <c r="L14" s="382">
        <v>0.21457426973275326</v>
      </c>
      <c r="M14" s="356"/>
      <c r="N14" s="398" t="s">
        <v>97</v>
      </c>
      <c r="O14" s="381">
        <v>3.6147749539379406E-3</v>
      </c>
      <c r="P14" s="381">
        <v>0.69793944975250377</v>
      </c>
      <c r="Q14" s="381">
        <v>2.1394866220322651E-2</v>
      </c>
      <c r="R14" s="382">
        <v>0.26381763672490854</v>
      </c>
    </row>
    <row r="15" spans="2:18" ht="16.5" customHeight="1" x14ac:dyDescent="0.2">
      <c r="B15" s="399" t="s">
        <v>98</v>
      </c>
      <c r="C15" s="383">
        <v>6.0654779304296987E-4</v>
      </c>
      <c r="D15" s="383">
        <v>3.64961810816661E-2</v>
      </c>
      <c r="E15" s="383">
        <v>0.11751148733856122</v>
      </c>
      <c r="F15" s="384">
        <v>3.8519026806092156E-2</v>
      </c>
      <c r="G15" s="355"/>
      <c r="H15" s="399" t="s">
        <v>98</v>
      </c>
      <c r="I15" s="383">
        <v>2.6389866291344125E-4</v>
      </c>
      <c r="J15" s="383">
        <v>0.12788855503960667</v>
      </c>
      <c r="K15" s="383">
        <v>3.9410927955819595E-2</v>
      </c>
      <c r="L15" s="384">
        <v>4.3831572405220634E-2</v>
      </c>
      <c r="M15" s="356"/>
      <c r="N15" s="399" t="s">
        <v>98</v>
      </c>
      <c r="O15" s="383">
        <v>5.3812183780305915E-4</v>
      </c>
      <c r="P15" s="383">
        <v>4.7819933775282875E-2</v>
      </c>
      <c r="Q15" s="383">
        <v>0.10596141018356103</v>
      </c>
      <c r="R15" s="384">
        <v>3.9369566414246319E-2</v>
      </c>
    </row>
    <row r="16" spans="2:18" ht="16.5" customHeight="1" x14ac:dyDescent="0.2">
      <c r="B16" s="398" t="s">
        <v>99</v>
      </c>
      <c r="C16" s="381">
        <v>4.896229172756504E-4</v>
      </c>
      <c r="D16" s="381">
        <v>2.5742911036210148E-3</v>
      </c>
      <c r="E16" s="381">
        <v>9.1347896041397911E-2</v>
      </c>
      <c r="F16" s="382">
        <v>1.9994928173993468E-2</v>
      </c>
      <c r="G16" s="355"/>
      <c r="H16" s="398" t="s">
        <v>99</v>
      </c>
      <c r="I16" s="381">
        <v>3.8998357963875205E-3</v>
      </c>
      <c r="J16" s="381">
        <v>2.2398251843758535E-3</v>
      </c>
      <c r="K16" s="381">
        <v>0.16868881265166094</v>
      </c>
      <c r="L16" s="382">
        <v>3.4027346177750155E-2</v>
      </c>
      <c r="M16" s="356"/>
      <c r="N16" s="398" t="s">
        <v>99</v>
      </c>
      <c r="O16" s="381">
        <v>1.1698300821805633E-3</v>
      </c>
      <c r="P16" s="381">
        <v>2.5325198572579716E-3</v>
      </c>
      <c r="Q16" s="381">
        <v>0.10274970971168812</v>
      </c>
      <c r="R16" s="382">
        <v>2.2252363625443569E-2</v>
      </c>
    </row>
    <row r="17" spans="2:18" ht="16.5" customHeight="1" x14ac:dyDescent="0.2">
      <c r="B17" s="399" t="s">
        <v>100</v>
      </c>
      <c r="C17" s="383">
        <v>2.7038877521192632E-4</v>
      </c>
      <c r="D17" s="383">
        <v>5.6433408577878099E-4</v>
      </c>
      <c r="E17" s="383">
        <v>0.52770731565901807</v>
      </c>
      <c r="F17" s="384">
        <v>0.10894282262034399</v>
      </c>
      <c r="G17" s="355"/>
      <c r="H17" s="399" t="s">
        <v>100</v>
      </c>
      <c r="I17" s="383">
        <v>2.9322073657049025E-5</v>
      </c>
      <c r="J17" s="383">
        <v>2.7314941272876261E-4</v>
      </c>
      <c r="K17" s="383">
        <v>0.61551334616350095</v>
      </c>
      <c r="L17" s="384">
        <v>0.11438781852082039</v>
      </c>
      <c r="M17" s="356"/>
      <c r="N17" s="399" t="s">
        <v>100</v>
      </c>
      <c r="O17" s="383">
        <v>2.2226771561430702E-4</v>
      </c>
      <c r="P17" s="383">
        <v>5.2817259055112779E-4</v>
      </c>
      <c r="Q17" s="383">
        <v>0.54057860019270199</v>
      </c>
      <c r="R17" s="384">
        <v>0.10980535438115306</v>
      </c>
    </row>
    <row r="18" spans="2:18" ht="16.5" customHeight="1" x14ac:dyDescent="0.2">
      <c r="B18" s="400" t="s">
        <v>101</v>
      </c>
      <c r="C18" s="385">
        <v>3.4346682256650103E-4</v>
      </c>
      <c r="D18" s="385">
        <v>1.3373944772565633E-3</v>
      </c>
      <c r="E18" s="385">
        <v>3.9180159155807449E-2</v>
      </c>
      <c r="F18" s="386">
        <v>8.7205573041753068E-3</v>
      </c>
      <c r="G18" s="355"/>
      <c r="H18" s="400" t="s">
        <v>101</v>
      </c>
      <c r="I18" s="381">
        <v>1.0145437485338964E-2</v>
      </c>
      <c r="J18" s="381">
        <v>3.1466812346353457E-2</v>
      </c>
      <c r="K18" s="381">
        <v>0.15580286168521462</v>
      </c>
      <c r="L18" s="382">
        <v>4.3256681168427596E-2</v>
      </c>
      <c r="M18" s="356"/>
      <c r="N18" s="400" t="s">
        <v>101</v>
      </c>
      <c r="O18" s="381">
        <v>2.4215482701137659E-3</v>
      </c>
      <c r="P18" s="381">
        <v>5.1936971404194232E-3</v>
      </c>
      <c r="Q18" s="381">
        <v>5.656298638733108E-2</v>
      </c>
      <c r="R18" s="382">
        <v>1.4414486558991788E-2</v>
      </c>
    </row>
    <row r="19" spans="2:18" ht="16.5" customHeight="1" x14ac:dyDescent="0.2">
      <c r="B19" s="360" t="s">
        <v>3</v>
      </c>
      <c r="C19" s="387">
        <f>SUM(C9:C18)</f>
        <v>0.99999999999999978</v>
      </c>
      <c r="D19" s="387">
        <f>SUM(D9:D18)</f>
        <v>1.0000000000000002</v>
      </c>
      <c r="E19" s="387">
        <f>SUM(E9:E18)</f>
        <v>1</v>
      </c>
      <c r="F19" s="388">
        <f>SUM(F9:F18)</f>
        <v>1</v>
      </c>
      <c r="G19" s="355"/>
      <c r="H19" s="360" t="s">
        <v>3</v>
      </c>
      <c r="I19" s="387">
        <f>SUM(I9:I18)</f>
        <v>0.99999999999999989</v>
      </c>
      <c r="J19" s="387">
        <f>SUM(J9:J18)</f>
        <v>0.99999999999999978</v>
      </c>
      <c r="K19" s="387">
        <f>SUM(K9:K18)</f>
        <v>1</v>
      </c>
      <c r="L19" s="388">
        <f>SUM(L9:L18)</f>
        <v>1</v>
      </c>
      <c r="M19" s="355"/>
      <c r="N19" s="360" t="s">
        <v>3</v>
      </c>
      <c r="O19" s="387">
        <f>SUM(O9:O18)</f>
        <v>1</v>
      </c>
      <c r="P19" s="387">
        <f>SUM(P9:P18)</f>
        <v>1</v>
      </c>
      <c r="Q19" s="387">
        <f>SUM(Q9:Q18)</f>
        <v>0.99999999999999989</v>
      </c>
      <c r="R19" s="388">
        <f>SUM(R9:R18)</f>
        <v>0.99999999999999989</v>
      </c>
    </row>
  </sheetData>
  <mergeCells count="6">
    <mergeCell ref="B3:D3"/>
    <mergeCell ref="B4:R4"/>
    <mergeCell ref="B5:R5"/>
    <mergeCell ref="B7:F7"/>
    <mergeCell ref="H7:L7"/>
    <mergeCell ref="N7:R7"/>
  </mergeCells>
  <conditionalFormatting sqref="C9:C18">
    <cfRule type="colorScale" priority="1">
      <colorScale>
        <cfvo type="min"/>
        <cfvo type="max"/>
        <color rgb="FFFCFCFF"/>
        <color rgb="FF63BE7B"/>
      </colorScale>
    </cfRule>
  </conditionalFormatting>
  <conditionalFormatting sqref="D9:D18">
    <cfRule type="colorScale" priority="2">
      <colorScale>
        <cfvo type="min"/>
        <cfvo type="max"/>
        <color rgb="FFFCFCFF"/>
        <color rgb="FF63BE7B"/>
      </colorScale>
    </cfRule>
  </conditionalFormatting>
  <conditionalFormatting sqref="E9:E18">
    <cfRule type="colorScale" priority="3">
      <colorScale>
        <cfvo type="min"/>
        <cfvo type="max"/>
        <color rgb="FFFCFCFF"/>
        <color rgb="FF63BE7B"/>
      </colorScale>
    </cfRule>
  </conditionalFormatting>
  <conditionalFormatting sqref="I9:I18">
    <cfRule type="colorScale" priority="4">
      <colorScale>
        <cfvo type="min"/>
        <cfvo type="max"/>
        <color rgb="FFFCFCFF"/>
        <color rgb="FF63BE7B"/>
      </colorScale>
    </cfRule>
  </conditionalFormatting>
  <conditionalFormatting sqref="J9:J18">
    <cfRule type="colorScale" priority="5">
      <colorScale>
        <cfvo type="min"/>
        <cfvo type="max"/>
        <color rgb="FFFCFCFF"/>
        <color rgb="FF63BE7B"/>
      </colorScale>
    </cfRule>
  </conditionalFormatting>
  <conditionalFormatting sqref="K9:K18">
    <cfRule type="colorScale" priority="6">
      <colorScale>
        <cfvo type="min"/>
        <cfvo type="max"/>
        <color rgb="FFFCFCFF"/>
        <color rgb="FF63BE7B"/>
      </colorScale>
    </cfRule>
  </conditionalFormatting>
  <conditionalFormatting sqref="O9:O18">
    <cfRule type="colorScale" priority="7">
      <colorScale>
        <cfvo type="min"/>
        <cfvo type="max"/>
        <color rgb="FFFCFCFF"/>
        <color rgb="FF63BE7B"/>
      </colorScale>
    </cfRule>
  </conditionalFormatting>
  <conditionalFormatting sqref="P9:P18">
    <cfRule type="colorScale" priority="8">
      <colorScale>
        <cfvo type="min"/>
        <cfvo type="max"/>
        <color rgb="FFFCFCFF"/>
        <color rgb="FF63BE7B"/>
      </colorScale>
    </cfRule>
  </conditionalFormatting>
  <conditionalFormatting sqref="Q9:Q18">
    <cfRule type="colorScale" priority="9">
      <colorScale>
        <cfvo type="min"/>
        <cfvo type="max"/>
        <color rgb="FFFCFCFF"/>
        <color rgb="FF63BE7B"/>
      </colorScale>
    </cfRule>
  </conditionalFormatting>
  <printOptions horizontalCentered="1"/>
  <pageMargins left="0" right="0" top="0.43307086614173229" bottom="0.43307086614173229" header="0" footer="0"/>
  <pageSetup paperSize="9" scale="89"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461</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31 de agosto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10.180183224449951</v>
      </c>
      <c r="D11" s="370">
        <v>0.2243190945890946</v>
      </c>
      <c r="E11" s="376">
        <v>40.385173834778854</v>
      </c>
      <c r="F11" s="372">
        <v>0.20457397529741597</v>
      </c>
      <c r="G11" s="376">
        <v>61.980950786742554</v>
      </c>
      <c r="H11" s="372">
        <v>0.25613962691884407</v>
      </c>
      <c r="I11" s="366"/>
      <c r="J11" s="366"/>
      <c r="K11" s="366"/>
      <c r="L11" s="366"/>
      <c r="M11" s="366"/>
      <c r="N11" s="366"/>
      <c r="O11" s="366"/>
    </row>
    <row r="12" spans="1:18" ht="15" customHeight="1" x14ac:dyDescent="0.2">
      <c r="B12" s="368" t="s">
        <v>10</v>
      </c>
      <c r="C12" s="375">
        <v>9.923298178331736</v>
      </c>
      <c r="D12" s="370">
        <v>0.38639448508442026</v>
      </c>
      <c r="E12" s="377">
        <v>22.753298153034301</v>
      </c>
      <c r="F12" s="373">
        <v>0.27306085426471738</v>
      </c>
      <c r="G12" s="377">
        <v>47.110632183908045</v>
      </c>
      <c r="H12" s="373">
        <v>0.11582303782683817</v>
      </c>
      <c r="I12" s="366"/>
      <c r="J12" s="366"/>
      <c r="K12" s="366"/>
      <c r="L12" s="366"/>
      <c r="M12" s="366"/>
      <c r="N12" s="366"/>
      <c r="O12" s="366"/>
    </row>
    <row r="13" spans="1:18" ht="15" customHeight="1" x14ac:dyDescent="0.2">
      <c r="B13" s="368" t="s">
        <v>40</v>
      </c>
      <c r="C13" s="375">
        <v>19.201360544217685</v>
      </c>
      <c r="D13" s="370">
        <v>0.11464400422849955</v>
      </c>
      <c r="E13" s="377">
        <v>41.643268727082244</v>
      </c>
      <c r="F13" s="373">
        <v>0.12980185712022421</v>
      </c>
      <c r="G13" s="377">
        <v>66.948191593352888</v>
      </c>
      <c r="H13" s="373">
        <v>9.6856722627736896E-2</v>
      </c>
      <c r="I13" s="366"/>
      <c r="J13" s="366"/>
      <c r="K13" s="366"/>
      <c r="L13" s="366"/>
      <c r="M13" s="366"/>
      <c r="N13" s="366"/>
      <c r="O13" s="366"/>
    </row>
    <row r="14" spans="1:18" ht="15" customHeight="1" x14ac:dyDescent="0.2">
      <c r="B14" s="368" t="s">
        <v>41</v>
      </c>
      <c r="C14" s="375">
        <v>17.887978142076502</v>
      </c>
      <c r="D14" s="370">
        <v>0.20680238878289092</v>
      </c>
      <c r="E14" s="377">
        <v>27.3224043715847</v>
      </c>
      <c r="F14" s="373">
        <v>0.39522685106532113</v>
      </c>
      <c r="G14" s="377">
        <v>32.335030549898164</v>
      </c>
      <c r="H14" s="373">
        <v>0.54051153674753605</v>
      </c>
      <c r="I14" s="366"/>
      <c r="J14" s="366"/>
      <c r="K14" s="366"/>
      <c r="L14" s="366"/>
      <c r="M14" s="366"/>
      <c r="N14" s="366"/>
      <c r="O14" s="366"/>
    </row>
    <row r="15" spans="1:18" ht="15" customHeight="1" x14ac:dyDescent="0.2">
      <c r="B15" s="368" t="s">
        <v>9</v>
      </c>
      <c r="C15" s="375">
        <v>20.214204156200047</v>
      </c>
      <c r="D15" s="370">
        <v>9.8852933220860223E-2</v>
      </c>
      <c r="E15" s="377">
        <v>44.130590645271425</v>
      </c>
      <c r="F15" s="373">
        <v>9.3484347443945209E-2</v>
      </c>
      <c r="G15" s="377">
        <v>69.580547112462</v>
      </c>
      <c r="H15" s="373">
        <v>7.9635023194549792E-2</v>
      </c>
      <c r="I15" s="366"/>
      <c r="J15" s="366"/>
      <c r="K15" s="366"/>
      <c r="L15" s="366"/>
      <c r="M15" s="366"/>
      <c r="N15" s="366"/>
      <c r="O15" s="366"/>
    </row>
    <row r="16" spans="1:18" ht="15" customHeight="1" x14ac:dyDescent="0.2">
      <c r="B16" s="368" t="s">
        <v>8</v>
      </c>
      <c r="C16" s="375">
        <v>20.992682119205298</v>
      </c>
      <c r="D16" s="370">
        <v>0.63389087544930423</v>
      </c>
      <c r="E16" s="377">
        <v>34.537084078711985</v>
      </c>
      <c r="F16" s="373">
        <v>0.373572429473083</v>
      </c>
      <c r="G16" s="377">
        <v>43.040177514792902</v>
      </c>
      <c r="H16" s="373">
        <v>0.45926092846364186</v>
      </c>
      <c r="I16" s="366"/>
      <c r="J16" s="366"/>
      <c r="K16" s="366"/>
      <c r="L16" s="366"/>
      <c r="M16" s="366"/>
      <c r="N16" s="366"/>
      <c r="O16" s="366"/>
    </row>
    <row r="17" spans="1:15" ht="15" customHeight="1" x14ac:dyDescent="0.2">
      <c r="B17" s="368" t="s">
        <v>7</v>
      </c>
      <c r="C17" s="375">
        <v>21.167285433500766</v>
      </c>
      <c r="D17" s="370">
        <v>0.25764315335621696</v>
      </c>
      <c r="E17" s="377">
        <v>43.359642376466063</v>
      </c>
      <c r="F17" s="373">
        <v>0.23494111761569153</v>
      </c>
      <c r="G17" s="377">
        <v>70.602248394004278</v>
      </c>
      <c r="H17" s="373">
        <v>0.18906073722463984</v>
      </c>
      <c r="I17" s="366"/>
      <c r="J17" s="366"/>
      <c r="K17" s="366"/>
      <c r="L17" s="366"/>
      <c r="M17" s="366"/>
      <c r="N17" s="366"/>
      <c r="O17" s="366"/>
    </row>
    <row r="18" spans="1:15" ht="15" customHeight="1" x14ac:dyDescent="0.2">
      <c r="B18" s="368" t="s">
        <v>43</v>
      </c>
      <c r="C18" s="375">
        <v>17.41428726522636</v>
      </c>
      <c r="D18" s="370">
        <v>0.26358135071594591</v>
      </c>
      <c r="E18" s="377">
        <v>30.229564471143533</v>
      </c>
      <c r="F18" s="373">
        <v>0.45081592113436642</v>
      </c>
      <c r="G18" s="377">
        <v>40.125355113636367</v>
      </c>
      <c r="H18" s="373">
        <v>0.51912812471000847</v>
      </c>
      <c r="I18" s="366"/>
      <c r="J18" s="366"/>
      <c r="K18" s="366"/>
      <c r="L18" s="366"/>
      <c r="M18" s="366"/>
      <c r="N18" s="366"/>
      <c r="O18" s="366"/>
    </row>
    <row r="19" spans="1:15" ht="15" customHeight="1" x14ac:dyDescent="0.2">
      <c r="B19" s="368" t="s">
        <v>44</v>
      </c>
      <c r="C19" s="375">
        <v>16.151086743685138</v>
      </c>
      <c r="D19" s="370">
        <v>0.23668308642546232</v>
      </c>
      <c r="E19" s="377">
        <v>25.443477619644568</v>
      </c>
      <c r="F19" s="373">
        <v>0.48432693036383656</v>
      </c>
      <c r="G19" s="377">
        <v>34.590535714285714</v>
      </c>
      <c r="H19" s="373">
        <v>0.5613371522349524</v>
      </c>
      <c r="I19" s="366"/>
      <c r="J19" s="366"/>
      <c r="K19" s="366"/>
      <c r="L19" s="366"/>
      <c r="M19" s="366"/>
      <c r="N19" s="366"/>
      <c r="O19" s="366"/>
    </row>
    <row r="20" spans="1:15" ht="15" customHeight="1" x14ac:dyDescent="0.2">
      <c r="B20" s="368" t="s">
        <v>6</v>
      </c>
      <c r="C20" s="375">
        <v>20.191966994296809</v>
      </c>
      <c r="D20" s="370">
        <v>0.10187046595283962</v>
      </c>
      <c r="E20" s="377">
        <v>30.907762196326289</v>
      </c>
      <c r="F20" s="373">
        <v>9.3326472435196026E-2</v>
      </c>
      <c r="G20" s="377">
        <v>54.833598093725179</v>
      </c>
      <c r="H20" s="373">
        <v>0.12028880402707792</v>
      </c>
      <c r="I20" s="366"/>
      <c r="J20" s="366"/>
      <c r="K20" s="366"/>
      <c r="L20" s="366"/>
      <c r="M20" s="366"/>
      <c r="N20" s="366"/>
      <c r="O20" s="366"/>
    </row>
    <row r="21" spans="1:15" ht="15" customHeight="1" x14ac:dyDescent="0.2">
      <c r="B21" s="368" t="s">
        <v>5</v>
      </c>
      <c r="C21" s="375">
        <v>19.876111270433036</v>
      </c>
      <c r="D21" s="370">
        <v>9.226937540078306E-2</v>
      </c>
      <c r="E21" s="377">
        <v>43.621742036088214</v>
      </c>
      <c r="F21" s="373">
        <v>0.15591583545390192</v>
      </c>
      <c r="G21" s="377">
        <v>68.819375547125759</v>
      </c>
      <c r="H21" s="373">
        <v>0.14371916402970367</v>
      </c>
      <c r="I21" s="366"/>
      <c r="J21" s="366"/>
      <c r="K21" s="366"/>
      <c r="L21" s="366"/>
      <c r="M21" s="366"/>
      <c r="N21" s="366"/>
      <c r="O21" s="366"/>
    </row>
    <row r="22" spans="1:15" ht="15" customHeight="1" x14ac:dyDescent="0.2">
      <c r="B22" s="368" t="s">
        <v>38</v>
      </c>
      <c r="C22" s="375">
        <v>19.860507636050762</v>
      </c>
      <c r="D22" s="370">
        <v>7.8650014941411217E-2</v>
      </c>
      <c r="E22" s="377">
        <v>44.125026624068155</v>
      </c>
      <c r="F22" s="373">
        <v>9.8339018303512785E-2</v>
      </c>
      <c r="G22" s="377">
        <v>68.587289992695403</v>
      </c>
      <c r="H22" s="373">
        <v>0.1071423326758887</v>
      </c>
      <c r="I22" s="366"/>
      <c r="J22" s="366"/>
      <c r="K22" s="366"/>
      <c r="L22" s="366"/>
      <c r="M22" s="366"/>
      <c r="N22" s="366"/>
      <c r="O22" s="366"/>
    </row>
    <row r="23" spans="1:15" ht="15" customHeight="1" x14ac:dyDescent="0.2">
      <c r="B23" s="368" t="s">
        <v>45</v>
      </c>
      <c r="C23" s="375">
        <v>19.985947057582788</v>
      </c>
      <c r="D23" s="370">
        <v>5.7945615755555048E-2</v>
      </c>
      <c r="E23" s="377">
        <v>35.124579124579128</v>
      </c>
      <c r="F23" s="373">
        <v>0.31996937382794932</v>
      </c>
      <c r="G23" s="377">
        <v>52.827742318539407</v>
      </c>
      <c r="H23" s="373">
        <v>0.34472079985314019</v>
      </c>
      <c r="I23" s="366"/>
      <c r="J23" s="366"/>
      <c r="K23" s="366"/>
      <c r="L23" s="366"/>
      <c r="M23" s="366"/>
      <c r="N23" s="366"/>
      <c r="O23" s="366"/>
    </row>
    <row r="24" spans="1:15" ht="15" customHeight="1" x14ac:dyDescent="0.2">
      <c r="B24" s="368" t="s">
        <v>46</v>
      </c>
      <c r="C24" s="375">
        <v>17.798466593647316</v>
      </c>
      <c r="D24" s="370">
        <v>0.22340235921482104</v>
      </c>
      <c r="E24" s="377">
        <v>34.822085889570552</v>
      </c>
      <c r="F24" s="373">
        <v>0.29470446817349055</v>
      </c>
      <c r="G24" s="377">
        <v>59.667391304347824</v>
      </c>
      <c r="H24" s="373">
        <v>0.18696431836254301</v>
      </c>
      <c r="I24" s="366"/>
      <c r="J24" s="366"/>
      <c r="K24" s="366"/>
      <c r="L24" s="366"/>
      <c r="M24" s="366"/>
      <c r="N24" s="366"/>
      <c r="O24" s="366"/>
    </row>
    <row r="25" spans="1:15" ht="15" customHeight="1" x14ac:dyDescent="0.2">
      <c r="B25" s="368" t="s">
        <v>47</v>
      </c>
      <c r="C25" s="375">
        <v>57.810408921933089</v>
      </c>
      <c r="D25" s="370">
        <v>1.000589729829692</v>
      </c>
      <c r="E25" s="377">
        <v>95.134818288393902</v>
      </c>
      <c r="F25" s="373">
        <v>0.64585679633646831</v>
      </c>
      <c r="G25" s="377">
        <v>102.81214421252372</v>
      </c>
      <c r="H25" s="373">
        <v>0.55702789996051616</v>
      </c>
      <c r="I25" s="366"/>
      <c r="J25" s="366"/>
      <c r="K25" s="366"/>
      <c r="L25" s="366"/>
      <c r="M25" s="366"/>
      <c r="N25" s="366"/>
      <c r="O25" s="366"/>
    </row>
    <row r="26" spans="1:15" ht="15" customHeight="1" x14ac:dyDescent="0.2">
      <c r="B26" s="368" t="s">
        <v>48</v>
      </c>
      <c r="C26" s="375">
        <v>21.013111874761353</v>
      </c>
      <c r="D26" s="370">
        <v>0.68340898637377878</v>
      </c>
      <c r="E26" s="377">
        <v>27.858116695551708</v>
      </c>
      <c r="F26" s="373">
        <v>0.63347611641226598</v>
      </c>
      <c r="G26" s="377">
        <v>33.560428931875521</v>
      </c>
      <c r="H26" s="373">
        <v>0.64043415577658813</v>
      </c>
      <c r="I26" s="366"/>
      <c r="J26" s="366"/>
      <c r="K26" s="366"/>
      <c r="L26" s="366"/>
      <c r="M26" s="366"/>
      <c r="N26" s="366"/>
      <c r="O26" s="366"/>
    </row>
    <row r="27" spans="1:15" ht="15" customHeight="1" x14ac:dyDescent="0.2">
      <c r="B27" s="368" t="s">
        <v>49</v>
      </c>
      <c r="C27" s="375">
        <v>16.937766143106458</v>
      </c>
      <c r="D27" s="370">
        <v>0.33346627251130884</v>
      </c>
      <c r="E27" s="377">
        <v>27.019073941134174</v>
      </c>
      <c r="F27" s="373">
        <v>0.47134743120289629</v>
      </c>
      <c r="G27" s="377">
        <v>36.210569105691022</v>
      </c>
      <c r="H27" s="373">
        <v>0.47739375236100379</v>
      </c>
      <c r="I27" s="366"/>
      <c r="J27" s="366"/>
      <c r="K27" s="366"/>
      <c r="L27" s="366"/>
      <c r="M27" s="366"/>
      <c r="N27" s="366"/>
      <c r="O27" s="366"/>
    </row>
    <row r="28" spans="1:15" ht="15" customHeight="1" x14ac:dyDescent="0.2">
      <c r="B28" s="368" t="s">
        <v>4</v>
      </c>
      <c r="C28" s="375">
        <v>20.347826086956523</v>
      </c>
      <c r="D28" s="370">
        <v>9.0146361159903363E-2</v>
      </c>
      <c r="E28" s="377">
        <v>45</v>
      </c>
      <c r="F28" s="373">
        <v>2.8071730702217298E-2</v>
      </c>
      <c r="G28" s="377">
        <v>70.385159010600702</v>
      </c>
      <c r="H28" s="373">
        <v>4.8975931920687756E-2</v>
      </c>
      <c r="I28" s="366"/>
      <c r="J28" s="366"/>
      <c r="K28" s="366"/>
      <c r="L28" s="366"/>
      <c r="M28" s="366"/>
      <c r="N28" s="366"/>
      <c r="O28" s="366"/>
    </row>
    <row r="29" spans="1:15" ht="15" customHeight="1" x14ac:dyDescent="0.2">
      <c r="B29" s="369" t="s">
        <v>3</v>
      </c>
      <c r="C29" s="378">
        <v>16.338683662485959</v>
      </c>
      <c r="D29" s="371">
        <v>0.4937303726552269</v>
      </c>
      <c r="E29" s="378">
        <v>38.045155457432912</v>
      </c>
      <c r="F29" s="374">
        <v>0.33306499441306958</v>
      </c>
      <c r="G29" s="378">
        <v>58.769876822337537</v>
      </c>
      <c r="H29" s="374">
        <v>0.32998231752513457</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4.5" customHeight="1" x14ac:dyDescent="0.2">
      <c r="B32" s="1177" t="s">
        <v>299</v>
      </c>
      <c r="C32" s="1177"/>
      <c r="D32" s="1177"/>
      <c r="E32" s="1177"/>
      <c r="F32" s="1177"/>
      <c r="G32" s="1177"/>
      <c r="H32" s="117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460</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31 de agosto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10.180183224449951</v>
      </c>
      <c r="D11" s="370">
        <v>0.2243190945890946</v>
      </c>
      <c r="E11" s="376">
        <v>40.385173834778854</v>
      </c>
      <c r="F11" s="372">
        <v>0.20457397529741597</v>
      </c>
      <c r="G11" s="376">
        <v>61.980950786742554</v>
      </c>
      <c r="H11" s="372">
        <v>0.25613962691884407</v>
      </c>
      <c r="I11" s="366"/>
      <c r="J11" s="366"/>
      <c r="K11" s="366"/>
      <c r="L11" s="366"/>
      <c r="M11" s="366"/>
      <c r="N11" s="366"/>
      <c r="O11" s="366"/>
    </row>
    <row r="12" spans="1:18" ht="15" customHeight="1" x14ac:dyDescent="0.2">
      <c r="B12" s="368" t="s">
        <v>10</v>
      </c>
      <c r="C12" s="375">
        <v>9.9146146466261591</v>
      </c>
      <c r="D12" s="370">
        <v>0.38504630714555393</v>
      </c>
      <c r="E12" s="377">
        <v>22.759577278731836</v>
      </c>
      <c r="F12" s="373">
        <v>0.27304150020474116</v>
      </c>
      <c r="G12" s="377">
        <v>47.112230215827338</v>
      </c>
      <c r="H12" s="373">
        <v>0.11589906270417508</v>
      </c>
      <c r="I12" s="366"/>
      <c r="J12" s="366"/>
      <c r="K12" s="366"/>
      <c r="L12" s="366"/>
      <c r="M12" s="366"/>
      <c r="N12" s="366"/>
      <c r="O12" s="366"/>
    </row>
    <row r="13" spans="1:18" ht="15" customHeight="1" x14ac:dyDescent="0.2">
      <c r="B13" s="368" t="s">
        <v>40</v>
      </c>
      <c r="C13" s="375">
        <v>19.179142526071843</v>
      </c>
      <c r="D13" s="370">
        <v>0.11523075278329242</v>
      </c>
      <c r="E13" s="377">
        <v>41.521172638436482</v>
      </c>
      <c r="F13" s="373">
        <v>0.13159799585933657</v>
      </c>
      <c r="G13" s="377">
        <v>66.730890052356017</v>
      </c>
      <c r="H13" s="373">
        <v>9.9778609575947155E-2</v>
      </c>
      <c r="I13" s="366"/>
      <c r="J13" s="366"/>
      <c r="K13" s="366"/>
      <c r="L13" s="366"/>
      <c r="M13" s="366"/>
      <c r="N13" s="366"/>
      <c r="O13" s="366"/>
    </row>
    <row r="14" spans="1:18" ht="15" customHeight="1" x14ac:dyDescent="0.2">
      <c r="B14" s="368" t="s">
        <v>41</v>
      </c>
      <c r="C14" s="375">
        <v>17.887978142076502</v>
      </c>
      <c r="D14" s="370">
        <v>0.20680238878289092</v>
      </c>
      <c r="E14" s="377">
        <v>27.3224043715847</v>
      </c>
      <c r="F14" s="373">
        <v>0.39522685106532113</v>
      </c>
      <c r="G14" s="377">
        <v>32.335030549898164</v>
      </c>
      <c r="H14" s="373">
        <v>0.54051153674753605</v>
      </c>
      <c r="I14" s="366"/>
      <c r="J14" s="366"/>
      <c r="K14" s="366"/>
      <c r="L14" s="366"/>
      <c r="M14" s="366"/>
      <c r="N14" s="366"/>
      <c r="O14" s="366"/>
    </row>
    <row r="15" spans="1:18" ht="15" customHeight="1" x14ac:dyDescent="0.2">
      <c r="B15" s="368" t="s">
        <v>9</v>
      </c>
      <c r="C15" s="375">
        <v>18.452991452991451</v>
      </c>
      <c r="D15" s="370">
        <v>0.22793360119070766</v>
      </c>
      <c r="E15" s="377">
        <v>34.959302325581397</v>
      </c>
      <c r="F15" s="373">
        <v>0.32202964184831678</v>
      </c>
      <c r="G15" s="377">
        <v>61.10526315789474</v>
      </c>
      <c r="H15" s="373">
        <v>0.17679822675693718</v>
      </c>
      <c r="I15" s="366"/>
      <c r="J15" s="366"/>
      <c r="K15" s="366"/>
      <c r="L15" s="366"/>
      <c r="M15" s="366"/>
      <c r="N15" s="366"/>
      <c r="O15" s="366"/>
    </row>
    <row r="16" spans="1:18" ht="15" customHeight="1" x14ac:dyDescent="0.2">
      <c r="B16" s="368" t="s">
        <v>8</v>
      </c>
      <c r="C16" s="375">
        <v>20.992682119205298</v>
      </c>
      <c r="D16" s="370">
        <v>0.63389087544930423</v>
      </c>
      <c r="E16" s="377">
        <v>34.537084078711985</v>
      </c>
      <c r="F16" s="373">
        <v>0.373572429473083</v>
      </c>
      <c r="G16" s="377">
        <v>43.040177514792902</v>
      </c>
      <c r="H16" s="373">
        <v>0.45926092846364186</v>
      </c>
      <c r="I16" s="366"/>
      <c r="J16" s="366"/>
      <c r="K16" s="366"/>
      <c r="L16" s="366"/>
      <c r="M16" s="366"/>
      <c r="N16" s="366"/>
      <c r="O16" s="366"/>
    </row>
    <row r="17" spans="1:15" ht="15" customHeight="1" x14ac:dyDescent="0.2">
      <c r="B17" s="368" t="s">
        <v>7</v>
      </c>
      <c r="C17" s="375">
        <v>20.485682152435331</v>
      </c>
      <c r="D17" s="370">
        <v>0.28729195587591544</v>
      </c>
      <c r="E17" s="377">
        <v>42.271679473106474</v>
      </c>
      <c r="F17" s="373">
        <v>0.25822663028147619</v>
      </c>
      <c r="G17" s="377">
        <v>69.641637300081328</v>
      </c>
      <c r="H17" s="373">
        <v>0.20428559721702705</v>
      </c>
      <c r="I17" s="366"/>
      <c r="J17" s="366"/>
      <c r="K17" s="366"/>
      <c r="L17" s="366"/>
      <c r="M17" s="366"/>
      <c r="N17" s="366"/>
      <c r="O17" s="366"/>
    </row>
    <row r="18" spans="1:15" ht="15" customHeight="1" x14ac:dyDescent="0.2">
      <c r="B18" s="368" t="s">
        <v>43</v>
      </c>
      <c r="C18" s="375">
        <v>17.351242983159583</v>
      </c>
      <c r="D18" s="370">
        <v>0.26768891225787639</v>
      </c>
      <c r="E18" s="377">
        <v>29.950067781292365</v>
      </c>
      <c r="F18" s="373">
        <v>0.45698435166056761</v>
      </c>
      <c r="G18" s="377">
        <v>39.371814092953521</v>
      </c>
      <c r="H18" s="373">
        <v>0.52598274614383755</v>
      </c>
      <c r="I18" s="366"/>
      <c r="J18" s="366"/>
      <c r="K18" s="366"/>
      <c r="L18" s="366"/>
      <c r="M18" s="366"/>
      <c r="N18" s="366"/>
      <c r="O18" s="366"/>
    </row>
    <row r="19" spans="1:15" ht="15" customHeight="1" x14ac:dyDescent="0.2">
      <c r="B19" s="368" t="s">
        <v>44</v>
      </c>
      <c r="C19" s="375">
        <v>16.417979662532126</v>
      </c>
      <c r="D19" s="370">
        <v>0.24036239160752079</v>
      </c>
      <c r="E19" s="377">
        <v>24.098037474469407</v>
      </c>
      <c r="F19" s="373">
        <v>0.51316180494104435</v>
      </c>
      <c r="G19" s="377">
        <v>30.829861111111111</v>
      </c>
      <c r="H19" s="373">
        <v>0.56778662517442835</v>
      </c>
      <c r="I19" s="366"/>
      <c r="J19" s="366"/>
      <c r="K19" s="366"/>
      <c r="L19" s="366"/>
      <c r="M19" s="366"/>
      <c r="N19" s="366"/>
      <c r="O19" s="366"/>
    </row>
    <row r="20" spans="1:15" ht="15" customHeight="1" x14ac:dyDescent="0.2">
      <c r="B20" s="368" t="s">
        <v>6</v>
      </c>
      <c r="C20" s="375">
        <v>20.102698650674661</v>
      </c>
      <c r="D20" s="370">
        <v>7.193958973080164E-2</v>
      </c>
      <c r="E20" s="377">
        <v>30.925587467362924</v>
      </c>
      <c r="F20" s="373">
        <v>0.11083579856646511</v>
      </c>
      <c r="G20" s="377">
        <v>54.561349693251536</v>
      </c>
      <c r="H20" s="373">
        <v>0.14924440215238868</v>
      </c>
      <c r="I20" s="366"/>
      <c r="J20" s="366"/>
      <c r="K20" s="366"/>
      <c r="L20" s="366"/>
      <c r="M20" s="366"/>
      <c r="N20" s="366"/>
      <c r="O20" s="366"/>
    </row>
    <row r="21" spans="1:15" ht="15" customHeight="1" x14ac:dyDescent="0.2">
      <c r="B21" s="368" t="s">
        <v>5</v>
      </c>
      <c r="C21" s="375">
        <v>20.154275092936803</v>
      </c>
      <c r="D21" s="370">
        <v>0.21090199034219478</v>
      </c>
      <c r="E21" s="377">
        <v>43.947916666666664</v>
      </c>
      <c r="F21" s="373">
        <v>0.3172315965394753</v>
      </c>
      <c r="G21" s="377">
        <v>73.390532544378701</v>
      </c>
      <c r="H21" s="373">
        <v>0.39215962710746438</v>
      </c>
      <c r="I21" s="366"/>
      <c r="J21" s="366"/>
      <c r="K21" s="366"/>
      <c r="L21" s="366"/>
      <c r="M21" s="366"/>
      <c r="N21" s="366"/>
      <c r="O21" s="366"/>
    </row>
    <row r="22" spans="1:15" ht="15" customHeight="1" x14ac:dyDescent="0.2">
      <c r="B22" s="368" t="s">
        <v>38</v>
      </c>
      <c r="C22" s="375">
        <v>19.827077236289604</v>
      </c>
      <c r="D22" s="370">
        <v>8.5265002365112405E-2</v>
      </c>
      <c r="E22" s="377">
        <v>44.090409075283603</v>
      </c>
      <c r="F22" s="373">
        <v>9.8921067540637592E-2</v>
      </c>
      <c r="G22" s="377">
        <v>68.553012967200615</v>
      </c>
      <c r="H22" s="373">
        <v>0.10891859392357263</v>
      </c>
      <c r="I22" s="366"/>
      <c r="J22" s="366"/>
      <c r="K22" s="366"/>
      <c r="L22" s="366"/>
      <c r="M22" s="366"/>
      <c r="N22" s="366"/>
      <c r="O22" s="366"/>
    </row>
    <row r="23" spans="1:15" ht="15" customHeight="1" x14ac:dyDescent="0.2">
      <c r="B23" s="368" t="s">
        <v>45</v>
      </c>
      <c r="C23" s="375">
        <v>19.974946933303542</v>
      </c>
      <c r="D23" s="370">
        <v>5.4082987481492012E-2</v>
      </c>
      <c r="E23" s="377">
        <v>34.67936607892527</v>
      </c>
      <c r="F23" s="373">
        <v>0.32486913787583893</v>
      </c>
      <c r="G23" s="377">
        <v>51.258435148474796</v>
      </c>
      <c r="H23" s="373">
        <v>0.35511800760209761</v>
      </c>
      <c r="I23" s="366"/>
      <c r="J23" s="366"/>
      <c r="K23" s="366"/>
      <c r="L23" s="366"/>
      <c r="M23" s="366"/>
      <c r="N23" s="366"/>
      <c r="O23" s="366"/>
    </row>
    <row r="24" spans="1:15" ht="15" customHeight="1" x14ac:dyDescent="0.2">
      <c r="B24" s="368" t="s">
        <v>46</v>
      </c>
      <c r="C24" s="375">
        <v>17.808158765159867</v>
      </c>
      <c r="D24" s="370">
        <v>0.22292656177777609</v>
      </c>
      <c r="E24" s="377">
        <v>34.886363636363633</v>
      </c>
      <c r="F24" s="373">
        <v>0.29478703062191464</v>
      </c>
      <c r="G24" s="377">
        <v>59.644104803493448</v>
      </c>
      <c r="H24" s="373">
        <v>0.18727029648466387</v>
      </c>
      <c r="I24" s="366"/>
      <c r="J24" s="366"/>
      <c r="K24" s="366"/>
      <c r="L24" s="366"/>
      <c r="M24" s="366"/>
      <c r="N24" s="366"/>
      <c r="O24" s="366"/>
    </row>
    <row r="25" spans="1:15" ht="15" customHeight="1" x14ac:dyDescent="0.2">
      <c r="B25" s="368" t="s">
        <v>47</v>
      </c>
      <c r="C25" s="375">
        <v>14.680261011419249</v>
      </c>
      <c r="D25" s="370">
        <v>0.60209498887356405</v>
      </c>
      <c r="E25" s="377">
        <v>17.693726937269371</v>
      </c>
      <c r="F25" s="373">
        <v>0.62763207277358135</v>
      </c>
      <c r="G25" s="377">
        <v>22.582089552238806</v>
      </c>
      <c r="H25" s="373">
        <v>0.62316976346955877</v>
      </c>
      <c r="I25" s="366"/>
      <c r="J25" s="366"/>
      <c r="K25" s="366"/>
      <c r="L25" s="366"/>
      <c r="M25" s="366"/>
      <c r="N25" s="366"/>
      <c r="O25" s="366"/>
    </row>
    <row r="26" spans="1:15" ht="15" customHeight="1" x14ac:dyDescent="0.2">
      <c r="B26" s="368" t="s">
        <v>48</v>
      </c>
      <c r="C26" s="375">
        <v>21.013111874761353</v>
      </c>
      <c r="D26" s="370">
        <v>0.68340898637377878</v>
      </c>
      <c r="E26" s="377">
        <v>27.858116695551708</v>
      </c>
      <c r="F26" s="373">
        <v>0.63347611641226598</v>
      </c>
      <c r="G26" s="377">
        <v>33.560428931875521</v>
      </c>
      <c r="H26" s="373">
        <v>0.64043415577658813</v>
      </c>
      <c r="I26" s="366"/>
      <c r="J26" s="366"/>
      <c r="K26" s="366"/>
      <c r="L26" s="366"/>
      <c r="M26" s="366"/>
      <c r="N26" s="366"/>
      <c r="O26" s="366"/>
    </row>
    <row r="27" spans="1:15" ht="15" customHeight="1" x14ac:dyDescent="0.2">
      <c r="B27" s="368" t="s">
        <v>49</v>
      </c>
      <c r="C27" s="375">
        <v>16.937766143106458</v>
      </c>
      <c r="D27" s="370">
        <v>0.33346627251130884</v>
      </c>
      <c r="E27" s="377">
        <v>27.019073941134174</v>
      </c>
      <c r="F27" s="373">
        <v>0.47134743120289629</v>
      </c>
      <c r="G27" s="377">
        <v>36.210569105691022</v>
      </c>
      <c r="H27" s="373">
        <v>0.47739375236100379</v>
      </c>
      <c r="I27" s="366"/>
      <c r="J27" s="366"/>
      <c r="K27" s="366"/>
      <c r="L27" s="366"/>
      <c r="M27" s="366"/>
      <c r="N27" s="366"/>
      <c r="O27" s="366"/>
    </row>
    <row r="28" spans="1:15" ht="15" customHeight="1" x14ac:dyDescent="0.2">
      <c r="B28" s="368" t="s">
        <v>4</v>
      </c>
      <c r="C28" s="375">
        <v>20.348583877995644</v>
      </c>
      <c r="D28" s="370">
        <v>9.0237817312032842E-2</v>
      </c>
      <c r="E28" s="377">
        <v>45</v>
      </c>
      <c r="F28" s="373">
        <v>2.8071730702217298E-2</v>
      </c>
      <c r="G28" s="377">
        <v>70.385159010600702</v>
      </c>
      <c r="H28" s="373">
        <v>4.8975931920687756E-2</v>
      </c>
      <c r="I28" s="366"/>
      <c r="J28" s="366"/>
      <c r="K28" s="366"/>
      <c r="L28" s="366"/>
      <c r="M28" s="366"/>
      <c r="N28" s="366"/>
      <c r="O28" s="366"/>
    </row>
    <row r="29" spans="1:15" ht="15" customHeight="1" x14ac:dyDescent="0.2">
      <c r="B29" s="369" t="s">
        <v>3</v>
      </c>
      <c r="C29" s="378">
        <v>15.230838497515331</v>
      </c>
      <c r="D29" s="371">
        <v>0.38705694432510918</v>
      </c>
      <c r="E29" s="378">
        <v>37.338547883360619</v>
      </c>
      <c r="F29" s="374">
        <v>0.30132010199253922</v>
      </c>
      <c r="G29" s="378">
        <v>57.00289654872509</v>
      </c>
      <c r="H29" s="374">
        <v>0.33951523692326535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177" t="s">
        <v>299</v>
      </c>
      <c r="C32" s="1177"/>
      <c r="D32" s="1177"/>
      <c r="E32" s="1177"/>
      <c r="F32" s="1177"/>
      <c r="G32" s="1177"/>
      <c r="H32" s="1177"/>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459</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31 de agosto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v>23.5</v>
      </c>
      <c r="D12" s="370">
        <v>0.33098615289583072</v>
      </c>
      <c r="E12" s="377">
        <v>18</v>
      </c>
      <c r="F12" s="373">
        <v>0.15713484026367724</v>
      </c>
      <c r="G12" s="377">
        <v>46</v>
      </c>
      <c r="H12" s="373" t="s">
        <v>375</v>
      </c>
      <c r="I12" s="366"/>
      <c r="J12" s="366"/>
      <c r="K12" s="366"/>
      <c r="L12" s="366"/>
      <c r="M12" s="366"/>
      <c r="N12" s="366"/>
      <c r="O12" s="366"/>
    </row>
    <row r="13" spans="1:18" ht="15" customHeight="1" x14ac:dyDescent="0.2">
      <c r="B13" s="368" t="s">
        <v>40</v>
      </c>
      <c r="C13" s="375">
        <v>20.210526315789473</v>
      </c>
      <c r="D13" s="370">
        <v>7.140902761059599E-2</v>
      </c>
      <c r="E13" s="377">
        <v>45</v>
      </c>
      <c r="F13" s="373">
        <v>0</v>
      </c>
      <c r="G13" s="377">
        <v>70</v>
      </c>
      <c r="H13" s="373">
        <v>0</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20.313630880579012</v>
      </c>
      <c r="D15" s="370">
        <v>8.5813329677948372E-2</v>
      </c>
      <c r="E15" s="377">
        <v>44.702756619513963</v>
      </c>
      <c r="F15" s="373">
        <v>4.8193617449851671E-2</v>
      </c>
      <c r="G15" s="377">
        <v>70.511807228915657</v>
      </c>
      <c r="H15" s="373">
        <v>5.022166456356196E-2</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22.333284001775937</v>
      </c>
      <c r="D17" s="370">
        <v>0.19628140345376388</v>
      </c>
      <c r="E17" s="377">
        <v>45.905908798972384</v>
      </c>
      <c r="F17" s="373">
        <v>0.16669043600910974</v>
      </c>
      <c r="G17" s="377">
        <v>72.452741514360312</v>
      </c>
      <c r="H17" s="373">
        <v>0.15515815786403375</v>
      </c>
      <c r="I17" s="366"/>
      <c r="J17" s="366"/>
      <c r="K17" s="366"/>
      <c r="L17" s="366"/>
      <c r="M17" s="366"/>
      <c r="N17" s="366"/>
      <c r="O17" s="366"/>
    </row>
    <row r="18" spans="1:15" ht="15" customHeight="1" x14ac:dyDescent="0.2">
      <c r="B18" s="368" t="s">
        <v>43</v>
      </c>
      <c r="C18" s="375">
        <v>18.556016597510375</v>
      </c>
      <c r="D18" s="370">
        <v>0.17525606122353929</v>
      </c>
      <c r="E18" s="377">
        <v>35.493617021276599</v>
      </c>
      <c r="F18" s="373">
        <v>0.31733872311893968</v>
      </c>
      <c r="G18" s="377">
        <v>53.70945945945946</v>
      </c>
      <c r="H18" s="373">
        <v>0.33934086825673998</v>
      </c>
      <c r="I18" s="366"/>
      <c r="J18" s="366"/>
      <c r="K18" s="366"/>
      <c r="L18" s="366"/>
      <c r="M18" s="366"/>
      <c r="N18" s="366"/>
      <c r="O18" s="366"/>
    </row>
    <row r="19" spans="1:15" ht="15" customHeight="1" x14ac:dyDescent="0.2">
      <c r="B19" s="368" t="s">
        <v>44</v>
      </c>
      <c r="C19" s="375">
        <v>15.525599057221422</v>
      </c>
      <c r="D19" s="370">
        <v>0.22131546626724452</v>
      </c>
      <c r="E19" s="377">
        <v>32.030869565217394</v>
      </c>
      <c r="F19" s="373">
        <v>0.30335453551292429</v>
      </c>
      <c r="G19" s="377">
        <v>60.74431818181818</v>
      </c>
      <c r="H19" s="373">
        <v>0.15236308497781392</v>
      </c>
      <c r="I19" s="366"/>
      <c r="J19" s="366"/>
      <c r="K19" s="366"/>
      <c r="L19" s="366"/>
      <c r="M19" s="366"/>
      <c r="N19" s="366"/>
      <c r="O19" s="366"/>
    </row>
    <row r="20" spans="1:15" ht="15" customHeight="1" x14ac:dyDescent="0.2">
      <c r="B20" s="368" t="s">
        <v>6</v>
      </c>
      <c r="C20" s="375">
        <v>20.23470303247802</v>
      </c>
      <c r="D20" s="370">
        <v>0.11323944311553538</v>
      </c>
      <c r="E20" s="377">
        <v>30.900028320589069</v>
      </c>
      <c r="F20" s="373">
        <v>8.4611583131564472E-2</v>
      </c>
      <c r="G20" s="377">
        <v>54.928724544480168</v>
      </c>
      <c r="H20" s="373">
        <v>0.10852368552280145</v>
      </c>
      <c r="I20" s="366"/>
      <c r="J20" s="366"/>
      <c r="K20" s="366"/>
      <c r="L20" s="366"/>
      <c r="M20" s="366"/>
      <c r="N20" s="366"/>
      <c r="O20" s="366"/>
    </row>
    <row r="21" spans="1:15" ht="15" customHeight="1" x14ac:dyDescent="0.2">
      <c r="B21" s="368" t="s">
        <v>5</v>
      </c>
      <c r="C21" s="375">
        <v>19.852858918582971</v>
      </c>
      <c r="D21" s="370">
        <v>7.3511046222682619E-2</v>
      </c>
      <c r="E21" s="377">
        <v>43.59938109973816</v>
      </c>
      <c r="F21" s="373">
        <v>0.13788430506773519</v>
      </c>
      <c r="G21" s="377">
        <v>68.582259054634747</v>
      </c>
      <c r="H21" s="373">
        <v>0.11203149420585028</v>
      </c>
      <c r="I21" s="366"/>
      <c r="J21" s="366"/>
      <c r="K21" s="366"/>
      <c r="L21" s="366"/>
      <c r="M21" s="366"/>
      <c r="N21" s="366"/>
      <c r="O21" s="366"/>
    </row>
    <row r="22" spans="1:15" ht="15" customHeight="1" x14ac:dyDescent="0.2">
      <c r="B22" s="368" t="s">
        <v>38</v>
      </c>
      <c r="C22" s="375">
        <v>20.043085476025016</v>
      </c>
      <c r="D22" s="370">
        <v>1.7120690095350617E-2</v>
      </c>
      <c r="E22" s="377">
        <v>44.580693815987935</v>
      </c>
      <c r="F22" s="373">
        <v>8.995096878737377E-2</v>
      </c>
      <c r="G22" s="377">
        <v>69.362068965517238</v>
      </c>
      <c r="H22" s="373">
        <v>5.3685293566158664E-2</v>
      </c>
      <c r="I22" s="366"/>
      <c r="J22" s="366"/>
      <c r="K22" s="366"/>
      <c r="L22" s="366"/>
      <c r="M22" s="366"/>
      <c r="N22" s="366"/>
      <c r="O22" s="366"/>
    </row>
    <row r="23" spans="1:15" ht="15" customHeight="1" x14ac:dyDescent="0.2">
      <c r="B23" s="368" t="s">
        <v>45</v>
      </c>
      <c r="C23" s="375">
        <v>20.171374764595104</v>
      </c>
      <c r="D23" s="370">
        <v>0.1021288897731423</v>
      </c>
      <c r="E23" s="377">
        <v>45.188612099644125</v>
      </c>
      <c r="F23" s="373">
        <v>5.6768764817032837E-2</v>
      </c>
      <c r="G23" s="377">
        <v>70.222421524663673</v>
      </c>
      <c r="H23" s="373">
        <v>3.1862193776579999E-2</v>
      </c>
      <c r="I23" s="366"/>
      <c r="J23" s="366"/>
      <c r="K23" s="366"/>
      <c r="L23" s="366"/>
      <c r="M23" s="366"/>
      <c r="N23" s="366"/>
      <c r="O23" s="366"/>
    </row>
    <row r="24" spans="1:15" ht="15" customHeight="1" x14ac:dyDescent="0.2">
      <c r="B24" s="368" t="s">
        <v>46</v>
      </c>
      <c r="C24" s="375">
        <v>16.333333333333332</v>
      </c>
      <c r="D24" s="370">
        <v>0.29458788610885023</v>
      </c>
      <c r="E24" s="377">
        <v>28.6</v>
      </c>
      <c r="F24" s="373">
        <v>0.1761411234248256</v>
      </c>
      <c r="G24" s="377">
        <v>65</v>
      </c>
      <c r="H24" s="373">
        <v>0.10878565864408424</v>
      </c>
      <c r="I24" s="366"/>
      <c r="J24" s="366"/>
      <c r="K24" s="366"/>
      <c r="L24" s="366"/>
      <c r="M24" s="366"/>
      <c r="N24" s="366"/>
      <c r="O24" s="366"/>
    </row>
    <row r="25" spans="1:15" ht="15" customHeight="1" x14ac:dyDescent="0.2">
      <c r="B25" s="368" t="s">
        <v>47</v>
      </c>
      <c r="C25" s="375">
        <v>114.91360691144709</v>
      </c>
      <c r="D25" s="370">
        <v>0.38388876886500589</v>
      </c>
      <c r="E25" s="377">
        <v>131.19415807560136</v>
      </c>
      <c r="F25" s="373">
        <v>0.28306670637071479</v>
      </c>
      <c r="G25" s="377">
        <v>130.1679389312977</v>
      </c>
      <c r="H25" s="373">
        <v>0.28570974374635916</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v>20</v>
      </c>
      <c r="D28" s="370">
        <v>0</v>
      </c>
      <c r="E28" s="377" t="s">
        <v>375</v>
      </c>
      <c r="F28" s="373" t="s">
        <v>375</v>
      </c>
      <c r="G28" s="377" t="s">
        <v>375</v>
      </c>
      <c r="H28" s="373" t="s">
        <v>375</v>
      </c>
      <c r="I28" s="366"/>
      <c r="J28" s="366"/>
      <c r="K28" s="366"/>
      <c r="L28" s="366"/>
      <c r="M28" s="366"/>
      <c r="N28" s="366"/>
      <c r="O28" s="366"/>
    </row>
    <row r="29" spans="1:15" ht="15" customHeight="1" x14ac:dyDescent="0.2">
      <c r="B29" s="369" t="s">
        <v>3</v>
      </c>
      <c r="C29" s="378">
        <v>20.783837673000235</v>
      </c>
      <c r="D29" s="371">
        <v>0.61250482527194794</v>
      </c>
      <c r="E29" s="378">
        <v>43.038541382136032</v>
      </c>
      <c r="F29" s="374">
        <v>0.44831377818956003</v>
      </c>
      <c r="G29" s="378">
        <v>68.97004434775333</v>
      </c>
      <c r="H29" s="374">
        <v>0.23509783523447494</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177" t="s">
        <v>299</v>
      </c>
      <c r="C32" s="1177"/>
      <c r="D32" s="1177"/>
      <c r="E32" s="1177"/>
      <c r="F32" s="1177"/>
      <c r="G32" s="1177"/>
      <c r="H32" s="1177"/>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B1:X37"/>
  <sheetViews>
    <sheetView zoomScale="85" zoomScaleNormal="85" workbookViewId="0"/>
  </sheetViews>
  <sheetFormatPr baseColWidth="10" defaultRowHeight="12.75" x14ac:dyDescent="0.2"/>
  <cols>
    <col min="1" max="1" width="2" customWidth="1"/>
    <col min="2" max="2" width="13" customWidth="1"/>
    <col min="3" max="4" width="9.140625" customWidth="1"/>
    <col min="5" max="5" width="9.42578125" customWidth="1"/>
    <col min="6" max="6" width="7.42578125" customWidth="1"/>
    <col min="7" max="7" width="2.28515625" customWidth="1"/>
    <col min="8" max="8" width="12.5703125" customWidth="1"/>
    <col min="9" max="10" width="9.140625" customWidth="1"/>
    <col min="11" max="11" width="9.42578125" customWidth="1"/>
    <col min="12" max="12" width="7.42578125" customWidth="1"/>
    <col min="13" max="13" width="2.42578125" customWidth="1"/>
    <col min="14" max="14" width="13" customWidth="1"/>
    <col min="15" max="16" width="9.140625" customWidth="1"/>
    <col min="17" max="17" width="9.28515625" customWidth="1"/>
    <col min="18" max="18" width="7.42578125" customWidth="1"/>
    <col min="19" max="19" width="2.140625" customWidth="1"/>
    <col min="20" max="20" width="12.42578125" customWidth="1"/>
    <col min="21" max="22" width="9.140625" customWidth="1"/>
    <col min="23" max="23" width="9.28515625" customWidth="1"/>
    <col min="24" max="24" width="7.42578125" customWidth="1"/>
  </cols>
  <sheetData>
    <row r="1" spans="2:24" s="354" customFormat="1" x14ac:dyDescent="0.2">
      <c r="B1" s="354" t="s">
        <v>85</v>
      </c>
      <c r="C1" s="354" t="s">
        <v>69</v>
      </c>
      <c r="F1" s="354" t="s">
        <v>68</v>
      </c>
      <c r="J1" s="354" t="s">
        <v>85</v>
      </c>
      <c r="K1" s="354" t="s">
        <v>70</v>
      </c>
    </row>
    <row r="2" spans="2:24" s="2" customFormat="1" ht="15" customHeight="1" x14ac:dyDescent="0.2">
      <c r="B2" s="11"/>
    </row>
    <row r="3" spans="2:24" s="44" customFormat="1" ht="38.25" customHeight="1" x14ac:dyDescent="0.2">
      <c r="B3" s="1058"/>
      <c r="C3" s="1058"/>
      <c r="D3" s="1058"/>
    </row>
    <row r="4" spans="2:24" s="7" customFormat="1" ht="23.25" customHeight="1" x14ac:dyDescent="0.2">
      <c r="B4" s="1173" t="s">
        <v>462</v>
      </c>
      <c r="C4" s="1173"/>
      <c r="D4" s="1173"/>
      <c r="E4" s="1173"/>
      <c r="F4" s="1173"/>
      <c r="G4" s="1173"/>
      <c r="H4" s="1173"/>
      <c r="I4" s="1173"/>
      <c r="J4" s="1173"/>
      <c r="K4" s="1173"/>
      <c r="L4" s="1173"/>
      <c r="M4" s="1173"/>
      <c r="N4" s="1173"/>
      <c r="O4" s="1173"/>
      <c r="P4" s="1173"/>
      <c r="Q4" s="1173"/>
      <c r="R4" s="1173"/>
      <c r="S4" s="1173"/>
      <c r="T4" s="1173"/>
      <c r="U4" s="1173"/>
      <c r="V4" s="1173"/>
      <c r="W4" s="389"/>
      <c r="X4" s="389"/>
    </row>
    <row r="5" spans="2:24" s="7" customFormat="1" ht="15.75" customHeight="1" x14ac:dyDescent="0.2">
      <c r="B5" s="1171" t="str">
        <f>porsaad!B6</f>
        <v>Situación a 31 de agosto de 2023</v>
      </c>
      <c r="C5" s="1171"/>
      <c r="D5" s="1171"/>
      <c r="E5" s="1171"/>
      <c r="F5" s="1171"/>
      <c r="G5" s="1171"/>
      <c r="H5" s="1171"/>
      <c r="I5" s="1171"/>
      <c r="J5" s="1171"/>
      <c r="K5" s="1171"/>
      <c r="L5" s="1171"/>
      <c r="M5" s="1171"/>
      <c r="N5" s="1171"/>
      <c r="O5" s="1171"/>
      <c r="P5" s="1171"/>
      <c r="Q5" s="1171"/>
      <c r="R5" s="1171"/>
      <c r="S5" s="1171"/>
      <c r="T5" s="1171"/>
      <c r="U5" s="1171"/>
      <c r="V5" s="1171"/>
      <c r="W5" s="401"/>
      <c r="X5" s="401"/>
    </row>
    <row r="7" spans="2:24" ht="16.5" customHeight="1" x14ac:dyDescent="0.2">
      <c r="M7" s="355"/>
      <c r="S7" s="355"/>
    </row>
    <row r="8" spans="2:24" ht="16.5" customHeight="1" x14ac:dyDescent="0.2">
      <c r="M8" s="355"/>
      <c r="S8" s="355"/>
    </row>
    <row r="9" spans="2:24" ht="15" customHeight="1" x14ac:dyDescent="0.2">
      <c r="B9" s="1174" t="s">
        <v>133</v>
      </c>
      <c r="C9" s="1175"/>
      <c r="D9" s="1175"/>
      <c r="E9" s="1175"/>
      <c r="F9" s="1176"/>
      <c r="G9" s="355"/>
      <c r="H9" s="1174" t="s">
        <v>135</v>
      </c>
      <c r="I9" s="1175"/>
      <c r="J9" s="1175"/>
      <c r="K9" s="1175"/>
      <c r="L9" s="1176"/>
      <c r="M9" s="356"/>
      <c r="S9" s="356"/>
    </row>
    <row r="10" spans="2:24" ht="15" customHeight="1" x14ac:dyDescent="0.2">
      <c r="B10" s="357" t="s">
        <v>132</v>
      </c>
      <c r="C10" s="358" t="s">
        <v>51</v>
      </c>
      <c r="D10" s="358" t="s">
        <v>36</v>
      </c>
      <c r="E10" s="358" t="s">
        <v>35</v>
      </c>
      <c r="F10" s="359" t="s">
        <v>3</v>
      </c>
      <c r="G10" s="355"/>
      <c r="H10" s="357" t="s">
        <v>132</v>
      </c>
      <c r="I10" s="358" t="s">
        <v>51</v>
      </c>
      <c r="J10" s="358" t="s">
        <v>36</v>
      </c>
      <c r="K10" s="358" t="s">
        <v>35</v>
      </c>
      <c r="L10" s="359" t="s">
        <v>3</v>
      </c>
      <c r="M10" s="356"/>
      <c r="S10" s="356"/>
    </row>
    <row r="11" spans="2:24" ht="15.75" customHeight="1" x14ac:dyDescent="0.2">
      <c r="B11" s="397" t="s">
        <v>123</v>
      </c>
      <c r="C11" s="379">
        <v>8.0388355770831428E-3</v>
      </c>
      <c r="D11" s="379">
        <v>8.0110004599168397E-3</v>
      </c>
      <c r="E11" s="379">
        <v>9.4405099150141648E-3</v>
      </c>
      <c r="F11" s="380">
        <v>8.39403296558946E-3</v>
      </c>
      <c r="G11" s="355"/>
      <c r="H11" s="397" t="s">
        <v>123</v>
      </c>
      <c r="I11" s="383">
        <v>2.0607339510039895E-2</v>
      </c>
      <c r="J11" s="383">
        <v>1.4212192638669996E-2</v>
      </c>
      <c r="K11" s="383">
        <v>1.1302123609541371E-2</v>
      </c>
      <c r="L11" s="384">
        <v>1.5175274672972579E-2</v>
      </c>
      <c r="M11" s="356"/>
      <c r="S11" s="356"/>
    </row>
    <row r="12" spans="2:24" ht="15.75" customHeight="1" x14ac:dyDescent="0.2">
      <c r="B12" s="398" t="s">
        <v>124</v>
      </c>
      <c r="C12" s="381">
        <v>1.6888535664613551E-2</v>
      </c>
      <c r="D12" s="381">
        <v>5.0919364376155662E-3</v>
      </c>
      <c r="E12" s="381">
        <v>2.8611898016997167E-3</v>
      </c>
      <c r="F12" s="382">
        <v>8.5734954292575622E-3</v>
      </c>
      <c r="G12" s="355"/>
      <c r="H12" s="398" t="s">
        <v>124</v>
      </c>
      <c r="I12" s="381">
        <v>9.9409805796432452E-3</v>
      </c>
      <c r="J12" s="381">
        <v>8.298581570175316E-3</v>
      </c>
      <c r="K12" s="381">
        <v>1.3532805900898222E-3</v>
      </c>
      <c r="L12" s="382">
        <v>6.4578834775376875E-3</v>
      </c>
      <c r="M12" s="356"/>
      <c r="S12" s="356"/>
    </row>
    <row r="13" spans="2:24" ht="15.75" customHeight="1" x14ac:dyDescent="0.2">
      <c r="B13" s="399" t="s">
        <v>125</v>
      </c>
      <c r="C13" s="383">
        <v>7.6162194381944034E-2</v>
      </c>
      <c r="D13" s="383">
        <v>3.057039074159244E-2</v>
      </c>
      <c r="E13" s="383">
        <v>9.6246458923512756E-3</v>
      </c>
      <c r="F13" s="384">
        <v>4.0806434006841773E-2</v>
      </c>
      <c r="G13" s="355"/>
      <c r="H13" s="399" t="s">
        <v>125</v>
      </c>
      <c r="I13" s="383">
        <v>4.2022486728873355E-2</v>
      </c>
      <c r="J13" s="383">
        <v>1.1101967949343785E-2</v>
      </c>
      <c r="K13" s="383">
        <v>1.1079055380405687E-2</v>
      </c>
      <c r="L13" s="384">
        <v>2.0490879304211902E-2</v>
      </c>
      <c r="M13" s="356"/>
      <c r="S13" s="356"/>
    </row>
    <row r="14" spans="2:24" ht="15.75" customHeight="1" x14ac:dyDescent="0.2">
      <c r="B14" s="398" t="s">
        <v>126</v>
      </c>
      <c r="C14" s="381">
        <v>0.89225704941977546</v>
      </c>
      <c r="D14" s="381">
        <v>0.14653044367895926</v>
      </c>
      <c r="E14" s="381">
        <v>7.3541076487252124E-2</v>
      </c>
      <c r="F14" s="382">
        <v>0.38439009589215972</v>
      </c>
      <c r="G14" s="355"/>
      <c r="H14" s="398" t="s">
        <v>126</v>
      </c>
      <c r="I14" s="381">
        <v>0.26669194500313231</v>
      </c>
      <c r="J14" s="381">
        <v>0.14595740526367174</v>
      </c>
      <c r="K14" s="381">
        <v>5.0011896972220568E-2</v>
      </c>
      <c r="L14" s="382">
        <v>0.15032489817185285</v>
      </c>
      <c r="M14" s="356"/>
      <c r="S14" s="356"/>
    </row>
    <row r="15" spans="2:24" ht="15.75" customHeight="1" x14ac:dyDescent="0.2">
      <c r="B15" s="399" t="s">
        <v>127</v>
      </c>
      <c r="C15" s="383">
        <v>4.2906009526315503E-3</v>
      </c>
      <c r="D15" s="383">
        <v>0.66742380867459472</v>
      </c>
      <c r="E15" s="383">
        <v>0.18011331444759207</v>
      </c>
      <c r="F15" s="384">
        <v>0.31164859399485295</v>
      </c>
      <c r="G15" s="355"/>
      <c r="H15" s="399" t="s">
        <v>127</v>
      </c>
      <c r="I15" s="383">
        <v>0.34077945200962773</v>
      </c>
      <c r="J15" s="383">
        <v>8.8271802954016099E-2</v>
      </c>
      <c r="K15" s="383">
        <v>0.12780322407947178</v>
      </c>
      <c r="L15" s="384">
        <v>0.17832575989098251</v>
      </c>
      <c r="M15" s="356"/>
      <c r="S15" s="356"/>
    </row>
    <row r="16" spans="2:24" ht="15.75" customHeight="1" x14ac:dyDescent="0.2">
      <c r="B16" s="398" t="s">
        <v>128</v>
      </c>
      <c r="C16" s="381">
        <v>1.8794872758711423E-3</v>
      </c>
      <c r="D16" s="381">
        <v>0.13987572859274833</v>
      </c>
      <c r="E16" s="381">
        <v>0.53903682719546742</v>
      </c>
      <c r="F16" s="382">
        <v>0.19660760439812544</v>
      </c>
      <c r="G16" s="355"/>
      <c r="H16" s="398" t="s">
        <v>128</v>
      </c>
      <c r="I16" s="381">
        <v>0.2864585050611626</v>
      </c>
      <c r="J16" s="381">
        <v>0.25608446421846887</v>
      </c>
      <c r="K16" s="381">
        <v>6.6429718636606988E-2</v>
      </c>
      <c r="L16" s="382">
        <v>0.20142183656394508</v>
      </c>
      <c r="M16" s="356"/>
      <c r="S16" s="356"/>
    </row>
    <row r="17" spans="2:19" ht="15.75" customHeight="1" x14ac:dyDescent="0.2">
      <c r="B17" s="399" t="s">
        <v>129</v>
      </c>
      <c r="C17" s="383">
        <v>3.11457891430075E-4</v>
      </c>
      <c r="D17" s="383">
        <v>2.1118630386424008E-3</v>
      </c>
      <c r="E17" s="383">
        <v>0.15473087818696885</v>
      </c>
      <c r="F17" s="384">
        <v>4.1361472554268891E-2</v>
      </c>
      <c r="G17" s="355"/>
      <c r="H17" s="399" t="s">
        <v>129</v>
      </c>
      <c r="I17" s="383">
        <v>2.0195192719839099E-2</v>
      </c>
      <c r="J17" s="383">
        <v>0.2710358582407007</v>
      </c>
      <c r="K17" s="383">
        <v>0.14563381119505087</v>
      </c>
      <c r="L17" s="384">
        <v>0.15255935591505052</v>
      </c>
      <c r="M17" s="356"/>
      <c r="S17" s="356"/>
    </row>
    <row r="18" spans="2:19" ht="15.75" customHeight="1" x14ac:dyDescent="0.2">
      <c r="B18" s="398" t="s">
        <v>130</v>
      </c>
      <c r="C18" s="381">
        <v>9.1289381970884053E-5</v>
      </c>
      <c r="D18" s="381">
        <v>3.4259111515754496E-4</v>
      </c>
      <c r="E18" s="381">
        <v>3.0566572237960339E-2</v>
      </c>
      <c r="F18" s="382">
        <v>8.1516661332129512E-3</v>
      </c>
      <c r="G18" s="355"/>
      <c r="H18" s="398" t="s">
        <v>130</v>
      </c>
      <c r="I18" s="381">
        <v>2.2915361535164364E-3</v>
      </c>
      <c r="J18" s="381">
        <v>7.3376197715449315E-2</v>
      </c>
      <c r="K18" s="381">
        <v>0.2361400273630361</v>
      </c>
      <c r="L18" s="382">
        <v>0.10660768232624085</v>
      </c>
      <c r="M18" s="355"/>
      <c r="S18" s="355"/>
    </row>
    <row r="19" spans="2:19" ht="15.75" customHeight="1" x14ac:dyDescent="0.2">
      <c r="B19" s="399" t="s">
        <v>131</v>
      </c>
      <c r="C19" s="383">
        <v>8.0549454680191817E-5</v>
      </c>
      <c r="D19" s="383">
        <v>4.2237260772848013E-5</v>
      </c>
      <c r="E19" s="383">
        <v>8.4985835694050988E-5</v>
      </c>
      <c r="F19" s="384">
        <v>6.6604625691254262E-5</v>
      </c>
      <c r="G19" s="355"/>
      <c r="H19" s="399" t="s">
        <v>131</v>
      </c>
      <c r="I19" s="383">
        <v>1.1012562234165321E-2</v>
      </c>
      <c r="J19" s="383">
        <v>0.13166152944950418</v>
      </c>
      <c r="K19" s="383">
        <v>0.35024686217357681</v>
      </c>
      <c r="L19" s="384">
        <v>0.16863642967720602</v>
      </c>
    </row>
    <row r="20" spans="2:19" x14ac:dyDescent="0.2">
      <c r="B20" s="360" t="s">
        <v>3</v>
      </c>
      <c r="C20" s="387">
        <v>1</v>
      </c>
      <c r="D20" s="387">
        <v>0.99999999999999989</v>
      </c>
      <c r="E20" s="387">
        <v>1</v>
      </c>
      <c r="F20" s="388">
        <v>1</v>
      </c>
      <c r="G20" s="355"/>
      <c r="H20" s="360" t="s">
        <v>3</v>
      </c>
      <c r="I20" s="387">
        <v>0.99999999999999989</v>
      </c>
      <c r="J20" s="387">
        <v>1</v>
      </c>
      <c r="K20" s="387">
        <v>1</v>
      </c>
      <c r="L20" s="388">
        <v>1</v>
      </c>
    </row>
    <row r="23" spans="2:19" ht="15" customHeight="1" x14ac:dyDescent="0.2"/>
    <row r="24" spans="2:19" ht="15" customHeight="1" x14ac:dyDescent="0.2">
      <c r="H24" s="492"/>
      <c r="I24" s="492"/>
      <c r="J24" s="492"/>
      <c r="K24" s="492"/>
      <c r="L24" s="492"/>
    </row>
    <row r="25" spans="2:19" ht="15" customHeight="1" x14ac:dyDescent="0.2">
      <c r="B25" s="1174" t="s">
        <v>134</v>
      </c>
      <c r="C25" s="1175"/>
      <c r="D25" s="1175"/>
      <c r="E25" s="1175"/>
      <c r="F25" s="1176"/>
      <c r="H25" s="1183" t="s">
        <v>136</v>
      </c>
      <c r="I25" s="1183"/>
      <c r="J25" s="1183"/>
      <c r="K25" s="1183"/>
      <c r="L25" s="1183"/>
    </row>
    <row r="26" spans="2:19" ht="15" customHeight="1" x14ac:dyDescent="0.2">
      <c r="B26" s="357" t="s">
        <v>132</v>
      </c>
      <c r="C26" s="358" t="s">
        <v>51</v>
      </c>
      <c r="D26" s="358" t="s">
        <v>36</v>
      </c>
      <c r="E26" s="358" t="s">
        <v>35</v>
      </c>
      <c r="F26" s="359" t="s">
        <v>3</v>
      </c>
      <c r="H26" s="493" t="s">
        <v>132</v>
      </c>
      <c r="I26" s="494" t="s">
        <v>51</v>
      </c>
      <c r="J26" s="494" t="s">
        <v>36</v>
      </c>
      <c r="K26" s="494" t="s">
        <v>35</v>
      </c>
      <c r="L26" s="493" t="s">
        <v>3</v>
      </c>
    </row>
    <row r="27" spans="2:19" ht="15.75" customHeight="1" x14ac:dyDescent="0.2">
      <c r="B27" s="397" t="s">
        <v>123</v>
      </c>
      <c r="C27" s="383">
        <v>4.1176470588235297E-3</v>
      </c>
      <c r="D27" s="383">
        <v>5.6550424128180964E-3</v>
      </c>
      <c r="E27" s="383">
        <v>8.0862533692722376E-3</v>
      </c>
      <c r="F27" s="384">
        <v>5.8632603915820336E-3</v>
      </c>
      <c r="H27" s="495" t="s">
        <v>123</v>
      </c>
      <c r="I27" s="490">
        <v>2.1696751643330573E-2</v>
      </c>
      <c r="J27" s="490">
        <v>1.1960742902215001E-2</v>
      </c>
      <c r="K27" s="490">
        <v>2.5850950174646139E-3</v>
      </c>
      <c r="L27" s="490">
        <v>1.1473116702382272E-2</v>
      </c>
    </row>
    <row r="28" spans="2:19" ht="15.75" customHeight="1" x14ac:dyDescent="0.2">
      <c r="B28" s="398" t="s">
        <v>124</v>
      </c>
      <c r="C28" s="381">
        <v>1.176470588235294E-3</v>
      </c>
      <c r="D28" s="381">
        <v>9.42507068803016E-4</v>
      </c>
      <c r="E28" s="381">
        <v>3.3692722371967657E-4</v>
      </c>
      <c r="F28" s="382">
        <v>8.3760862736886193E-4</v>
      </c>
      <c r="H28" s="496" t="s">
        <v>124</v>
      </c>
      <c r="I28" s="491">
        <v>4.1526159907522044E-2</v>
      </c>
      <c r="J28" s="491">
        <v>1.7426048127443333E-2</v>
      </c>
      <c r="K28" s="491">
        <v>1.8549579022535165E-2</v>
      </c>
      <c r="L28" s="491">
        <v>2.4092829570375247E-2</v>
      </c>
    </row>
    <row r="29" spans="2:19" ht="15.75" customHeight="1" x14ac:dyDescent="0.2">
      <c r="B29" s="399" t="s">
        <v>125</v>
      </c>
      <c r="C29" s="383">
        <v>1.0294117647058823E-2</v>
      </c>
      <c r="D29" s="383">
        <v>2.8275212064090482E-3</v>
      </c>
      <c r="E29" s="383">
        <v>2.0215633423180594E-3</v>
      </c>
      <c r="F29" s="384">
        <v>5.2350539210553873E-3</v>
      </c>
      <c r="H29" s="495" t="s">
        <v>125</v>
      </c>
      <c r="I29" s="490">
        <v>8.3414844353851311E-2</v>
      </c>
      <c r="J29" s="490">
        <v>4.5334448232611665E-2</v>
      </c>
      <c r="K29" s="490">
        <v>2.9305124245091366E-2</v>
      </c>
      <c r="L29" s="490">
        <v>5.0112155350364729E-2</v>
      </c>
    </row>
    <row r="30" spans="2:19" ht="15.75" customHeight="1" x14ac:dyDescent="0.2">
      <c r="B30" s="398" t="s">
        <v>126</v>
      </c>
      <c r="C30" s="381">
        <v>0.11352941176470588</v>
      </c>
      <c r="D30" s="381">
        <v>6.314797360980208E-2</v>
      </c>
      <c r="E30" s="381">
        <v>1.078167115902965E-2</v>
      </c>
      <c r="F30" s="382">
        <v>6.4809967542665686E-2</v>
      </c>
      <c r="H30" s="496" t="s">
        <v>126</v>
      </c>
      <c r="I30" s="491">
        <v>0.68189497732511606</v>
      </c>
      <c r="J30" s="491">
        <v>0.12110306065712968</v>
      </c>
      <c r="K30" s="491">
        <v>9.1153660926316493E-2</v>
      </c>
      <c r="L30" s="491">
        <v>0.25812544942634419</v>
      </c>
    </row>
    <row r="31" spans="2:19" ht="15.75" customHeight="1" x14ac:dyDescent="0.2">
      <c r="B31" s="399" t="s">
        <v>127</v>
      </c>
      <c r="C31" s="383">
        <v>0.23117647058823529</v>
      </c>
      <c r="D31" s="383">
        <v>6.6603832862079798E-2</v>
      </c>
      <c r="E31" s="383">
        <v>4.5148247978436661E-2</v>
      </c>
      <c r="F31" s="384">
        <v>0.11852162077269396</v>
      </c>
      <c r="H31" s="495" t="s">
        <v>127</v>
      </c>
      <c r="I31" s="490">
        <v>0.10526891796685295</v>
      </c>
      <c r="J31" s="490">
        <v>0.48961462701877945</v>
      </c>
      <c r="K31" s="490">
        <v>0.10655352032371811</v>
      </c>
      <c r="L31" s="490">
        <v>0.26524293170866081</v>
      </c>
    </row>
    <row r="32" spans="2:19" ht="15.75" customHeight="1" x14ac:dyDescent="0.2">
      <c r="B32" s="398" t="s">
        <v>128</v>
      </c>
      <c r="C32" s="381">
        <v>0.56999999999999995</v>
      </c>
      <c r="D32" s="381">
        <v>0.14074772227458374</v>
      </c>
      <c r="E32" s="381">
        <v>5.4245283018867926E-2</v>
      </c>
      <c r="F32" s="382">
        <v>0.26667364673856142</v>
      </c>
      <c r="H32" s="496" t="s">
        <v>128</v>
      </c>
      <c r="I32" s="491">
        <v>5.922146145269739E-2</v>
      </c>
      <c r="J32" s="491">
        <v>0.21355206048041239</v>
      </c>
      <c r="K32" s="491">
        <v>0.38330814664740298</v>
      </c>
      <c r="L32" s="491">
        <v>0.22803490231573073</v>
      </c>
    </row>
    <row r="33" spans="2:12" ht="15.75" customHeight="1" x14ac:dyDescent="0.2">
      <c r="B33" s="399" t="s">
        <v>129</v>
      </c>
      <c r="C33" s="383">
        <v>6.1176470588235297E-2</v>
      </c>
      <c r="D33" s="383">
        <v>0.1900722588752749</v>
      </c>
      <c r="E33" s="383">
        <v>6.0309973045822106E-2</v>
      </c>
      <c r="F33" s="384">
        <v>0.10386346979373888</v>
      </c>
      <c r="H33" s="495" t="s">
        <v>129</v>
      </c>
      <c r="I33" s="490">
        <v>9.2341156111274509E-4</v>
      </c>
      <c r="J33" s="490">
        <v>8.0527048519669492E-2</v>
      </c>
      <c r="K33" s="490">
        <v>0.14948159711266476</v>
      </c>
      <c r="L33" s="490">
        <v>8.2000407837637693E-2</v>
      </c>
    </row>
    <row r="34" spans="2:12" ht="15.75" customHeight="1" x14ac:dyDescent="0.2">
      <c r="B34" s="398" t="s">
        <v>130</v>
      </c>
      <c r="C34" s="381">
        <v>4.1176470588235297E-3</v>
      </c>
      <c r="D34" s="381">
        <v>0.39333961671379203</v>
      </c>
      <c r="E34" s="381">
        <v>0.16273584905660377</v>
      </c>
      <c r="F34" s="382">
        <v>0.18312218615851744</v>
      </c>
      <c r="H34" s="496" t="s">
        <v>130</v>
      </c>
      <c r="I34" s="491">
        <v>7.7976976271742918E-4</v>
      </c>
      <c r="J34" s="491">
        <v>9.0987849609282401E-3</v>
      </c>
      <c r="K34" s="491">
        <v>0.13038400008856857</v>
      </c>
      <c r="L34" s="491">
        <v>4.6133949621319177E-2</v>
      </c>
    </row>
    <row r="35" spans="2:12" ht="15.75" customHeight="1" x14ac:dyDescent="0.2">
      <c r="B35" s="399" t="s">
        <v>131</v>
      </c>
      <c r="C35" s="383">
        <v>4.4117647058823529E-3</v>
      </c>
      <c r="D35" s="383">
        <v>0.13666352497643733</v>
      </c>
      <c r="E35" s="383">
        <v>0.65633423180592987</v>
      </c>
      <c r="F35" s="384">
        <v>0.25107318605381634</v>
      </c>
      <c r="H35" s="495" t="s">
        <v>131</v>
      </c>
      <c r="I35" s="490">
        <v>5.2737060267994554E-3</v>
      </c>
      <c r="J35" s="490">
        <v>1.1383179100810744E-2</v>
      </c>
      <c r="K35" s="490">
        <v>8.8679276616237937E-2</v>
      </c>
      <c r="L35" s="490">
        <v>3.4784257467185171E-2</v>
      </c>
    </row>
    <row r="36" spans="2:12" x14ac:dyDescent="0.2">
      <c r="B36" s="360" t="s">
        <v>3</v>
      </c>
      <c r="C36" s="387">
        <v>0.99999999999999989</v>
      </c>
      <c r="D36" s="387">
        <v>1</v>
      </c>
      <c r="E36" s="387">
        <v>1</v>
      </c>
      <c r="F36" s="388">
        <v>0.99999999999999989</v>
      </c>
      <c r="H36" s="496" t="s">
        <v>3</v>
      </c>
      <c r="I36" s="497">
        <v>0.99999999999999989</v>
      </c>
      <c r="J36" s="497">
        <v>1</v>
      </c>
      <c r="K36" s="497">
        <v>1</v>
      </c>
      <c r="L36" s="498">
        <v>1.0000000000000002</v>
      </c>
    </row>
    <row r="37" spans="2:12" x14ac:dyDescent="0.2">
      <c r="H37" s="492"/>
      <c r="I37" s="492"/>
      <c r="J37" s="492"/>
      <c r="K37" s="492"/>
      <c r="L37" s="492"/>
    </row>
  </sheetData>
  <mergeCells count="7">
    <mergeCell ref="B3:D3"/>
    <mergeCell ref="B9:F9"/>
    <mergeCell ref="B25:F25"/>
    <mergeCell ref="H9:L9"/>
    <mergeCell ref="H25:L25"/>
    <mergeCell ref="B4:V4"/>
    <mergeCell ref="B5:V5"/>
  </mergeCells>
  <conditionalFormatting sqref="C11:C19">
    <cfRule type="colorScale" priority="4">
      <colorScale>
        <cfvo type="min"/>
        <cfvo type="max"/>
        <color rgb="FFFCFCFF"/>
        <color rgb="FF63BE7B"/>
      </colorScale>
    </cfRule>
  </conditionalFormatting>
  <conditionalFormatting sqref="D11:D19">
    <cfRule type="colorScale" priority="5">
      <colorScale>
        <cfvo type="min"/>
        <cfvo type="max"/>
        <color rgb="FFFCFCFF"/>
        <color rgb="FF63BE7B"/>
      </colorScale>
    </cfRule>
  </conditionalFormatting>
  <conditionalFormatting sqref="E11:E19">
    <cfRule type="colorScale" priority="6">
      <colorScale>
        <cfvo type="min"/>
        <cfvo type="max"/>
        <color rgb="FFFCFCFF"/>
        <color rgb="FF63BE7B"/>
      </colorScale>
    </cfRule>
  </conditionalFormatting>
  <conditionalFormatting sqref="C27:C35">
    <cfRule type="colorScale" priority="7">
      <colorScale>
        <cfvo type="min"/>
        <cfvo type="max"/>
        <color rgb="FFFCFCFF"/>
        <color rgb="FF63BE7B"/>
      </colorScale>
    </cfRule>
  </conditionalFormatting>
  <conditionalFormatting sqref="D27:D35">
    <cfRule type="colorScale" priority="8">
      <colorScale>
        <cfvo type="min"/>
        <cfvo type="max"/>
        <color rgb="FFFCFCFF"/>
        <color rgb="FF63BE7B"/>
      </colorScale>
    </cfRule>
  </conditionalFormatting>
  <conditionalFormatting sqref="E27:E35">
    <cfRule type="colorScale" priority="9">
      <colorScale>
        <cfvo type="min"/>
        <cfvo type="max"/>
        <color rgb="FFFCFCFF"/>
        <color rgb="FF63BE7B"/>
      </colorScale>
    </cfRule>
  </conditionalFormatting>
  <conditionalFormatting sqref="I11:I19">
    <cfRule type="colorScale" priority="10">
      <colorScale>
        <cfvo type="min"/>
        <cfvo type="max"/>
        <color rgb="FFFCFCFF"/>
        <color rgb="FF63BE7B"/>
      </colorScale>
    </cfRule>
  </conditionalFormatting>
  <conditionalFormatting sqref="J11:J19">
    <cfRule type="colorScale" priority="11">
      <colorScale>
        <cfvo type="min"/>
        <cfvo type="max"/>
        <color rgb="FFFCFCFF"/>
        <color rgb="FF63BE7B"/>
      </colorScale>
    </cfRule>
  </conditionalFormatting>
  <conditionalFormatting sqref="K11:K19">
    <cfRule type="colorScale" priority="12">
      <colorScale>
        <cfvo type="min"/>
        <cfvo type="max"/>
        <color rgb="FFFCFCFF"/>
        <color rgb="FF63BE7B"/>
      </colorScale>
    </cfRule>
  </conditionalFormatting>
  <printOptions horizontalCentered="1"/>
  <pageMargins left="0" right="0" top="0.43307086614173229" bottom="0.43307086614173229" header="0" footer="0"/>
  <pageSetup paperSize="9" scale="83"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69</v>
      </c>
      <c r="C1" s="361" t="s">
        <v>69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469</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31 de agosto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147.51683809164845</v>
      </c>
      <c r="D11" s="370">
        <v>0.22668744074151309</v>
      </c>
      <c r="E11" s="376">
        <v>268.64320806557572</v>
      </c>
      <c r="F11" s="372">
        <v>0.13898505233557978</v>
      </c>
      <c r="G11" s="376">
        <v>395.69535054453996</v>
      </c>
      <c r="H11" s="372">
        <v>0.11980963445621877</v>
      </c>
      <c r="I11" s="366"/>
      <c r="J11" s="366"/>
      <c r="K11" s="366"/>
      <c r="L11" s="366"/>
      <c r="M11" s="366"/>
      <c r="N11" s="366"/>
      <c r="O11" s="366"/>
    </row>
    <row r="12" spans="1:18" ht="15" customHeight="1" x14ac:dyDescent="0.2">
      <c r="B12" s="368" t="s">
        <v>10</v>
      </c>
      <c r="C12" s="375">
        <v>116.39265552343831</v>
      </c>
      <c r="D12" s="370">
        <v>0.32092421959482209</v>
      </c>
      <c r="E12" s="377">
        <v>206.14550618290451</v>
      </c>
      <c r="F12" s="373">
        <v>0.31769698871908242</v>
      </c>
      <c r="G12" s="377">
        <v>331.87911823647289</v>
      </c>
      <c r="H12" s="373">
        <v>0.16305822085211547</v>
      </c>
      <c r="I12" s="366"/>
      <c r="J12" s="366"/>
      <c r="K12" s="366"/>
      <c r="L12" s="366"/>
      <c r="M12" s="366"/>
      <c r="N12" s="366"/>
      <c r="O12" s="366"/>
    </row>
    <row r="13" spans="1:18" ht="15" customHeight="1" x14ac:dyDescent="0.2">
      <c r="B13" s="368" t="s">
        <v>40</v>
      </c>
      <c r="C13" s="375">
        <v>102.34339401197899</v>
      </c>
      <c r="D13" s="370">
        <v>0.41039966172325659</v>
      </c>
      <c r="E13" s="377">
        <v>180.27782436120643</v>
      </c>
      <c r="F13" s="373">
        <v>0.4057592066255965</v>
      </c>
      <c r="G13" s="377">
        <v>256.50258697262018</v>
      </c>
      <c r="H13" s="373">
        <v>0.41308266971306412</v>
      </c>
      <c r="I13" s="366"/>
      <c r="J13" s="366"/>
      <c r="K13" s="366"/>
      <c r="L13" s="366"/>
      <c r="M13" s="366"/>
      <c r="N13" s="366"/>
      <c r="O13" s="366"/>
    </row>
    <row r="14" spans="1:18" ht="15" customHeight="1" x14ac:dyDescent="0.2">
      <c r="B14" s="368" t="s">
        <v>41</v>
      </c>
      <c r="C14" s="375">
        <v>163.3476237935954</v>
      </c>
      <c r="D14" s="370">
        <v>0.14043220692952552</v>
      </c>
      <c r="E14" s="377">
        <v>277.97552063506282</v>
      </c>
      <c r="F14" s="373">
        <v>0.19350470123107522</v>
      </c>
      <c r="G14" s="377">
        <v>389.67293739961008</v>
      </c>
      <c r="H14" s="373">
        <v>0.22028038564946642</v>
      </c>
      <c r="I14" s="366"/>
      <c r="J14" s="366"/>
      <c r="K14" s="366"/>
      <c r="L14" s="366"/>
      <c r="M14" s="366"/>
      <c r="N14" s="366"/>
      <c r="O14" s="366"/>
    </row>
    <row r="15" spans="1:18" ht="15" customHeight="1" x14ac:dyDescent="0.2">
      <c r="B15" s="368" t="s">
        <v>9</v>
      </c>
      <c r="C15" s="375">
        <v>151.78891389859831</v>
      </c>
      <c r="D15" s="370">
        <v>0.18394087577960519</v>
      </c>
      <c r="E15" s="377">
        <v>248.2221373036092</v>
      </c>
      <c r="F15" s="373">
        <v>0.2489344557409463</v>
      </c>
      <c r="G15" s="377">
        <v>358.18350047301959</v>
      </c>
      <c r="H15" s="373">
        <v>0.23527080631937941</v>
      </c>
      <c r="I15" s="366"/>
      <c r="J15" s="366"/>
      <c r="K15" s="366"/>
      <c r="L15" s="366"/>
      <c r="M15" s="366"/>
      <c r="N15" s="366"/>
      <c r="O15" s="366"/>
    </row>
    <row r="16" spans="1:18" ht="15" customHeight="1" x14ac:dyDescent="0.2">
      <c r="B16" s="368" t="s">
        <v>8</v>
      </c>
      <c r="C16" s="375">
        <v>107.44644834201108</v>
      </c>
      <c r="D16" s="370">
        <v>0.59210213612026885</v>
      </c>
      <c r="E16" s="377">
        <v>175.36756850302939</v>
      </c>
      <c r="F16" s="373">
        <v>0.53416418880498462</v>
      </c>
      <c r="G16" s="377">
        <v>240.71063450446036</v>
      </c>
      <c r="H16" s="373">
        <v>0.51955563416631245</v>
      </c>
      <c r="I16" s="366"/>
      <c r="J16" s="366"/>
      <c r="K16" s="366"/>
      <c r="L16" s="366"/>
      <c r="M16" s="366"/>
      <c r="N16" s="366"/>
      <c r="O16" s="366"/>
    </row>
    <row r="17" spans="1:15" ht="15" customHeight="1" x14ac:dyDescent="0.2">
      <c r="B17" s="368" t="s">
        <v>7</v>
      </c>
      <c r="C17" s="375">
        <v>128.47091242508378</v>
      </c>
      <c r="D17" s="370">
        <v>0.28021096307069193</v>
      </c>
      <c r="E17" s="377">
        <v>212.42543091076811</v>
      </c>
      <c r="F17" s="373">
        <v>0.34570649395679931</v>
      </c>
      <c r="G17" s="377">
        <v>286.91017607172489</v>
      </c>
      <c r="H17" s="373">
        <v>0.37529020272546204</v>
      </c>
      <c r="I17" s="366"/>
      <c r="J17" s="366"/>
      <c r="K17" s="366"/>
      <c r="L17" s="366"/>
      <c r="M17" s="366"/>
      <c r="N17" s="366"/>
      <c r="O17" s="366"/>
    </row>
    <row r="18" spans="1:15" ht="15" customHeight="1" x14ac:dyDescent="0.2">
      <c r="B18" s="368" t="s">
        <v>43</v>
      </c>
      <c r="C18" s="375">
        <v>147.77564517583059</v>
      </c>
      <c r="D18" s="370">
        <v>0.23187249419159839</v>
      </c>
      <c r="E18" s="377">
        <v>253.0475498520712</v>
      </c>
      <c r="F18" s="373">
        <v>0.24425507605139524</v>
      </c>
      <c r="G18" s="377">
        <v>351.943160273589</v>
      </c>
      <c r="H18" s="373">
        <v>0.25897368699271928</v>
      </c>
      <c r="I18" s="366"/>
      <c r="J18" s="366"/>
      <c r="K18" s="366"/>
      <c r="L18" s="366"/>
      <c r="M18" s="366"/>
      <c r="N18" s="366"/>
      <c r="O18" s="366"/>
    </row>
    <row r="19" spans="1:15" ht="15" customHeight="1" x14ac:dyDescent="0.2">
      <c r="B19" s="368" t="s">
        <v>44</v>
      </c>
      <c r="C19" s="375">
        <v>150.73995375069882</v>
      </c>
      <c r="D19" s="370">
        <v>0.11140937603989577</v>
      </c>
      <c r="E19" s="377">
        <v>252.97338635038372</v>
      </c>
      <c r="F19" s="373">
        <v>0.23267676072786925</v>
      </c>
      <c r="G19" s="377">
        <v>348.99484685249206</v>
      </c>
      <c r="H19" s="373">
        <v>0.28721221134788322</v>
      </c>
      <c r="I19" s="366"/>
      <c r="J19" s="366"/>
      <c r="K19" s="366"/>
      <c r="L19" s="366"/>
      <c r="M19" s="366"/>
      <c r="N19" s="366"/>
      <c r="O19" s="366"/>
    </row>
    <row r="20" spans="1:15" ht="15" customHeight="1" x14ac:dyDescent="0.2">
      <c r="B20" s="368" t="s">
        <v>6</v>
      </c>
      <c r="C20" s="375">
        <v>153.80537313432822</v>
      </c>
      <c r="D20" s="370">
        <v>0.13591835079078013</v>
      </c>
      <c r="E20" s="377">
        <v>265.2594921896806</v>
      </c>
      <c r="F20" s="373">
        <v>0.10404826785672638</v>
      </c>
      <c r="G20" s="377">
        <v>381.38243733347008</v>
      </c>
      <c r="H20" s="373">
        <v>9.1782675811208553E-2</v>
      </c>
      <c r="I20" s="366"/>
      <c r="J20" s="366"/>
      <c r="K20" s="366"/>
      <c r="L20" s="366"/>
      <c r="M20" s="366"/>
      <c r="N20" s="366"/>
      <c r="O20" s="366"/>
    </row>
    <row r="21" spans="1:15" ht="15" customHeight="1" x14ac:dyDescent="0.2">
      <c r="B21" s="368" t="s">
        <v>5</v>
      </c>
      <c r="C21" s="375">
        <v>126.6744617784714</v>
      </c>
      <c r="D21" s="370">
        <v>0.25867037277454802</v>
      </c>
      <c r="E21" s="377">
        <v>223.82689925519338</v>
      </c>
      <c r="F21" s="373">
        <v>0.25511926084028913</v>
      </c>
      <c r="G21" s="377">
        <v>315.0128532008859</v>
      </c>
      <c r="H21" s="373">
        <v>0.28205393403096918</v>
      </c>
      <c r="I21" s="366"/>
      <c r="J21" s="366"/>
      <c r="K21" s="366"/>
      <c r="L21" s="366"/>
      <c r="M21" s="366"/>
      <c r="N21" s="366"/>
      <c r="O21" s="366"/>
    </row>
    <row r="22" spans="1:15" ht="15" customHeight="1" x14ac:dyDescent="0.2">
      <c r="B22" s="368" t="s">
        <v>38</v>
      </c>
      <c r="C22" s="375">
        <v>100.59538368475671</v>
      </c>
      <c r="D22" s="370">
        <v>0.59760234284581748</v>
      </c>
      <c r="E22" s="377">
        <v>163.45655675930993</v>
      </c>
      <c r="F22" s="373">
        <v>0.62484733613409738</v>
      </c>
      <c r="G22" s="377">
        <v>206.16707536118403</v>
      </c>
      <c r="H22" s="373">
        <v>0.6226422583821779</v>
      </c>
      <c r="I22" s="366"/>
      <c r="J22" s="366"/>
      <c r="K22" s="366"/>
      <c r="L22" s="366"/>
      <c r="M22" s="366"/>
      <c r="N22" s="366"/>
      <c r="O22" s="366"/>
    </row>
    <row r="23" spans="1:15" ht="15" customHeight="1" x14ac:dyDescent="0.2">
      <c r="B23" s="368" t="s">
        <v>45</v>
      </c>
      <c r="C23" s="375">
        <v>154.16197337304033</v>
      </c>
      <c r="D23" s="370">
        <v>8.5579367700715711E-2</v>
      </c>
      <c r="E23" s="377">
        <v>236.00748868521296</v>
      </c>
      <c r="F23" s="373">
        <v>0.17280095771739995</v>
      </c>
      <c r="G23" s="377">
        <v>328.4723324213586</v>
      </c>
      <c r="H23" s="373">
        <v>0.22300127171343245</v>
      </c>
      <c r="I23" s="366"/>
      <c r="J23" s="366"/>
      <c r="K23" s="366"/>
      <c r="L23" s="366"/>
      <c r="M23" s="366"/>
      <c r="N23" s="366"/>
      <c r="O23" s="366"/>
    </row>
    <row r="24" spans="1:15" ht="15" customHeight="1" x14ac:dyDescent="0.2">
      <c r="B24" s="368" t="s">
        <v>46</v>
      </c>
      <c r="C24" s="375">
        <v>113.07416583650684</v>
      </c>
      <c r="D24" s="370">
        <v>0.36955210032355568</v>
      </c>
      <c r="E24" s="377">
        <v>190.58241427042913</v>
      </c>
      <c r="F24" s="373">
        <v>0.43791732008605511</v>
      </c>
      <c r="G24" s="377">
        <v>267.45249170352599</v>
      </c>
      <c r="H24" s="373">
        <v>0.44082741195709074</v>
      </c>
      <c r="I24" s="366"/>
      <c r="J24" s="366"/>
      <c r="K24" s="366"/>
      <c r="L24" s="366"/>
      <c r="M24" s="366"/>
      <c r="N24" s="366"/>
      <c r="O24" s="366"/>
    </row>
    <row r="25" spans="1:15" ht="15" customHeight="1" x14ac:dyDescent="0.2">
      <c r="B25" s="368" t="s">
        <v>47</v>
      </c>
      <c r="C25" s="375">
        <v>99.914083688495424</v>
      </c>
      <c r="D25" s="370">
        <v>0.46644827810867223</v>
      </c>
      <c r="E25" s="377">
        <v>235.24090999668229</v>
      </c>
      <c r="F25" s="373">
        <v>0.44452377035798779</v>
      </c>
      <c r="G25" s="377">
        <v>280.24743253100024</v>
      </c>
      <c r="H25" s="373">
        <v>0.44949167442203608</v>
      </c>
      <c r="I25" s="366"/>
      <c r="J25" s="366"/>
      <c r="K25" s="366"/>
      <c r="L25" s="366"/>
      <c r="M25" s="366"/>
      <c r="N25" s="366"/>
      <c r="O25" s="366"/>
    </row>
    <row r="26" spans="1:15" ht="15" customHeight="1" x14ac:dyDescent="0.2">
      <c r="B26" s="368" t="s">
        <v>48</v>
      </c>
      <c r="C26" s="375">
        <v>165.89305165562826</v>
      </c>
      <c r="D26" s="370">
        <v>0.19686452024827789</v>
      </c>
      <c r="E26" s="377">
        <v>282.8031135828391</v>
      </c>
      <c r="F26" s="373">
        <v>0.27377328017355962</v>
      </c>
      <c r="G26" s="377">
        <v>373.41410311034184</v>
      </c>
      <c r="H26" s="373">
        <v>0.31751025422052664</v>
      </c>
      <c r="I26" s="366"/>
      <c r="J26" s="366"/>
      <c r="K26" s="366"/>
      <c r="L26" s="366"/>
      <c r="M26" s="366"/>
      <c r="N26" s="366"/>
      <c r="O26" s="366"/>
    </row>
    <row r="27" spans="1:15" ht="15" customHeight="1" x14ac:dyDescent="0.2">
      <c r="B27" s="368" t="s">
        <v>49</v>
      </c>
      <c r="C27" s="375">
        <v>182.76</v>
      </c>
      <c r="D27" s="370">
        <v>0.35103786487743527</v>
      </c>
      <c r="E27" s="377">
        <v>173.51205020920401</v>
      </c>
      <c r="F27" s="373">
        <v>0.40533314766463002</v>
      </c>
      <c r="G27" s="377">
        <v>239.42572265625037</v>
      </c>
      <c r="H27" s="373">
        <v>0.44039748257394307</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143.81424150340985</v>
      </c>
      <c r="D29" s="371">
        <v>0.24767005411410892</v>
      </c>
      <c r="E29" s="378">
        <v>245.90152040971424</v>
      </c>
      <c r="F29" s="374">
        <v>0.26750963864647836</v>
      </c>
      <c r="G29" s="378">
        <v>344.75436526831675</v>
      </c>
      <c r="H29" s="374">
        <v>0.28265967104965795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7" t="s">
        <v>300</v>
      </c>
      <c r="C32" s="1177"/>
      <c r="D32" s="1177"/>
      <c r="E32" s="1177"/>
      <c r="F32" s="1177"/>
      <c r="G32" s="1177"/>
      <c r="H32" s="117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rgb="FF63BE7B"/>
      </colorScale>
    </cfRule>
  </conditionalFormatting>
  <conditionalFormatting sqref="E11:E28">
    <cfRule type="colorScale" priority="2">
      <colorScale>
        <cfvo type="num" val="153"/>
        <cfvo type="num" val="269"/>
        <color rgb="FFFCFCFF"/>
        <color rgb="FF63BE7B"/>
      </colorScale>
    </cfRule>
  </conditionalFormatting>
  <conditionalFormatting sqref="G11:G28">
    <cfRule type="colorScale" priority="1">
      <colorScale>
        <cfvo type="num" val="260"/>
        <cfvo type="num" val="387"/>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68</v>
      </c>
      <c r="C1" s="361" t="s">
        <v>68</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468</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31 de agosto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v>124.32666666666667</v>
      </c>
      <c r="F11" s="372">
        <v>0.32235398085576883</v>
      </c>
      <c r="G11" s="376">
        <v>691.10749999999985</v>
      </c>
      <c r="H11" s="372">
        <v>0.2339074510107762</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282.85714285714283</v>
      </c>
      <c r="D13" s="370">
        <v>0.20176751874179988</v>
      </c>
      <c r="E13" s="377">
        <v>369.30666666666667</v>
      </c>
      <c r="F13" s="373">
        <v>0.13322746211009656</v>
      </c>
      <c r="G13" s="377">
        <v>652.54874999999993</v>
      </c>
      <c r="H13" s="373">
        <v>0.15707558254032397</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t="s">
        <v>375</v>
      </c>
      <c r="D15" s="370" t="s">
        <v>375</v>
      </c>
      <c r="E15" s="377" t="s">
        <v>375</v>
      </c>
      <c r="F15" s="373" t="s">
        <v>375</v>
      </c>
      <c r="G15" s="377" t="s">
        <v>375</v>
      </c>
      <c r="H15" s="373" t="s">
        <v>375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303.66782065834275</v>
      </c>
      <c r="D17" s="370">
        <v>0.43476964342815427</v>
      </c>
      <c r="E17" s="377">
        <v>522.94261410788374</v>
      </c>
      <c r="F17" s="373">
        <v>0.48662656672620708</v>
      </c>
      <c r="G17" s="377">
        <v>699.86849650349563</v>
      </c>
      <c r="H17" s="373">
        <v>0.37311300144163184</v>
      </c>
      <c r="I17" s="366"/>
      <c r="J17" s="366"/>
      <c r="K17" s="366"/>
      <c r="L17" s="366"/>
      <c r="M17" s="366"/>
      <c r="N17" s="366"/>
      <c r="O17" s="366"/>
    </row>
    <row r="18" spans="1:15" ht="15" customHeight="1" x14ac:dyDescent="0.2">
      <c r="B18" s="368" t="s">
        <v>43</v>
      </c>
      <c r="C18" s="375">
        <v>344.14600000000002</v>
      </c>
      <c r="D18" s="370">
        <v>0.44155469762109895</v>
      </c>
      <c r="E18" s="377">
        <v>800</v>
      </c>
      <c r="F18" s="373">
        <v>0</v>
      </c>
      <c r="G18" s="377">
        <v>921.38692307692304</v>
      </c>
      <c r="H18" s="373">
        <v>0.46183917090294929</v>
      </c>
      <c r="I18" s="366"/>
      <c r="J18" s="366"/>
      <c r="K18" s="366"/>
      <c r="L18" s="366"/>
      <c r="M18" s="366"/>
      <c r="N18" s="366"/>
      <c r="O18" s="366"/>
    </row>
    <row r="19" spans="1:15" ht="15" customHeight="1" x14ac:dyDescent="0.2">
      <c r="B19" s="368" t="s">
        <v>44</v>
      </c>
      <c r="C19" s="375">
        <v>281.44444444444446</v>
      </c>
      <c r="D19" s="370">
        <v>9.8580270256698882E-2</v>
      </c>
      <c r="E19" s="377">
        <v>500.55285714285725</v>
      </c>
      <c r="F19" s="373">
        <v>0.31941989303785739</v>
      </c>
      <c r="G19" s="377">
        <v>805.3340579710142</v>
      </c>
      <c r="H19" s="373">
        <v>0.44586777573212444</v>
      </c>
      <c r="I19" s="366"/>
      <c r="J19" s="366"/>
      <c r="K19" s="366"/>
      <c r="L19" s="366"/>
      <c r="M19" s="366"/>
      <c r="N19" s="366"/>
      <c r="O19" s="366"/>
    </row>
    <row r="20" spans="1:15" ht="15" customHeight="1" x14ac:dyDescent="0.2">
      <c r="B20" s="368" t="s">
        <v>6</v>
      </c>
      <c r="C20" s="375">
        <v>299.51949367088611</v>
      </c>
      <c r="D20" s="370">
        <v>0.11006398111119431</v>
      </c>
      <c r="E20" s="377">
        <v>1277.9273809523806</v>
      </c>
      <c r="F20" s="373">
        <v>0.34707922219618886</v>
      </c>
      <c r="G20" s="440">
        <v>1484.445681818182</v>
      </c>
      <c r="H20" s="373">
        <v>0.22102698933943432</v>
      </c>
      <c r="I20" s="366"/>
      <c r="J20" s="366"/>
      <c r="K20" s="366"/>
      <c r="L20" s="366"/>
      <c r="M20" s="366"/>
      <c r="N20" s="366"/>
      <c r="O20" s="366"/>
    </row>
    <row r="21" spans="1:15" ht="15" customHeight="1" x14ac:dyDescent="0.2">
      <c r="B21" s="368" t="s">
        <v>5</v>
      </c>
      <c r="C21" s="375" t="s">
        <v>375</v>
      </c>
      <c r="D21" s="370" t="s">
        <v>375</v>
      </c>
      <c r="E21" s="377" t="s">
        <v>375</v>
      </c>
      <c r="F21" s="373" t="s">
        <v>375</v>
      </c>
      <c r="G21" s="377" t="s">
        <v>375</v>
      </c>
      <c r="H21" s="373" t="s">
        <v>375</v>
      </c>
      <c r="I21" s="366"/>
      <c r="J21" s="366"/>
      <c r="K21" s="366"/>
      <c r="L21" s="366"/>
      <c r="M21" s="366"/>
      <c r="N21" s="366"/>
      <c r="O21" s="366"/>
    </row>
    <row r="22" spans="1:15" ht="15" customHeight="1" x14ac:dyDescent="0.2">
      <c r="B22" s="368" t="s">
        <v>38</v>
      </c>
      <c r="C22" s="375">
        <v>225</v>
      </c>
      <c r="D22" s="370">
        <v>0.47140452079103168</v>
      </c>
      <c r="E22" s="377">
        <v>626.91920840909097</v>
      </c>
      <c r="F22" s="373">
        <v>0.84281128515729087</v>
      </c>
      <c r="G22" s="377">
        <v>742.45984374999989</v>
      </c>
      <c r="H22" s="373">
        <v>0.58409341243064594</v>
      </c>
      <c r="I22" s="366"/>
      <c r="J22" s="366"/>
      <c r="K22" s="366"/>
      <c r="L22" s="366"/>
      <c r="M22" s="366"/>
      <c r="N22" s="366"/>
      <c r="O22" s="366"/>
    </row>
    <row r="23" spans="1:15" ht="15" customHeight="1" x14ac:dyDescent="0.2">
      <c r="B23" s="368" t="s">
        <v>45</v>
      </c>
      <c r="C23" s="375" t="s">
        <v>375</v>
      </c>
      <c r="D23" s="370" t="s">
        <v>375</v>
      </c>
      <c r="E23" s="377">
        <v>364.47133333333329</v>
      </c>
      <c r="F23" s="373">
        <v>0.17366649080077864</v>
      </c>
      <c r="G23" s="377">
        <v>520.31159420289839</v>
      </c>
      <c r="H23" s="373">
        <v>0.32589594307022857</v>
      </c>
      <c r="I23" s="366"/>
      <c r="J23" s="366"/>
      <c r="K23" s="366"/>
      <c r="L23" s="366"/>
      <c r="M23" s="366"/>
      <c r="N23" s="366"/>
      <c r="O23" s="366"/>
    </row>
    <row r="24" spans="1:15" ht="15" customHeight="1" x14ac:dyDescent="0.2">
      <c r="B24" s="368" t="s">
        <v>46</v>
      </c>
      <c r="C24" s="375">
        <v>233.93</v>
      </c>
      <c r="D24" s="370">
        <v>0</v>
      </c>
      <c r="E24" s="377" t="s">
        <v>375</v>
      </c>
      <c r="F24" s="373" t="s">
        <v>375</v>
      </c>
      <c r="G24" s="377">
        <v>31.65</v>
      </c>
      <c r="H24" s="373">
        <v>0</v>
      </c>
      <c r="I24" s="366"/>
      <c r="J24" s="366"/>
      <c r="K24" s="366"/>
      <c r="L24" s="366"/>
      <c r="M24" s="366"/>
      <c r="N24" s="366"/>
      <c r="O24" s="366"/>
    </row>
    <row r="25" spans="1:15" ht="15" customHeight="1" x14ac:dyDescent="0.2">
      <c r="B25" s="368" t="s">
        <v>47</v>
      </c>
      <c r="C25" s="375">
        <v>547.3610000000001</v>
      </c>
      <c r="D25" s="370">
        <v>0.18938225782913076</v>
      </c>
      <c r="E25" s="377">
        <v>956.24142857142851</v>
      </c>
      <c r="F25" s="373">
        <v>0.51980246330853841</v>
      </c>
      <c r="G25" s="377">
        <v>1049.3154545454547</v>
      </c>
      <c r="H25" s="373">
        <v>0.27940773545837005</v>
      </c>
      <c r="I25" s="366"/>
      <c r="J25" s="366"/>
      <c r="K25" s="366"/>
      <c r="L25" s="366"/>
      <c r="M25" s="366"/>
      <c r="N25" s="366"/>
      <c r="O25" s="366"/>
    </row>
    <row r="26" spans="1:15" ht="15" customHeight="1" x14ac:dyDescent="0.2">
      <c r="B26" s="368" t="s">
        <v>48</v>
      </c>
      <c r="C26" s="375">
        <v>285.60020365752263</v>
      </c>
      <c r="D26" s="370">
        <v>0.20265430735109874</v>
      </c>
      <c r="E26" s="377">
        <v>466.86968452895439</v>
      </c>
      <c r="F26" s="373">
        <v>0.30438262576367403</v>
      </c>
      <c r="G26" s="377">
        <v>754.88602962254981</v>
      </c>
      <c r="H26" s="373">
        <v>0.31601115955925518</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291.39374999999865</v>
      </c>
      <c r="D29" s="371">
        <v>0.29199745249177755</v>
      </c>
      <c r="E29" s="378">
        <v>494.41668714106163</v>
      </c>
      <c r="F29" s="374">
        <v>0.43957108901515651</v>
      </c>
      <c r="G29" s="378">
        <v>751.61205778301928</v>
      </c>
      <c r="H29" s="374">
        <v>0.36437803762210025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7" t="s">
        <v>300</v>
      </c>
      <c r="C32" s="1177"/>
      <c r="D32" s="1177"/>
      <c r="E32" s="1177"/>
      <c r="F32" s="1177"/>
      <c r="G32" s="1177"/>
      <c r="H32" s="117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203</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467</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31 de agosto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v>149.42000000000002</v>
      </c>
      <c r="D12" s="370">
        <v>0.69489733469035331</v>
      </c>
      <c r="E12" s="377">
        <v>130</v>
      </c>
      <c r="F12" s="373">
        <v>0</v>
      </c>
      <c r="G12" s="377">
        <v>290</v>
      </c>
      <c r="H12" s="373">
        <v>0</v>
      </c>
      <c r="I12" s="366"/>
      <c r="J12" s="366"/>
      <c r="K12" s="366"/>
      <c r="L12" s="366"/>
      <c r="M12" s="366"/>
      <c r="N12" s="366"/>
      <c r="O12" s="366"/>
    </row>
    <row r="13" spans="1:18" ht="15" customHeight="1" x14ac:dyDescent="0.2">
      <c r="B13" s="368" t="s">
        <v>40</v>
      </c>
      <c r="C13" s="375">
        <v>154.35515789473686</v>
      </c>
      <c r="D13" s="370">
        <v>0.24432922195985909</v>
      </c>
      <c r="E13" s="377">
        <v>249.47089552238805</v>
      </c>
      <c r="F13" s="373">
        <v>0.33875965049262091</v>
      </c>
      <c r="G13" s="377">
        <v>373.94161764705916</v>
      </c>
      <c r="H13" s="373">
        <v>0.34953093930654661</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225.58412403474981</v>
      </c>
      <c r="D15" s="370">
        <v>0.47190529466697029</v>
      </c>
      <c r="E15" s="377">
        <v>319.85708828829263</v>
      </c>
      <c r="F15" s="373">
        <v>0.46357243025304279</v>
      </c>
      <c r="G15" s="377">
        <v>526.0386123032996</v>
      </c>
      <c r="H15" s="373">
        <v>0.4575192470300013</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239.03702826698179</v>
      </c>
      <c r="D17" s="370">
        <v>0.42315321501364539</v>
      </c>
      <c r="E17" s="377">
        <v>392.33265574823236</v>
      </c>
      <c r="F17" s="373">
        <v>0.51784988446166247</v>
      </c>
      <c r="G17" s="377">
        <v>570.90481462141202</v>
      </c>
      <c r="H17" s="373">
        <v>0.43956811166826987</v>
      </c>
      <c r="I17" s="366"/>
      <c r="J17" s="366"/>
      <c r="K17" s="366"/>
      <c r="L17" s="366"/>
      <c r="M17" s="366"/>
      <c r="N17" s="366"/>
      <c r="O17" s="366"/>
    </row>
    <row r="18" spans="1:15" ht="15" customHeight="1" x14ac:dyDescent="0.2">
      <c r="B18" s="368" t="s">
        <v>43</v>
      </c>
      <c r="C18" s="375">
        <v>171.5452697095435</v>
      </c>
      <c r="D18" s="370">
        <v>0.38639436098015495</v>
      </c>
      <c r="E18" s="377">
        <v>304.24025531914873</v>
      </c>
      <c r="F18" s="373">
        <v>0.43419571762871695</v>
      </c>
      <c r="G18" s="377">
        <v>448.23702702702712</v>
      </c>
      <c r="H18" s="373">
        <v>0.56023034542512973</v>
      </c>
      <c r="I18" s="366"/>
      <c r="J18" s="366"/>
      <c r="K18" s="366"/>
      <c r="L18" s="366"/>
      <c r="M18" s="366"/>
      <c r="N18" s="366"/>
      <c r="O18" s="366"/>
    </row>
    <row r="19" spans="1:15" ht="15" customHeight="1" x14ac:dyDescent="0.2">
      <c r="B19" s="368" t="s">
        <v>44</v>
      </c>
      <c r="C19" s="375">
        <v>221.3785153181465</v>
      </c>
      <c r="D19" s="370">
        <v>0.140787155761464</v>
      </c>
      <c r="E19" s="377">
        <v>289.56869904597227</v>
      </c>
      <c r="F19" s="373">
        <v>0.18553524624035631</v>
      </c>
      <c r="G19" s="377">
        <v>500.45573033707888</v>
      </c>
      <c r="H19" s="373">
        <v>0.18156856731930363</v>
      </c>
      <c r="I19" s="366"/>
      <c r="J19" s="366"/>
      <c r="K19" s="366"/>
      <c r="L19" s="366"/>
      <c r="M19" s="366"/>
      <c r="N19" s="366"/>
      <c r="O19" s="366"/>
    </row>
    <row r="20" spans="1:15" ht="15" customHeight="1" x14ac:dyDescent="0.2">
      <c r="B20" s="368" t="s">
        <v>6</v>
      </c>
      <c r="C20" s="375">
        <v>268.43783958370716</v>
      </c>
      <c r="D20" s="370">
        <v>0.15174502212324292</v>
      </c>
      <c r="E20" s="377">
        <v>408.55586070215156</v>
      </c>
      <c r="F20" s="373">
        <v>0.13210422938973737</v>
      </c>
      <c r="G20" s="440">
        <v>721.99025187566951</v>
      </c>
      <c r="H20" s="373">
        <v>0.17002289694665984</v>
      </c>
      <c r="I20" s="366"/>
      <c r="J20" s="366"/>
      <c r="K20" s="366"/>
      <c r="L20" s="366"/>
      <c r="M20" s="366"/>
      <c r="N20" s="366"/>
      <c r="O20" s="366"/>
    </row>
    <row r="21" spans="1:15" ht="15" customHeight="1" x14ac:dyDescent="0.2">
      <c r="B21" s="368" t="s">
        <v>5</v>
      </c>
      <c r="C21" s="375">
        <v>190.22436606587806</v>
      </c>
      <c r="D21" s="370">
        <v>0.32565494832675634</v>
      </c>
      <c r="E21" s="377">
        <v>346.4603023089827</v>
      </c>
      <c r="F21" s="373">
        <v>0.2879416852292816</v>
      </c>
      <c r="G21" s="377">
        <v>607.06131675875474</v>
      </c>
      <c r="H21" s="373">
        <v>0.26599675754004048</v>
      </c>
      <c r="I21" s="366"/>
      <c r="J21" s="366"/>
      <c r="K21" s="366"/>
      <c r="L21" s="366"/>
      <c r="M21" s="366"/>
      <c r="N21" s="366"/>
      <c r="O21" s="366"/>
    </row>
    <row r="22" spans="1:15" ht="15" customHeight="1" x14ac:dyDescent="0.2">
      <c r="B22" s="368" t="s">
        <v>38</v>
      </c>
      <c r="C22" s="375">
        <v>184.9864419735928</v>
      </c>
      <c r="D22" s="370">
        <v>0.38395560693950243</v>
      </c>
      <c r="E22" s="377">
        <v>240.23190045248865</v>
      </c>
      <c r="F22" s="373">
        <v>0.40754343185425007</v>
      </c>
      <c r="G22" s="377">
        <v>378.20992610837379</v>
      </c>
      <c r="H22" s="373">
        <v>0.44106703880225712</v>
      </c>
      <c r="I22" s="366"/>
      <c r="J22" s="366"/>
      <c r="K22" s="366"/>
      <c r="L22" s="366"/>
      <c r="M22" s="366"/>
      <c r="N22" s="366"/>
      <c r="O22" s="366"/>
    </row>
    <row r="23" spans="1:15" ht="15" customHeight="1" x14ac:dyDescent="0.2">
      <c r="B23" s="368" t="s">
        <v>45</v>
      </c>
      <c r="C23" s="375">
        <v>297.39195856873823</v>
      </c>
      <c r="D23" s="370">
        <v>6.2133130819972696E-2</v>
      </c>
      <c r="E23" s="377">
        <v>312.38702253855246</v>
      </c>
      <c r="F23" s="373">
        <v>0.14091197298953773</v>
      </c>
      <c r="G23" s="377">
        <v>457.80728251120593</v>
      </c>
      <c r="H23" s="373">
        <v>0.25614978939038707</v>
      </c>
      <c r="I23" s="366"/>
      <c r="J23" s="366"/>
      <c r="K23" s="366"/>
      <c r="L23" s="366"/>
      <c r="M23" s="366"/>
      <c r="N23" s="366"/>
      <c r="O23" s="366"/>
    </row>
    <row r="24" spans="1:15" ht="15" customHeight="1" x14ac:dyDescent="0.2">
      <c r="B24" s="368" t="s">
        <v>46</v>
      </c>
      <c r="C24" s="375">
        <v>121.15333333333332</v>
      </c>
      <c r="D24" s="370">
        <v>0.46591080404949076</v>
      </c>
      <c r="E24" s="377">
        <v>203</v>
      </c>
      <c r="F24" s="373">
        <v>0.17279651009624034</v>
      </c>
      <c r="G24" s="377">
        <v>455</v>
      </c>
      <c r="H24" s="373">
        <v>0.10878565864408424</v>
      </c>
      <c r="I24" s="366"/>
      <c r="J24" s="366"/>
      <c r="K24" s="366"/>
      <c r="L24" s="366"/>
      <c r="M24" s="366"/>
      <c r="N24" s="366"/>
      <c r="O24" s="366"/>
    </row>
    <row r="25" spans="1:15" ht="15" customHeight="1" x14ac:dyDescent="0.2">
      <c r="B25" s="368" t="s">
        <v>47</v>
      </c>
      <c r="C25" s="375">
        <v>244.40519230769229</v>
      </c>
      <c r="D25" s="370">
        <v>0.44144940120692905</v>
      </c>
      <c r="E25" s="377">
        <v>476.67743243243211</v>
      </c>
      <c r="F25" s="373">
        <v>0.27293752633062218</v>
      </c>
      <c r="G25" s="377">
        <v>558.41458852867811</v>
      </c>
      <c r="H25" s="373">
        <v>0.26279439582037584</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227.41474772054326</v>
      </c>
      <c r="D29" s="371">
        <v>0.33868982461901531</v>
      </c>
      <c r="E29" s="378">
        <v>352.82888876773131</v>
      </c>
      <c r="F29" s="374">
        <v>0.37408126354592369</v>
      </c>
      <c r="G29" s="378">
        <v>572.07852698309398</v>
      </c>
      <c r="H29" s="374">
        <v>0.35535366706093147</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7" t="s">
        <v>300</v>
      </c>
      <c r="C32" s="1177"/>
      <c r="D32" s="1177"/>
      <c r="E32" s="1177"/>
      <c r="F32" s="1177"/>
      <c r="G32" s="1177"/>
      <c r="H32" s="117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31" t="s">
        <v>380</v>
      </c>
      <c r="C3" s="1031"/>
      <c r="D3" s="1031"/>
      <c r="E3" s="1031"/>
      <c r="F3" s="1031"/>
      <c r="G3" s="1031"/>
      <c r="H3" s="1031"/>
      <c r="I3" s="1031"/>
      <c r="J3" s="1031"/>
      <c r="K3" s="1031"/>
      <c r="L3" s="1031"/>
      <c r="M3" s="1031"/>
      <c r="N3" s="1031"/>
      <c r="O3" s="1031"/>
      <c r="P3" s="1031"/>
      <c r="Q3" s="1031"/>
      <c r="R3" s="1031"/>
    </row>
    <row r="5" spans="1:21" x14ac:dyDescent="0.25">
      <c r="B5" s="869"/>
      <c r="C5" s="1027" t="s">
        <v>377</v>
      </c>
      <c r="D5" s="1027"/>
      <c r="E5" s="1027"/>
      <c r="F5" s="1027"/>
      <c r="G5" s="1027"/>
      <c r="H5" s="1027"/>
      <c r="I5" s="1027"/>
      <c r="J5" s="1027" t="s">
        <v>351</v>
      </c>
      <c r="K5" s="1027"/>
      <c r="L5" s="1027"/>
      <c r="M5" s="1027"/>
      <c r="N5" s="1027"/>
      <c r="O5" s="1027"/>
      <c r="P5" s="1027"/>
      <c r="Q5" s="1027"/>
      <c r="R5" s="1027"/>
      <c r="S5" s="1027"/>
    </row>
    <row r="6" spans="1:21" ht="21" customHeight="1" x14ac:dyDescent="0.25">
      <c r="B6" s="869"/>
      <c r="C6" s="1028"/>
      <c r="D6" s="1028"/>
      <c r="E6" s="1028"/>
      <c r="F6" s="1028"/>
      <c r="G6" s="1028"/>
      <c r="H6" s="1028"/>
      <c r="I6" s="1028"/>
      <c r="J6" s="1028">
        <v>43830</v>
      </c>
      <c r="K6" s="1029"/>
      <c r="L6" s="1030">
        <v>44196</v>
      </c>
      <c r="M6" s="1030"/>
      <c r="N6" s="1030">
        <v>44561</v>
      </c>
      <c r="O6" s="1030"/>
      <c r="P6" s="1030">
        <v>44926</v>
      </c>
      <c r="Q6" s="1030"/>
      <c r="R6" s="1030">
        <f>EVO_sol!R6</f>
        <v>45169</v>
      </c>
      <c r="S6" s="1030"/>
    </row>
    <row r="7" spans="1:21" x14ac:dyDescent="0.25">
      <c r="B7" s="938"/>
      <c r="C7" s="871">
        <v>43465</v>
      </c>
      <c r="D7" s="871">
        <v>43830</v>
      </c>
      <c r="E7" s="871">
        <v>44196</v>
      </c>
      <c r="F7" s="871">
        <v>44561</v>
      </c>
      <c r="G7" s="871">
        <f>[2]EVO!G7</f>
        <v>44926</v>
      </c>
      <c r="H7" s="871">
        <f>EVO!H7</f>
        <v>45169</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212243</v>
      </c>
      <c r="D8" s="917">
        <v>220375</v>
      </c>
      <c r="E8" s="917">
        <v>228555</v>
      </c>
      <c r="F8" s="917">
        <v>257227</v>
      </c>
      <c r="G8" s="917">
        <v>270632</v>
      </c>
      <c r="H8" s="917">
        <v>276119</v>
      </c>
      <c r="I8" s="882"/>
      <c r="J8" s="918">
        <v>3.8314573389935047E-2</v>
      </c>
      <c r="K8" s="917">
        <v>8132</v>
      </c>
      <c r="L8" s="919">
        <v>3.7118547929665402E-2</v>
      </c>
      <c r="M8" s="920">
        <v>8180</v>
      </c>
      <c r="N8" s="919">
        <v>0.12544901664807151</v>
      </c>
      <c r="O8" s="920">
        <v>28672</v>
      </c>
      <c r="P8" s="919">
        <v>5.2113502859342242E-2</v>
      </c>
      <c r="Q8" s="920">
        <f>G8-F8</f>
        <v>13405</v>
      </c>
      <c r="R8" s="921">
        <f>[1]Cuadro_CCAA2!N80</f>
        <v>4.5010710528108566E-2</v>
      </c>
      <c r="S8" s="920">
        <f>[1]Cuadro_CCAA2!O80</f>
        <v>11893</v>
      </c>
    </row>
    <row r="9" spans="1:21" x14ac:dyDescent="0.25">
      <c r="B9" s="939" t="s">
        <v>10</v>
      </c>
      <c r="C9" s="887">
        <v>29146</v>
      </c>
      <c r="D9" s="887">
        <v>32952</v>
      </c>
      <c r="E9" s="887">
        <v>31533</v>
      </c>
      <c r="F9" s="887">
        <v>35145</v>
      </c>
      <c r="G9" s="887">
        <v>37547</v>
      </c>
      <c r="H9" s="887">
        <v>39459</v>
      </c>
      <c r="I9" s="888"/>
      <c r="J9" s="889">
        <v>0.13058395663212785</v>
      </c>
      <c r="K9" s="887">
        <v>3806</v>
      </c>
      <c r="L9" s="892">
        <v>-4.3062636562272383E-2</v>
      </c>
      <c r="M9" s="890">
        <v>-1419</v>
      </c>
      <c r="N9" s="892">
        <v>0.11454666539815439</v>
      </c>
      <c r="O9" s="890">
        <v>3612</v>
      </c>
      <c r="P9" s="892">
        <v>6.8345426091904971E-2</v>
      </c>
      <c r="Q9" s="890">
        <f t="shared" ref="Q9:Q26" si="0">G9-F9</f>
        <v>2402</v>
      </c>
      <c r="R9" s="891">
        <f>[1]Cuadro_CCAA2!N81</f>
        <v>7.3071902534537214E-2</v>
      </c>
      <c r="S9" s="890">
        <f>[1]Cuadro_CCAA2!O81</f>
        <v>2687</v>
      </c>
    </row>
    <row r="10" spans="1:21" x14ac:dyDescent="0.25">
      <c r="B10" s="939" t="s">
        <v>40</v>
      </c>
      <c r="C10" s="887">
        <v>22049</v>
      </c>
      <c r="D10" s="887">
        <v>21083</v>
      </c>
      <c r="E10" s="887">
        <v>24199</v>
      </c>
      <c r="F10" s="887">
        <v>27700</v>
      </c>
      <c r="G10" s="887">
        <v>28977</v>
      </c>
      <c r="H10" s="887">
        <v>30053</v>
      </c>
      <c r="I10" s="888"/>
      <c r="J10" s="889">
        <v>-4.3811510726110003E-2</v>
      </c>
      <c r="K10" s="887">
        <v>-966</v>
      </c>
      <c r="L10" s="892">
        <v>0.14779680311151155</v>
      </c>
      <c r="M10" s="890">
        <v>3116</v>
      </c>
      <c r="N10" s="892">
        <v>0.14467539980990951</v>
      </c>
      <c r="O10" s="890">
        <v>3501</v>
      </c>
      <c r="P10" s="892">
        <v>4.6101083032491053E-2</v>
      </c>
      <c r="Q10" s="890">
        <f t="shared" si="0"/>
        <v>1277</v>
      </c>
      <c r="R10" s="891">
        <f>[1]Cuadro_CCAA2!N82</f>
        <v>5.8278752024790492E-2</v>
      </c>
      <c r="S10" s="890">
        <f>[1]Cuadro_CCAA2!O82</f>
        <v>1655</v>
      </c>
    </row>
    <row r="11" spans="1:21" x14ac:dyDescent="0.25">
      <c r="B11" s="939" t="s">
        <v>41</v>
      </c>
      <c r="C11" s="887">
        <v>17328</v>
      </c>
      <c r="D11" s="887">
        <v>20674</v>
      </c>
      <c r="E11" s="887">
        <v>23074</v>
      </c>
      <c r="F11" s="887">
        <v>24476</v>
      </c>
      <c r="G11" s="887">
        <v>26198</v>
      </c>
      <c r="H11" s="887">
        <v>28446</v>
      </c>
      <c r="I11" s="888"/>
      <c r="J11" s="889">
        <v>0.19309787626962138</v>
      </c>
      <c r="K11" s="887">
        <v>3346</v>
      </c>
      <c r="L11" s="892">
        <v>0.11608783979878101</v>
      </c>
      <c r="M11" s="890">
        <v>2400</v>
      </c>
      <c r="N11" s="892">
        <v>6.0761029730432625E-2</v>
      </c>
      <c r="O11" s="890">
        <v>1402</v>
      </c>
      <c r="P11" s="892">
        <v>7.0354633109985354E-2</v>
      </c>
      <c r="Q11" s="890">
        <f t="shared" si="0"/>
        <v>1722</v>
      </c>
      <c r="R11" s="891">
        <f>[1]Cuadro_CCAA2!N83</f>
        <v>0.12009765317372811</v>
      </c>
      <c r="S11" s="890">
        <f>[1]Cuadro_CCAA2!O83</f>
        <v>3050</v>
      </c>
    </row>
    <row r="12" spans="1:21" x14ac:dyDescent="0.25">
      <c r="B12" s="939" t="s">
        <v>9</v>
      </c>
      <c r="C12" s="887">
        <v>21638</v>
      </c>
      <c r="D12" s="887">
        <v>23390</v>
      </c>
      <c r="E12" s="887">
        <v>25070</v>
      </c>
      <c r="F12" s="887">
        <v>26787</v>
      </c>
      <c r="G12" s="887">
        <v>34697</v>
      </c>
      <c r="H12" s="887">
        <v>39291</v>
      </c>
      <c r="I12" s="888"/>
      <c r="J12" s="889">
        <v>8.0968666235326836E-2</v>
      </c>
      <c r="K12" s="887">
        <v>1752</v>
      </c>
      <c r="L12" s="892">
        <v>7.1825566481402259E-2</v>
      </c>
      <c r="M12" s="890">
        <v>1680</v>
      </c>
      <c r="N12" s="892">
        <v>6.8488232947746308E-2</v>
      </c>
      <c r="O12" s="890">
        <v>1717</v>
      </c>
      <c r="P12" s="892">
        <v>0.29529249262702062</v>
      </c>
      <c r="Q12" s="890">
        <f t="shared" si="0"/>
        <v>7910</v>
      </c>
      <c r="R12" s="891">
        <f>[1]Cuadro_CCAA2!N84</f>
        <v>0.24185340876766026</v>
      </c>
      <c r="S12" s="890">
        <f>[1]Cuadro_CCAA2!O84</f>
        <v>7652</v>
      </c>
      <c r="U12" s="922"/>
    </row>
    <row r="13" spans="1:21" x14ac:dyDescent="0.25">
      <c r="B13" s="939" t="s">
        <v>8</v>
      </c>
      <c r="C13" s="887">
        <v>15734</v>
      </c>
      <c r="D13" s="887">
        <v>17179</v>
      </c>
      <c r="E13" s="887">
        <v>17123</v>
      </c>
      <c r="F13" s="887">
        <v>17369</v>
      </c>
      <c r="G13" s="887">
        <v>17553</v>
      </c>
      <c r="H13" s="887">
        <v>17610</v>
      </c>
      <c r="I13" s="888"/>
      <c r="J13" s="889">
        <v>9.1839328841998302E-2</v>
      </c>
      <c r="K13" s="887">
        <v>1445</v>
      </c>
      <c r="L13" s="892">
        <v>-3.2597939344548577E-3</v>
      </c>
      <c r="M13" s="890">
        <v>-56</v>
      </c>
      <c r="N13" s="892">
        <v>1.4366641359574883E-2</v>
      </c>
      <c r="O13" s="890">
        <v>246</v>
      </c>
      <c r="P13" s="892">
        <v>1.0593586274396882E-2</v>
      </c>
      <c r="Q13" s="890">
        <f t="shared" si="0"/>
        <v>184</v>
      </c>
      <c r="R13" s="891">
        <f>[1]Cuadro_CCAA2!N85</f>
        <v>2.2648083623693305E-2</v>
      </c>
      <c r="S13" s="890">
        <f>[1]Cuadro_CCAA2!O85</f>
        <v>390</v>
      </c>
      <c r="U13" s="922"/>
    </row>
    <row r="14" spans="1:21" x14ac:dyDescent="0.25">
      <c r="B14" s="939" t="s">
        <v>7</v>
      </c>
      <c r="C14" s="887">
        <v>93374</v>
      </c>
      <c r="D14" s="887">
        <v>104776</v>
      </c>
      <c r="E14" s="887">
        <v>105589</v>
      </c>
      <c r="F14" s="887">
        <v>108712</v>
      </c>
      <c r="G14" s="887">
        <v>114173</v>
      </c>
      <c r="H14" s="887">
        <v>119437</v>
      </c>
      <c r="I14" s="888"/>
      <c r="J14" s="889">
        <v>0.12211108017221073</v>
      </c>
      <c r="K14" s="887">
        <v>11402</v>
      </c>
      <c r="L14" s="892">
        <v>7.7594105520348844E-3</v>
      </c>
      <c r="M14" s="890">
        <v>813</v>
      </c>
      <c r="N14" s="892">
        <v>2.9576944568089569E-2</v>
      </c>
      <c r="O14" s="890">
        <v>3123</v>
      </c>
      <c r="P14" s="892">
        <v>5.0233644859813076E-2</v>
      </c>
      <c r="Q14" s="890">
        <f t="shared" si="0"/>
        <v>5461</v>
      </c>
      <c r="R14" s="891">
        <f>[1]Cuadro_CCAA2!N86</f>
        <v>6.7898750927639639E-2</v>
      </c>
      <c r="S14" s="890">
        <f>[1]Cuadro_CCAA2!O86</f>
        <v>7594</v>
      </c>
      <c r="U14" s="922"/>
    </row>
    <row r="15" spans="1:21" x14ac:dyDescent="0.25">
      <c r="B15" s="939" t="s">
        <v>43</v>
      </c>
      <c r="C15" s="887">
        <v>57838</v>
      </c>
      <c r="D15" s="887">
        <v>62182</v>
      </c>
      <c r="E15" s="887">
        <v>59849</v>
      </c>
      <c r="F15" s="887">
        <v>63814</v>
      </c>
      <c r="G15" s="887">
        <v>67338</v>
      </c>
      <c r="H15" s="887">
        <v>69903</v>
      </c>
      <c r="I15" s="888"/>
      <c r="J15" s="889">
        <v>7.5106331477575283E-2</v>
      </c>
      <c r="K15" s="887">
        <v>4344</v>
      </c>
      <c r="L15" s="892">
        <v>-3.7518896143578506E-2</v>
      </c>
      <c r="M15" s="890">
        <v>-2333</v>
      </c>
      <c r="N15" s="892">
        <v>6.6250062657688513E-2</v>
      </c>
      <c r="O15" s="890">
        <v>3965</v>
      </c>
      <c r="P15" s="892">
        <v>5.5222991819976697E-2</v>
      </c>
      <c r="Q15" s="890">
        <f t="shared" si="0"/>
        <v>3524</v>
      </c>
      <c r="R15" s="891">
        <f>[1]Cuadro_CCAA2!N87</f>
        <v>8.6513203910657976E-2</v>
      </c>
      <c r="S15" s="890">
        <f>[1]Cuadro_CCAA2!O87</f>
        <v>5566</v>
      </c>
      <c r="U15" s="922"/>
    </row>
    <row r="16" spans="1:21" x14ac:dyDescent="0.25">
      <c r="B16" s="939" t="s">
        <v>44</v>
      </c>
      <c r="C16" s="887">
        <v>155037</v>
      </c>
      <c r="D16" s="887">
        <v>163730</v>
      </c>
      <c r="E16" s="887">
        <v>156934</v>
      </c>
      <c r="F16" s="887">
        <v>166875</v>
      </c>
      <c r="G16" s="887">
        <v>187874</v>
      </c>
      <c r="H16" s="887">
        <v>199368</v>
      </c>
      <c r="I16" s="888"/>
      <c r="J16" s="889">
        <v>5.6070486400020547E-2</v>
      </c>
      <c r="K16" s="887">
        <v>8693</v>
      </c>
      <c r="L16" s="892">
        <v>-4.1507359677517841E-2</v>
      </c>
      <c r="M16" s="890">
        <v>-6796</v>
      </c>
      <c r="N16" s="892">
        <v>6.3345100488103379E-2</v>
      </c>
      <c r="O16" s="890">
        <v>9941</v>
      </c>
      <c r="P16" s="892">
        <v>0.12583670411985026</v>
      </c>
      <c r="Q16" s="890">
        <f t="shared" si="0"/>
        <v>20999</v>
      </c>
      <c r="R16" s="891">
        <f>[1]Cuadro_CCAA2!N88</f>
        <v>0.11253222620283254</v>
      </c>
      <c r="S16" s="890">
        <f>[1]Cuadro_CCAA2!O88</f>
        <v>20166</v>
      </c>
      <c r="U16" s="922"/>
    </row>
    <row r="17" spans="2:23" x14ac:dyDescent="0.25">
      <c r="B17" s="939" t="s">
        <v>6</v>
      </c>
      <c r="C17" s="887">
        <v>74354</v>
      </c>
      <c r="D17" s="887">
        <v>88242</v>
      </c>
      <c r="E17" s="887">
        <v>102104</v>
      </c>
      <c r="F17" s="887">
        <v>117265</v>
      </c>
      <c r="G17" s="887">
        <v>133839</v>
      </c>
      <c r="H17" s="887">
        <v>138619</v>
      </c>
      <c r="I17" s="888"/>
      <c r="J17" s="889">
        <v>0.18678215025418932</v>
      </c>
      <c r="K17" s="887">
        <v>13888</v>
      </c>
      <c r="L17" s="892">
        <v>0.15709072777135602</v>
      </c>
      <c r="M17" s="890">
        <v>13862</v>
      </c>
      <c r="N17" s="892">
        <v>0.14848585755700072</v>
      </c>
      <c r="O17" s="890">
        <v>15161</v>
      </c>
      <c r="P17" s="892">
        <v>0.14133799513921463</v>
      </c>
      <c r="Q17" s="890">
        <f t="shared" si="0"/>
        <v>16574</v>
      </c>
      <c r="R17" s="891">
        <f>[1]Cuadro_CCAA2!N89</f>
        <v>9.3649654040663055E-2</v>
      </c>
      <c r="S17" s="890">
        <f>[1]Cuadro_CCAA2!O89</f>
        <v>11870</v>
      </c>
      <c r="U17" s="922"/>
    </row>
    <row r="18" spans="2:23" x14ac:dyDescent="0.25">
      <c r="B18" s="939" t="s">
        <v>5</v>
      </c>
      <c r="C18" s="887">
        <v>29189</v>
      </c>
      <c r="D18" s="887">
        <v>28237</v>
      </c>
      <c r="E18" s="887">
        <v>29065</v>
      </c>
      <c r="F18" s="887">
        <v>31070</v>
      </c>
      <c r="G18" s="887">
        <v>32795</v>
      </c>
      <c r="H18" s="887">
        <v>34303</v>
      </c>
      <c r="I18" s="888"/>
      <c r="J18" s="889">
        <v>-3.2615026208503206E-2</v>
      </c>
      <c r="K18" s="887">
        <v>-952</v>
      </c>
      <c r="L18" s="892">
        <v>2.9323228388284939E-2</v>
      </c>
      <c r="M18" s="890">
        <v>828</v>
      </c>
      <c r="N18" s="892">
        <v>6.8983313263375257E-2</v>
      </c>
      <c r="O18" s="890">
        <v>2005</v>
      </c>
      <c r="P18" s="892">
        <v>5.551979401351792E-2</v>
      </c>
      <c r="Q18" s="890">
        <f t="shared" si="0"/>
        <v>1725</v>
      </c>
      <c r="R18" s="891">
        <f>[1]Cuadro_CCAA2!N90</f>
        <v>0.11207287816896838</v>
      </c>
      <c r="S18" s="890">
        <f>[1]Cuadro_CCAA2!O90</f>
        <v>3457</v>
      </c>
      <c r="U18" s="922"/>
    </row>
    <row r="19" spans="2:23" x14ac:dyDescent="0.25">
      <c r="B19" s="939" t="s">
        <v>38</v>
      </c>
      <c r="C19" s="887">
        <v>60099</v>
      </c>
      <c r="D19" s="887">
        <v>61636</v>
      </c>
      <c r="E19" s="887">
        <v>62544</v>
      </c>
      <c r="F19" s="887">
        <v>65061</v>
      </c>
      <c r="G19" s="887">
        <v>68103</v>
      </c>
      <c r="H19" s="887">
        <v>72822</v>
      </c>
      <c r="I19" s="888"/>
      <c r="J19" s="889">
        <v>2.5574468793158056E-2</v>
      </c>
      <c r="K19" s="887">
        <v>1537</v>
      </c>
      <c r="L19" s="892">
        <v>1.4731650334220303E-2</v>
      </c>
      <c r="M19" s="890">
        <v>908</v>
      </c>
      <c r="N19" s="892">
        <v>4.0243668457405901E-2</v>
      </c>
      <c r="O19" s="890">
        <v>2517</v>
      </c>
      <c r="P19" s="892">
        <v>4.6756121178586296E-2</v>
      </c>
      <c r="Q19" s="890">
        <f t="shared" si="0"/>
        <v>3042</v>
      </c>
      <c r="R19" s="891">
        <f>[1]Cuadro_CCAA2!N91</f>
        <v>9.9913906384521356E-2</v>
      </c>
      <c r="S19" s="890">
        <f>[1]Cuadro_CCAA2!O91</f>
        <v>6615</v>
      </c>
      <c r="U19" s="922"/>
    </row>
    <row r="20" spans="2:23" x14ac:dyDescent="0.25">
      <c r="B20" s="939" t="s">
        <v>45</v>
      </c>
      <c r="C20" s="887">
        <v>141699</v>
      </c>
      <c r="D20" s="887">
        <v>143622</v>
      </c>
      <c r="E20" s="887">
        <v>133442</v>
      </c>
      <c r="F20" s="887">
        <v>152686</v>
      </c>
      <c r="G20" s="887">
        <v>163762</v>
      </c>
      <c r="H20" s="887">
        <v>172160</v>
      </c>
      <c r="I20" s="888"/>
      <c r="J20" s="889">
        <v>1.3571020261258004E-2</v>
      </c>
      <c r="K20" s="887">
        <v>1923</v>
      </c>
      <c r="L20" s="892">
        <v>-7.0880505772096147E-2</v>
      </c>
      <c r="M20" s="890">
        <v>-10180</v>
      </c>
      <c r="N20" s="892">
        <v>0.14421246683952571</v>
      </c>
      <c r="O20" s="890">
        <v>19244</v>
      </c>
      <c r="P20" s="892">
        <v>7.2541031921721677E-2</v>
      </c>
      <c r="Q20" s="890">
        <f t="shared" si="0"/>
        <v>11076</v>
      </c>
      <c r="R20" s="891">
        <f>[1]Cuadro_CCAA2!N92</f>
        <v>8.1835148331312002E-2</v>
      </c>
      <c r="S20" s="890">
        <f>[1]Cuadro_CCAA2!O92</f>
        <v>13023</v>
      </c>
      <c r="U20" s="922"/>
    </row>
    <row r="21" spans="2:23" x14ac:dyDescent="0.25">
      <c r="B21" s="939" t="s">
        <v>46</v>
      </c>
      <c r="C21" s="887">
        <v>34999</v>
      </c>
      <c r="D21" s="887">
        <v>35054</v>
      </c>
      <c r="E21" s="887">
        <v>35294</v>
      </c>
      <c r="F21" s="887">
        <v>37047</v>
      </c>
      <c r="G21" s="887">
        <v>37762</v>
      </c>
      <c r="H21" s="887">
        <v>39370</v>
      </c>
      <c r="I21" s="888"/>
      <c r="J21" s="889">
        <v>1.571473470670659E-3</v>
      </c>
      <c r="K21" s="887">
        <v>55</v>
      </c>
      <c r="L21" s="892">
        <v>6.8465795629599757E-3</v>
      </c>
      <c r="M21" s="890">
        <v>240</v>
      </c>
      <c r="N21" s="892">
        <v>4.9668498894996249E-2</v>
      </c>
      <c r="O21" s="890">
        <v>1753</v>
      </c>
      <c r="P21" s="892">
        <v>1.9299808351553427E-2</v>
      </c>
      <c r="Q21" s="890">
        <f t="shared" si="0"/>
        <v>715</v>
      </c>
      <c r="R21" s="891">
        <f>[1]Cuadro_CCAA2!N93</f>
        <v>5.7992045576695794E-2</v>
      </c>
      <c r="S21" s="890">
        <f>[1]Cuadro_CCAA2!O93</f>
        <v>2158</v>
      </c>
      <c r="U21" s="922"/>
    </row>
    <row r="22" spans="2:23" x14ac:dyDescent="0.25">
      <c r="B22" s="939" t="s">
        <v>47</v>
      </c>
      <c r="C22" s="887">
        <v>13668</v>
      </c>
      <c r="D22" s="887">
        <v>13801</v>
      </c>
      <c r="E22" s="887">
        <v>13661</v>
      </c>
      <c r="F22" s="887">
        <v>14164</v>
      </c>
      <c r="G22" s="887">
        <v>15245</v>
      </c>
      <c r="H22" s="887">
        <v>15602</v>
      </c>
      <c r="I22" s="888"/>
      <c r="J22" s="889">
        <v>9.7307579748318052E-3</v>
      </c>
      <c r="K22" s="887">
        <v>133</v>
      </c>
      <c r="L22" s="892">
        <v>-1.0144192449822453E-2</v>
      </c>
      <c r="M22" s="890">
        <v>-140</v>
      </c>
      <c r="N22" s="892">
        <v>3.6820144938145116E-2</v>
      </c>
      <c r="O22" s="890">
        <v>503</v>
      </c>
      <c r="P22" s="892">
        <v>7.6320248517367961E-2</v>
      </c>
      <c r="Q22" s="890">
        <f t="shared" si="0"/>
        <v>1081</v>
      </c>
      <c r="R22" s="891">
        <f>[1]Cuadro_CCAA2!N94</f>
        <v>6.9949252503086035E-2</v>
      </c>
      <c r="S22" s="890">
        <f>[1]Cuadro_CCAA2!O94</f>
        <v>1020</v>
      </c>
      <c r="U22" s="922"/>
    </row>
    <row r="23" spans="2:23" x14ac:dyDescent="0.25">
      <c r="B23" s="939" t="s">
        <v>48</v>
      </c>
      <c r="C23" s="887">
        <v>65017</v>
      </c>
      <c r="D23" s="887">
        <v>67062</v>
      </c>
      <c r="E23" s="887">
        <v>65757</v>
      </c>
      <c r="F23" s="887">
        <v>65741</v>
      </c>
      <c r="G23" s="887">
        <v>65206</v>
      </c>
      <c r="H23" s="887">
        <v>66844</v>
      </c>
      <c r="I23" s="888"/>
      <c r="J23" s="889">
        <v>3.1453312210652618E-2</v>
      </c>
      <c r="K23" s="887">
        <v>2045</v>
      </c>
      <c r="L23" s="892">
        <v>-1.9459604545047915E-2</v>
      </c>
      <c r="M23" s="890">
        <v>-1305</v>
      </c>
      <c r="N23" s="892">
        <v>-2.4332010280270211E-4</v>
      </c>
      <c r="O23" s="890">
        <v>-16</v>
      </c>
      <c r="P23" s="892">
        <v>-8.137996075508469E-3</v>
      </c>
      <c r="Q23" s="890">
        <f t="shared" si="0"/>
        <v>-535</v>
      </c>
      <c r="R23" s="891">
        <f>[1]Cuadro_CCAA2!N95</f>
        <v>2.95730392458875E-2</v>
      </c>
      <c r="S23" s="890">
        <f>[1]Cuadro_CCAA2!O95</f>
        <v>1920</v>
      </c>
      <c r="U23" s="922"/>
    </row>
    <row r="24" spans="2:23" x14ac:dyDescent="0.25">
      <c r="B24" s="939" t="s">
        <v>49</v>
      </c>
      <c r="C24" s="887">
        <v>8100</v>
      </c>
      <c r="D24" s="887">
        <v>8282</v>
      </c>
      <c r="E24" s="887">
        <v>7638</v>
      </c>
      <c r="F24" s="887">
        <v>8004</v>
      </c>
      <c r="G24" s="887">
        <v>8548</v>
      </c>
      <c r="H24" s="887">
        <v>9014</v>
      </c>
      <c r="I24" s="888"/>
      <c r="J24" s="889">
        <v>2.246913580246912E-2</v>
      </c>
      <c r="K24" s="887">
        <v>182</v>
      </c>
      <c r="L24" s="892">
        <v>-7.7758995411736254E-2</v>
      </c>
      <c r="M24" s="890">
        <v>-644</v>
      </c>
      <c r="N24" s="892">
        <v>4.7918303220738423E-2</v>
      </c>
      <c r="O24" s="890">
        <v>366</v>
      </c>
      <c r="P24" s="892">
        <v>6.7966016991504175E-2</v>
      </c>
      <c r="Q24" s="890">
        <f t="shared" si="0"/>
        <v>544</v>
      </c>
      <c r="R24" s="891">
        <f>[1]Cuadro_CCAA2!N96</f>
        <v>8.4586692335459013E-2</v>
      </c>
      <c r="S24" s="890">
        <f>[1]Cuadro_CCAA2!O96</f>
        <v>703</v>
      </c>
      <c r="U24" s="922"/>
    </row>
    <row r="25" spans="2:23" x14ac:dyDescent="0.25">
      <c r="B25" s="940" t="s">
        <v>4</v>
      </c>
      <c r="C25" s="903">
        <v>2763</v>
      </c>
      <c r="D25" s="903">
        <v>2906</v>
      </c>
      <c r="E25" s="903">
        <v>2799</v>
      </c>
      <c r="F25" s="903">
        <v>2999</v>
      </c>
      <c r="G25" s="903">
        <v>3188</v>
      </c>
      <c r="H25" s="903">
        <v>3282</v>
      </c>
      <c r="I25" s="904"/>
      <c r="J25" s="906">
        <v>5.1755338400289563E-2</v>
      </c>
      <c r="K25" s="903">
        <v>143</v>
      </c>
      <c r="L25" s="909">
        <v>-3.6820371644872729E-2</v>
      </c>
      <c r="M25" s="907">
        <v>-107</v>
      </c>
      <c r="N25" s="909">
        <v>7.1454090746695176E-2</v>
      </c>
      <c r="O25" s="907">
        <v>200</v>
      </c>
      <c r="P25" s="909">
        <v>6.302100700233404E-2</v>
      </c>
      <c r="Q25" s="907">
        <f t="shared" si="0"/>
        <v>189</v>
      </c>
      <c r="R25" s="908">
        <f>[1]Cuadro_CCAA2!P99</f>
        <v>5.8368268300548198E-2</v>
      </c>
      <c r="S25" s="907">
        <f>[1]Cuadro_CCAA2!O97+[1]Cuadro_CCAA2!O98</f>
        <v>181</v>
      </c>
      <c r="U25" s="922"/>
      <c r="V25" s="922"/>
      <c r="W25" s="930"/>
    </row>
    <row r="26" spans="2:23" x14ac:dyDescent="0.25">
      <c r="B26" s="872" t="s">
        <v>3</v>
      </c>
      <c r="C26" s="873">
        <v>1054275</v>
      </c>
      <c r="D26" s="873">
        <v>1115183</v>
      </c>
      <c r="E26" s="873">
        <v>1124230</v>
      </c>
      <c r="F26" s="873">
        <v>1222142</v>
      </c>
      <c r="G26" s="873">
        <v>1313437</v>
      </c>
      <c r="H26" s="873">
        <v>1371702</v>
      </c>
      <c r="I26" s="874"/>
      <c r="J26" s="875">
        <v>5.7772402836072212E-2</v>
      </c>
      <c r="K26" s="876">
        <v>60908</v>
      </c>
      <c r="L26" s="877">
        <v>8.1125698652149136E-3</v>
      </c>
      <c r="M26" s="873">
        <v>9047</v>
      </c>
      <c r="N26" s="878">
        <v>8.7092498865890322E-2</v>
      </c>
      <c r="O26" s="879">
        <v>97912</v>
      </c>
      <c r="P26" s="878">
        <v>7.4700812180581222E-2</v>
      </c>
      <c r="Q26" s="879">
        <f t="shared" si="0"/>
        <v>91295</v>
      </c>
      <c r="R26" s="878">
        <f>[1]Cuadro_CCAA2!N99</f>
        <v>7.9993575319147636E-2</v>
      </c>
      <c r="S26" s="879">
        <f t="shared" ref="S26" si="1">SUM(S8:S25)</f>
        <v>101600</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EVO_resolPIA!C8:H8</xm:f>
              <xm:sqref>I8</xm:sqref>
            </x14:sparkline>
            <x14:sparkline>
              <xm:f>EVO_resolPIA!C9:H9</xm:f>
              <xm:sqref>I9</xm:sqref>
            </x14:sparkline>
            <x14:sparkline>
              <xm:f>EVO_resolPIA!C10:H10</xm:f>
              <xm:sqref>I10</xm:sqref>
            </x14:sparkline>
            <x14:sparkline>
              <xm:f>EVO_resolPIA!C11:H11</xm:f>
              <xm:sqref>I11</xm:sqref>
            </x14:sparkline>
            <x14:sparkline>
              <xm:f>EVO_resolPIA!C12:H12</xm:f>
              <xm:sqref>I12</xm:sqref>
            </x14:sparkline>
            <x14:sparkline>
              <xm:f>EVO_resolPIA!C13:H13</xm:f>
              <xm:sqref>I13</xm:sqref>
            </x14:sparkline>
            <x14:sparkline>
              <xm:f>EVO_resolPIA!C14:H14</xm:f>
              <xm:sqref>I14</xm:sqref>
            </x14:sparkline>
            <x14:sparkline>
              <xm:f>EVO_resolPIA!C15:H15</xm:f>
              <xm:sqref>I15</xm:sqref>
            </x14:sparkline>
            <x14:sparkline>
              <xm:f>EVO_resolPIA!C16:H16</xm:f>
              <xm:sqref>I16</xm:sqref>
            </x14:sparkline>
            <x14:sparkline>
              <xm:f>EVO_resolPIA!C17:H17</xm:f>
              <xm:sqref>I17</xm:sqref>
            </x14:sparkline>
            <x14:sparkline>
              <xm:f>EVO_resolPIA!C18:H18</xm:f>
              <xm:sqref>I18</xm:sqref>
            </x14:sparkline>
            <x14:sparkline>
              <xm:f>EVO_resolPIA!C19:H19</xm:f>
              <xm:sqref>I19</xm:sqref>
            </x14:sparkline>
            <x14:sparkline>
              <xm:f>EVO_resolPIA!C20:H20</xm:f>
              <xm:sqref>I20</xm:sqref>
            </x14:sparkline>
            <x14:sparkline>
              <xm:f>EVO_resolPIA!C21:H21</xm:f>
              <xm:sqref>I21</xm:sqref>
            </x14:sparkline>
            <x14:sparkline>
              <xm:f>EVO_resolPIA!C22:H22</xm:f>
              <xm:sqref>I22</xm:sqref>
            </x14:sparkline>
            <x14:sparkline>
              <xm:f>EVO_resolPIA!C23:H23</xm:f>
              <xm:sqref>I23</xm:sqref>
            </x14:sparkline>
            <x14:sparkline>
              <xm:f>EVO_resolPIA!C24:H24</xm:f>
              <xm:sqref>I24</xm:sqref>
            </x14:sparkline>
            <x14:sparkline>
              <xm:f>EVO_resolPIA!C25:H25</xm:f>
              <xm:sqref>I25</xm:sqref>
            </x14:sparkline>
            <x14:sparkline>
              <xm:f>EVO_resolPIA!C26:H26</xm:f>
              <xm:sqref>I26</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204</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466</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31 de agosto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254.71111111111111</v>
      </c>
      <c r="D11" s="370">
        <v>0.17934866212709716</v>
      </c>
      <c r="E11" s="376">
        <v>351.86521895930775</v>
      </c>
      <c r="F11" s="372">
        <v>0.23603889561485822</v>
      </c>
      <c r="G11" s="376">
        <v>581.91830258294431</v>
      </c>
      <c r="H11" s="372">
        <v>0.1863892275590347</v>
      </c>
      <c r="I11" s="366"/>
      <c r="J11" s="366"/>
      <c r="K11" s="366"/>
      <c r="L11" s="366"/>
      <c r="M11" s="366"/>
      <c r="N11" s="366"/>
      <c r="O11" s="366"/>
    </row>
    <row r="12" spans="1:18" ht="15" customHeight="1" x14ac:dyDescent="0.2">
      <c r="B12" s="368" t="s">
        <v>10</v>
      </c>
      <c r="C12" s="375">
        <v>215.56874999999999</v>
      </c>
      <c r="D12" s="370">
        <v>0.47750058973638149</v>
      </c>
      <c r="E12" s="377">
        <v>311.18870441743269</v>
      </c>
      <c r="F12" s="373">
        <v>0.46584859497108227</v>
      </c>
      <c r="G12" s="377">
        <v>478.09704361370649</v>
      </c>
      <c r="H12" s="373">
        <v>0.41273723676804364</v>
      </c>
      <c r="I12" s="366"/>
      <c r="J12" s="366"/>
      <c r="K12" s="366"/>
      <c r="L12" s="366"/>
      <c r="M12" s="366"/>
      <c r="N12" s="366"/>
      <c r="O12" s="366"/>
    </row>
    <row r="13" spans="1:18" ht="15" customHeight="1" x14ac:dyDescent="0.2">
      <c r="B13" s="368" t="s">
        <v>40</v>
      </c>
      <c r="C13" s="375">
        <v>340.69461538461542</v>
      </c>
      <c r="D13" s="370">
        <v>0.42248415785008603</v>
      </c>
      <c r="E13" s="377">
        <v>391.0682415776526</v>
      </c>
      <c r="F13" s="373">
        <v>0.50092983100906663</v>
      </c>
      <c r="G13" s="377">
        <v>453.15767804154615</v>
      </c>
      <c r="H13" s="373">
        <v>0.44981979539756445</v>
      </c>
      <c r="I13" s="366"/>
      <c r="J13" s="366"/>
      <c r="K13" s="366"/>
      <c r="L13" s="366"/>
      <c r="M13" s="366"/>
      <c r="N13" s="366"/>
      <c r="O13" s="366"/>
    </row>
    <row r="14" spans="1:18" ht="15" customHeight="1" x14ac:dyDescent="0.2">
      <c r="B14" s="368" t="s">
        <v>41</v>
      </c>
      <c r="C14" s="375">
        <v>641.70000000000005</v>
      </c>
      <c r="D14" s="370">
        <v>0</v>
      </c>
      <c r="E14" s="377">
        <v>569.88464958598706</v>
      </c>
      <c r="F14" s="373">
        <v>0.27043587112198059</v>
      </c>
      <c r="G14" s="377">
        <v>573.07020178674361</v>
      </c>
      <c r="H14" s="373">
        <v>0.24232758505580598</v>
      </c>
      <c r="I14" s="366"/>
      <c r="J14" s="366"/>
      <c r="K14" s="366"/>
      <c r="L14" s="366"/>
      <c r="M14" s="366"/>
      <c r="N14" s="366"/>
      <c r="O14" s="366"/>
    </row>
    <row r="15" spans="1:18" ht="15" customHeight="1" x14ac:dyDescent="0.2">
      <c r="B15" s="368" t="s">
        <v>9</v>
      </c>
      <c r="C15" s="375">
        <v>358.66142857142859</v>
      </c>
      <c r="D15" s="370">
        <v>0.63452271465527443</v>
      </c>
      <c r="E15" s="377">
        <v>285.08402193784156</v>
      </c>
      <c r="F15" s="373">
        <v>0.58884551977930599</v>
      </c>
      <c r="G15" s="377">
        <v>485.41007812499964</v>
      </c>
      <c r="H15" s="373">
        <v>0.54359358483349307</v>
      </c>
      <c r="I15" s="366"/>
      <c r="J15" s="366"/>
      <c r="K15" s="366"/>
      <c r="L15" s="366"/>
      <c r="M15" s="366"/>
      <c r="N15" s="366"/>
      <c r="O15" s="366"/>
    </row>
    <row r="16" spans="1:18" ht="15" customHeight="1" x14ac:dyDescent="0.2">
      <c r="B16" s="368" t="s">
        <v>8</v>
      </c>
      <c r="C16" s="375">
        <v>470.66800000000012</v>
      </c>
      <c r="D16" s="370">
        <v>0.56494064177977688</v>
      </c>
      <c r="E16" s="377">
        <v>314.81880952380942</v>
      </c>
      <c r="F16" s="373">
        <v>0.52802195217790082</v>
      </c>
      <c r="G16" s="377">
        <v>463.72879120879088</v>
      </c>
      <c r="H16" s="373">
        <v>0.57608042273700444</v>
      </c>
      <c r="I16" s="366"/>
      <c r="J16" s="366"/>
      <c r="K16" s="366"/>
      <c r="L16" s="366"/>
      <c r="M16" s="366"/>
      <c r="N16" s="366"/>
      <c r="O16" s="366"/>
    </row>
    <row r="17" spans="1:15" ht="15" customHeight="1" x14ac:dyDescent="0.2">
      <c r="B17" s="368" t="s">
        <v>7</v>
      </c>
      <c r="C17" s="375">
        <v>204.30720524017462</v>
      </c>
      <c r="D17" s="370">
        <v>0.57775198518827608</v>
      </c>
      <c r="E17" s="377">
        <v>420.62076084633884</v>
      </c>
      <c r="F17" s="373">
        <v>0.64329544085990809</v>
      </c>
      <c r="G17" s="377">
        <v>573.0335207073764</v>
      </c>
      <c r="H17" s="373">
        <v>0.54180469289090638</v>
      </c>
      <c r="I17" s="366"/>
      <c r="J17" s="366"/>
      <c r="K17" s="366"/>
      <c r="L17" s="366"/>
      <c r="M17" s="366"/>
      <c r="N17" s="366"/>
      <c r="O17" s="366"/>
    </row>
    <row r="18" spans="1:15" ht="15" customHeight="1" x14ac:dyDescent="0.2">
      <c r="B18" s="368" t="s">
        <v>43</v>
      </c>
      <c r="C18" s="375">
        <v>250.98795045558001</v>
      </c>
      <c r="D18" s="370">
        <v>0.42255833674911353</v>
      </c>
      <c r="E18" s="377">
        <v>418.34308879541663</v>
      </c>
      <c r="F18" s="373">
        <v>0.51101814109619048</v>
      </c>
      <c r="G18" s="377">
        <v>490.68128837012154</v>
      </c>
      <c r="H18" s="373">
        <v>0.57548612669937116</v>
      </c>
      <c r="I18" s="366"/>
      <c r="J18" s="366"/>
      <c r="K18" s="366"/>
      <c r="L18" s="366"/>
      <c r="M18" s="366"/>
      <c r="N18" s="366"/>
      <c r="O18" s="366"/>
    </row>
    <row r="19" spans="1:15" ht="15" customHeight="1" x14ac:dyDescent="0.2">
      <c r="B19" s="368" t="s">
        <v>44</v>
      </c>
      <c r="C19" s="375">
        <v>656.84249999999997</v>
      </c>
      <c r="D19" s="370">
        <v>0.40676490255442022</v>
      </c>
      <c r="E19" s="377">
        <v>616.7383817310033</v>
      </c>
      <c r="F19" s="373">
        <v>0.28651325942728856</v>
      </c>
      <c r="G19" s="377">
        <v>613.94495962313465</v>
      </c>
      <c r="H19" s="373">
        <v>0.29677808508960807</v>
      </c>
      <c r="I19" s="366"/>
      <c r="J19" s="366"/>
      <c r="K19" s="366"/>
      <c r="L19" s="366"/>
      <c r="M19" s="366"/>
      <c r="N19" s="366"/>
      <c r="O19" s="366"/>
    </row>
    <row r="20" spans="1:15" ht="15" customHeight="1" x14ac:dyDescent="0.2">
      <c r="B20" s="368" t="s">
        <v>6</v>
      </c>
      <c r="C20" s="375">
        <v>1413.7610195227769</v>
      </c>
      <c r="D20" s="370">
        <v>0.36883663531390376</v>
      </c>
      <c r="E20" s="377">
        <v>839.45422338571575</v>
      </c>
      <c r="F20" s="373">
        <v>0.59827988139576538</v>
      </c>
      <c r="G20" s="440">
        <v>872.58916097558813</v>
      </c>
      <c r="H20" s="373">
        <v>0.37681118945433462</v>
      </c>
      <c r="I20" s="366"/>
      <c r="J20" s="366"/>
      <c r="K20" s="366"/>
      <c r="L20" s="366"/>
      <c r="M20" s="366"/>
      <c r="N20" s="366"/>
      <c r="O20" s="366"/>
    </row>
    <row r="21" spans="1:15" ht="15" customHeight="1" x14ac:dyDescent="0.2">
      <c r="B21" s="368" t="s">
        <v>5</v>
      </c>
      <c r="C21" s="375">
        <v>443.46000000000004</v>
      </c>
      <c r="D21" s="370">
        <v>5.5298027266377531E-2</v>
      </c>
      <c r="E21" s="377">
        <v>332.85705093833639</v>
      </c>
      <c r="F21" s="373">
        <v>0.36550854441266434</v>
      </c>
      <c r="G21" s="377">
        <v>485.32514423076748</v>
      </c>
      <c r="H21" s="373">
        <v>0.44200880344440729</v>
      </c>
      <c r="I21" s="366"/>
      <c r="J21" s="366"/>
      <c r="K21" s="366"/>
      <c r="L21" s="366"/>
      <c r="M21" s="366"/>
      <c r="N21" s="366"/>
      <c r="O21" s="366"/>
    </row>
    <row r="22" spans="1:15" ht="15" customHeight="1" x14ac:dyDescent="0.2">
      <c r="B22" s="368" t="s">
        <v>38</v>
      </c>
      <c r="C22" s="375">
        <v>215.61666666666667</v>
      </c>
      <c r="D22" s="370">
        <v>0.4192109071242297</v>
      </c>
      <c r="E22" s="377">
        <v>362.41499361974002</v>
      </c>
      <c r="F22" s="373">
        <v>0.52605716190521545</v>
      </c>
      <c r="G22" s="377">
        <v>392.93337560516647</v>
      </c>
      <c r="H22" s="373">
        <v>0.52602934073389196</v>
      </c>
      <c r="I22" s="366"/>
      <c r="J22" s="366"/>
      <c r="K22" s="366"/>
      <c r="L22" s="366"/>
      <c r="M22" s="366"/>
      <c r="N22" s="366"/>
      <c r="O22" s="366"/>
    </row>
    <row r="23" spans="1:15" ht="15" customHeight="1" x14ac:dyDescent="0.2">
      <c r="B23" s="368" t="s">
        <v>45</v>
      </c>
      <c r="C23" s="375">
        <v>364.52</v>
      </c>
      <c r="D23" s="370">
        <v>0.25031564535364997</v>
      </c>
      <c r="E23" s="377">
        <v>379.98890254460815</v>
      </c>
      <c r="F23" s="373">
        <v>0.15734495752796857</v>
      </c>
      <c r="G23" s="377">
        <v>576.89918041928081</v>
      </c>
      <c r="H23" s="373">
        <v>0.24575844654117177</v>
      </c>
      <c r="I23" s="366"/>
      <c r="J23" s="366"/>
      <c r="K23" s="366"/>
      <c r="L23" s="366"/>
      <c r="M23" s="366"/>
      <c r="N23" s="366"/>
      <c r="O23" s="366"/>
    </row>
    <row r="24" spans="1:15" ht="15" customHeight="1" x14ac:dyDescent="0.2">
      <c r="B24" s="368" t="s">
        <v>46</v>
      </c>
      <c r="C24" s="375">
        <v>170.86</v>
      </c>
      <c r="D24" s="370">
        <v>0</v>
      </c>
      <c r="E24" s="377">
        <v>412.10268907562948</v>
      </c>
      <c r="F24" s="373">
        <v>0.16834032193823636</v>
      </c>
      <c r="G24" s="377">
        <v>695.20777583187942</v>
      </c>
      <c r="H24" s="373">
        <v>0.15606336818788272</v>
      </c>
      <c r="I24" s="366"/>
      <c r="J24" s="366"/>
      <c r="K24" s="366"/>
      <c r="L24" s="366"/>
      <c r="M24" s="366"/>
      <c r="N24" s="366"/>
      <c r="O24" s="366"/>
    </row>
    <row r="25" spans="1:15" ht="15" customHeight="1" x14ac:dyDescent="0.2">
      <c r="B25" s="368" t="s">
        <v>47</v>
      </c>
      <c r="C25" s="375">
        <v>1048.1414285714286</v>
      </c>
      <c r="D25" s="370">
        <v>0.55572626827977822</v>
      </c>
      <c r="E25" s="377">
        <v>686.56583804143145</v>
      </c>
      <c r="F25" s="373">
        <v>0.75579679770400587</v>
      </c>
      <c r="G25" s="377">
        <v>746.80618181818147</v>
      </c>
      <c r="H25" s="373">
        <v>0.56561438468388836</v>
      </c>
      <c r="I25" s="366"/>
      <c r="J25" s="366"/>
      <c r="K25" s="366"/>
      <c r="L25" s="366"/>
      <c r="M25" s="366"/>
      <c r="N25" s="366"/>
      <c r="O25" s="366"/>
    </row>
    <row r="26" spans="1:15" ht="15" customHeight="1" x14ac:dyDescent="0.2">
      <c r="B26" s="368" t="s">
        <v>48</v>
      </c>
      <c r="C26" s="375">
        <v>329.64292682926833</v>
      </c>
      <c r="D26" s="370">
        <v>0.34798333552524707</v>
      </c>
      <c r="E26" s="377">
        <v>643.91523076923238</v>
      </c>
      <c r="F26" s="373">
        <v>0.3183821748689909</v>
      </c>
      <c r="G26" s="377">
        <v>700.43892376681652</v>
      </c>
      <c r="H26" s="373">
        <v>0.32634529331519679</v>
      </c>
      <c r="I26" s="366"/>
      <c r="J26" s="366"/>
      <c r="K26" s="366"/>
      <c r="L26" s="366"/>
      <c r="M26" s="366"/>
      <c r="N26" s="366"/>
      <c r="O26" s="366"/>
    </row>
    <row r="27" spans="1:15" ht="15" customHeight="1" x14ac:dyDescent="0.2">
      <c r="B27" s="368" t="s">
        <v>49</v>
      </c>
      <c r="C27" s="375">
        <v>463.30153846153837</v>
      </c>
      <c r="D27" s="370">
        <v>0.31532363586131779</v>
      </c>
      <c r="E27" s="377">
        <v>401.29621359223154</v>
      </c>
      <c r="F27" s="373">
        <v>0.13091020717352458</v>
      </c>
      <c r="G27" s="377">
        <v>663.73710638298041</v>
      </c>
      <c r="H27" s="373">
        <v>0.10523420661060659</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455.97204540337708</v>
      </c>
      <c r="D29" s="371">
        <v>1.1067466704966675</v>
      </c>
      <c r="E29" s="378">
        <v>465.49890673971089</v>
      </c>
      <c r="F29" s="374">
        <v>0.590413427852992</v>
      </c>
      <c r="G29" s="378">
        <v>569.70790830762303</v>
      </c>
      <c r="H29" s="374">
        <v>0.45350406142735827</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7" t="s">
        <v>300</v>
      </c>
      <c r="C32" s="1177"/>
      <c r="D32" s="1177"/>
      <c r="E32" s="1177"/>
      <c r="F32" s="1177"/>
      <c r="G32" s="1177"/>
      <c r="H32" s="117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205</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465</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31 de agosto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252.8948275862069</v>
      </c>
      <c r="D11" s="370">
        <v>0.31662488465115057</v>
      </c>
      <c r="E11" s="376">
        <v>334.90441558441546</v>
      </c>
      <c r="F11" s="372">
        <v>0.33117844576134087</v>
      </c>
      <c r="G11" s="376">
        <v>530.65923076923093</v>
      </c>
      <c r="H11" s="372">
        <v>0.24448359329815667</v>
      </c>
      <c r="I11" s="366"/>
      <c r="J11" s="366"/>
      <c r="K11" s="366"/>
      <c r="L11" s="366"/>
      <c r="M11" s="366"/>
      <c r="N11" s="366"/>
      <c r="O11" s="366"/>
    </row>
    <row r="12" spans="1:18" ht="15" customHeight="1" x14ac:dyDescent="0.2">
      <c r="B12" s="368" t="s">
        <v>10</v>
      </c>
      <c r="C12" s="375">
        <v>222.15221183800617</v>
      </c>
      <c r="D12" s="370">
        <v>0.45370698437431689</v>
      </c>
      <c r="E12" s="377">
        <v>193.29754385964915</v>
      </c>
      <c r="F12" s="373">
        <v>0.53785063862451621</v>
      </c>
      <c r="G12" s="377">
        <v>327.84365740740731</v>
      </c>
      <c r="H12" s="373">
        <v>0.26879606480868312</v>
      </c>
      <c r="I12" s="366"/>
      <c r="J12" s="366"/>
      <c r="K12" s="366"/>
      <c r="L12" s="366"/>
      <c r="M12" s="366"/>
      <c r="N12" s="366"/>
      <c r="O12" s="366"/>
    </row>
    <row r="13" spans="1:18" ht="15" customHeight="1" x14ac:dyDescent="0.2">
      <c r="B13" s="368" t="s">
        <v>40</v>
      </c>
      <c r="C13" s="375">
        <v>187.5806930693069</v>
      </c>
      <c r="D13" s="370">
        <v>0.317006824520287</v>
      </c>
      <c r="E13" s="377">
        <v>283.29688888888847</v>
      </c>
      <c r="F13" s="373">
        <v>0.23593388997372008</v>
      </c>
      <c r="G13" s="377">
        <v>441.84872340425557</v>
      </c>
      <c r="H13" s="373">
        <v>0.25554797471338203</v>
      </c>
      <c r="I13" s="366"/>
      <c r="J13" s="366"/>
      <c r="K13" s="366"/>
      <c r="L13" s="366"/>
      <c r="M13" s="366"/>
      <c r="N13" s="366"/>
      <c r="O13" s="366"/>
    </row>
    <row r="14" spans="1:18" ht="15" customHeight="1" x14ac:dyDescent="0.2">
      <c r="B14" s="368" t="s">
        <v>41</v>
      </c>
      <c r="C14" s="375">
        <v>281.51127659574462</v>
      </c>
      <c r="D14" s="370">
        <v>0.50804839288479342</v>
      </c>
      <c r="E14" s="377">
        <v>296.15905418918919</v>
      </c>
      <c r="F14" s="373">
        <v>0.46394430854993812</v>
      </c>
      <c r="G14" s="377">
        <v>480.00617647058829</v>
      </c>
      <c r="H14" s="373">
        <v>0.44716325435138116</v>
      </c>
      <c r="I14" s="366"/>
      <c r="J14" s="366"/>
      <c r="K14" s="366"/>
      <c r="L14" s="366"/>
      <c r="M14" s="366"/>
      <c r="N14" s="366"/>
      <c r="O14" s="366"/>
    </row>
    <row r="15" spans="1:18" ht="15" customHeight="1" x14ac:dyDescent="0.2">
      <c r="B15" s="368" t="s">
        <v>9</v>
      </c>
      <c r="C15" s="375">
        <v>178.44086419753089</v>
      </c>
      <c r="D15" s="370">
        <v>0.74057368201483254</v>
      </c>
      <c r="E15" s="377">
        <v>217.27328947368466</v>
      </c>
      <c r="F15" s="373">
        <v>0.86232895277094412</v>
      </c>
      <c r="G15" s="377">
        <v>392.08233644859791</v>
      </c>
      <c r="H15" s="373">
        <v>0.76797389477706712</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240.66855481907942</v>
      </c>
      <c r="D17" s="370">
        <v>0.50789563500909241</v>
      </c>
      <c r="E17" s="377">
        <v>435.76862493586458</v>
      </c>
      <c r="F17" s="373">
        <v>0.60734445522915714</v>
      </c>
      <c r="G17" s="377">
        <v>569.08893448047752</v>
      </c>
      <c r="H17" s="373">
        <v>0.52504872166799377</v>
      </c>
      <c r="I17" s="366"/>
      <c r="J17" s="366"/>
      <c r="K17" s="366"/>
      <c r="L17" s="366"/>
      <c r="M17" s="366"/>
      <c r="N17" s="366"/>
      <c r="O17" s="366"/>
    </row>
    <row r="18" spans="1:15" ht="15" customHeight="1" x14ac:dyDescent="0.2">
      <c r="B18" s="368" t="s">
        <v>43</v>
      </c>
      <c r="C18" s="375">
        <v>175.67923636363639</v>
      </c>
      <c r="D18" s="370">
        <v>0.69583076651596831</v>
      </c>
      <c r="E18" s="377">
        <v>231.25939877300604</v>
      </c>
      <c r="F18" s="373">
        <v>0.74534849339638032</v>
      </c>
      <c r="G18" s="377">
        <v>253.27084615384615</v>
      </c>
      <c r="H18" s="373">
        <v>0.69739347547980313</v>
      </c>
      <c r="I18" s="366"/>
      <c r="J18" s="366"/>
      <c r="K18" s="366"/>
      <c r="L18" s="366"/>
      <c r="M18" s="366"/>
      <c r="N18" s="366"/>
      <c r="O18" s="366"/>
    </row>
    <row r="19" spans="1:15" ht="15" customHeight="1" x14ac:dyDescent="0.2">
      <c r="B19" s="368" t="s">
        <v>44</v>
      </c>
      <c r="C19" s="375">
        <v>172.90622857142861</v>
      </c>
      <c r="D19" s="370">
        <v>7.8292757397635485E-2</v>
      </c>
      <c r="E19" s="377">
        <v>394.46074948665137</v>
      </c>
      <c r="F19" s="373">
        <v>0.15183092680715307</v>
      </c>
      <c r="G19" s="377">
        <v>405.51190140844875</v>
      </c>
      <c r="H19" s="373">
        <v>0.1007682314193256</v>
      </c>
      <c r="I19" s="366"/>
      <c r="J19" s="366"/>
      <c r="K19" s="366"/>
      <c r="L19" s="366"/>
      <c r="M19" s="366"/>
      <c r="N19" s="366"/>
      <c r="O19" s="366"/>
    </row>
    <row r="20" spans="1:15" ht="15" customHeight="1" x14ac:dyDescent="0.2">
      <c r="B20" s="368" t="s">
        <v>6</v>
      </c>
      <c r="C20" s="375">
        <v>437.88505617977523</v>
      </c>
      <c r="D20" s="370">
        <v>0.76918725786504527</v>
      </c>
      <c r="E20" s="377">
        <v>546.81221789883011</v>
      </c>
      <c r="F20" s="373">
        <v>0.50856116964128451</v>
      </c>
      <c r="G20" s="440">
        <v>708.90018382353264</v>
      </c>
      <c r="H20" s="373">
        <v>0.32215775738447044</v>
      </c>
      <c r="I20" s="366"/>
      <c r="J20" s="366"/>
      <c r="K20" s="366"/>
      <c r="L20" s="366"/>
      <c r="M20" s="366"/>
      <c r="N20" s="366"/>
      <c r="O20" s="366"/>
    </row>
    <row r="21" spans="1:15" ht="15" customHeight="1" x14ac:dyDescent="0.2">
      <c r="B21" s="368" t="s">
        <v>5</v>
      </c>
      <c r="C21" s="375">
        <v>267.70730468749997</v>
      </c>
      <c r="D21" s="370">
        <v>0.23627354695679312</v>
      </c>
      <c r="E21" s="377">
        <v>338.6060836501901</v>
      </c>
      <c r="F21" s="373">
        <v>0.32535010237046574</v>
      </c>
      <c r="G21" s="377">
        <v>376.76171945701361</v>
      </c>
      <c r="H21" s="373">
        <v>0.3709463608600157</v>
      </c>
      <c r="I21" s="366"/>
      <c r="J21" s="366"/>
      <c r="K21" s="366"/>
      <c r="L21" s="366"/>
      <c r="M21" s="366"/>
      <c r="N21" s="366"/>
      <c r="O21" s="366"/>
    </row>
    <row r="22" spans="1:15" ht="15" customHeight="1" x14ac:dyDescent="0.2">
      <c r="B22" s="368" t="s">
        <v>38</v>
      </c>
      <c r="C22" s="375">
        <v>195.39993271656832</v>
      </c>
      <c r="D22" s="370">
        <v>0.43938585099809813</v>
      </c>
      <c r="E22" s="377">
        <v>226.16202745512277</v>
      </c>
      <c r="F22" s="373">
        <v>0.44998940452423003</v>
      </c>
      <c r="G22" s="377">
        <v>359.69700193423614</v>
      </c>
      <c r="H22" s="373">
        <v>0.44160326260783855</v>
      </c>
      <c r="I22" s="366"/>
      <c r="J22" s="366"/>
      <c r="K22" s="366"/>
      <c r="L22" s="366"/>
      <c r="M22" s="366"/>
      <c r="N22" s="366"/>
      <c r="O22" s="366"/>
    </row>
    <row r="23" spans="1:15" ht="15" customHeight="1" x14ac:dyDescent="0.2">
      <c r="B23" s="368" t="s">
        <v>45</v>
      </c>
      <c r="C23" s="375">
        <v>295.61602905569009</v>
      </c>
      <c r="D23" s="370">
        <v>9.076318455816007E-2</v>
      </c>
      <c r="E23" s="377">
        <v>319.17683132530095</v>
      </c>
      <c r="F23" s="373">
        <v>0.17420240694775846</v>
      </c>
      <c r="G23" s="377">
        <v>445.12466192170456</v>
      </c>
      <c r="H23" s="373">
        <v>0.23387120287028143</v>
      </c>
      <c r="I23" s="366"/>
      <c r="J23" s="366"/>
      <c r="K23" s="366"/>
      <c r="L23" s="366"/>
      <c r="M23" s="366"/>
      <c r="N23" s="366"/>
      <c r="O23" s="366"/>
    </row>
    <row r="24" spans="1:15" ht="15" customHeight="1" x14ac:dyDescent="0.2">
      <c r="B24" s="368" t="s">
        <v>46</v>
      </c>
      <c r="C24" s="375">
        <v>298.51679999999999</v>
      </c>
      <c r="D24" s="370">
        <v>2.628766818386026E-2</v>
      </c>
      <c r="E24" s="377">
        <v>424.37341176470585</v>
      </c>
      <c r="F24" s="373">
        <v>3.7944761470605291E-2</v>
      </c>
      <c r="G24" s="377">
        <v>715.06999999999982</v>
      </c>
      <c r="H24" s="373">
        <v>3.226134597601227E-8</v>
      </c>
      <c r="I24" s="366"/>
      <c r="J24" s="366"/>
      <c r="K24" s="366"/>
      <c r="L24" s="366"/>
      <c r="M24" s="366"/>
      <c r="N24" s="366"/>
      <c r="O24" s="366"/>
    </row>
    <row r="25" spans="1:15" ht="15" customHeight="1" x14ac:dyDescent="0.2">
      <c r="B25" s="368" t="s">
        <v>47</v>
      </c>
      <c r="C25" s="375">
        <v>486.30593749999997</v>
      </c>
      <c r="D25" s="370">
        <v>0.60637505480619813</v>
      </c>
      <c r="E25" s="377">
        <v>493.44938144329893</v>
      </c>
      <c r="F25" s="373">
        <v>0.61557246368579088</v>
      </c>
      <c r="G25" s="377">
        <v>527.98500000000001</v>
      </c>
      <c r="H25" s="373">
        <v>0.59582540885988233</v>
      </c>
      <c r="I25" s="366"/>
      <c r="J25" s="366"/>
      <c r="K25" s="366"/>
      <c r="L25" s="366"/>
      <c r="M25" s="366"/>
      <c r="N25" s="366"/>
      <c r="O25" s="366"/>
    </row>
    <row r="26" spans="1:15" ht="15" customHeight="1" x14ac:dyDescent="0.2">
      <c r="B26" s="368" t="s">
        <v>48</v>
      </c>
      <c r="C26" s="375" t="s">
        <v>375</v>
      </c>
      <c r="D26" s="370" t="s">
        <v>375</v>
      </c>
      <c r="E26" s="377">
        <v>300</v>
      </c>
      <c r="F26" s="373">
        <v>0</v>
      </c>
      <c r="G26" s="377">
        <v>353.2</v>
      </c>
      <c r="H26" s="373">
        <v>0.45256915983824197</v>
      </c>
      <c r="I26" s="366"/>
      <c r="J26" s="366"/>
      <c r="K26" s="366"/>
      <c r="L26" s="366"/>
      <c r="M26" s="366"/>
      <c r="N26" s="366"/>
      <c r="O26" s="366"/>
    </row>
    <row r="27" spans="1:15" ht="15" customHeight="1" x14ac:dyDescent="0.2">
      <c r="B27" s="368" t="s">
        <v>49</v>
      </c>
      <c r="C27" s="375">
        <v>213.75</v>
      </c>
      <c r="D27" s="370">
        <v>0.23537557657892524</v>
      </c>
      <c r="E27" s="377">
        <v>323.79400000000004</v>
      </c>
      <c r="F27" s="373">
        <v>0.28925476545816986</v>
      </c>
      <c r="G27" s="377">
        <v>521.10850000000005</v>
      </c>
      <c r="H27" s="373">
        <v>0.28922287783028239</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236.40002825355208</v>
      </c>
      <c r="D29" s="371">
        <v>0.53117500170328202</v>
      </c>
      <c r="E29" s="378">
        <v>352.5069597912269</v>
      </c>
      <c r="F29" s="374">
        <v>0.57465818158524729</v>
      </c>
      <c r="G29" s="378">
        <v>468.54683627354433</v>
      </c>
      <c r="H29" s="374">
        <v>0.50647526183861635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7" t="s">
        <v>300</v>
      </c>
      <c r="C32" s="1177"/>
      <c r="D32" s="1177"/>
      <c r="E32" s="1177"/>
      <c r="F32" s="1177"/>
      <c r="G32" s="1177"/>
      <c r="H32" s="117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206</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464</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31 de agosto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322.44240648379144</v>
      </c>
      <c r="D13" s="370">
        <v>0.55041536778167299</v>
      </c>
      <c r="E13" s="377" t="s">
        <v>375</v>
      </c>
      <c r="F13" s="373" t="s">
        <v>375</v>
      </c>
      <c r="G13" s="377" t="s">
        <v>375</v>
      </c>
      <c r="H13" s="373" t="s">
        <v>375</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194.94745437079735</v>
      </c>
      <c r="D15" s="370">
        <v>0.69505845320480053</v>
      </c>
      <c r="E15" s="377">
        <v>287.66434782608655</v>
      </c>
      <c r="F15" s="373">
        <v>0.5864571477136834</v>
      </c>
      <c r="G15" s="377">
        <v>420.64212290502763</v>
      </c>
      <c r="H15" s="373">
        <v>0.67108985135077992</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122.17094287298934</v>
      </c>
      <c r="D17" s="370">
        <v>1.0306602757333172</v>
      </c>
      <c r="E17" s="377">
        <v>164.81358361774599</v>
      </c>
      <c r="F17" s="373">
        <v>1.1078427283858014</v>
      </c>
      <c r="G17" s="377">
        <v>232.59642968344687</v>
      </c>
      <c r="H17" s="373">
        <v>0.9572683976178239</v>
      </c>
      <c r="I17" s="366"/>
      <c r="J17" s="366"/>
      <c r="K17" s="366"/>
      <c r="L17" s="366"/>
      <c r="M17" s="366"/>
      <c r="N17" s="366"/>
      <c r="O17" s="366"/>
    </row>
    <row r="18" spans="1:15" ht="15" customHeight="1" x14ac:dyDescent="0.2">
      <c r="B18" s="368" t="s">
        <v>43</v>
      </c>
      <c r="C18" s="375">
        <v>148.33874363327686</v>
      </c>
      <c r="D18" s="370">
        <v>0.57663079006296758</v>
      </c>
      <c r="E18" s="377">
        <v>188.68672360248416</v>
      </c>
      <c r="F18" s="373">
        <v>0.63158994357744247</v>
      </c>
      <c r="G18" s="377">
        <v>262.45553459119515</v>
      </c>
      <c r="H18" s="373">
        <v>0.84732656989895971</v>
      </c>
      <c r="I18" s="366"/>
      <c r="J18" s="366"/>
      <c r="K18" s="366"/>
      <c r="L18" s="366"/>
      <c r="M18" s="366"/>
      <c r="N18" s="366"/>
      <c r="O18" s="366"/>
    </row>
    <row r="19" spans="1:15" ht="15" customHeight="1" x14ac:dyDescent="0.2">
      <c r="B19" s="368" t="s">
        <v>44</v>
      </c>
      <c r="C19" s="375" t="s">
        <v>375</v>
      </c>
      <c r="D19" s="370" t="s">
        <v>375</v>
      </c>
      <c r="E19" s="377" t="s">
        <v>375</v>
      </c>
      <c r="F19" s="373" t="s">
        <v>375</v>
      </c>
      <c r="G19" s="377" t="s">
        <v>375</v>
      </c>
      <c r="H19" s="373" t="s">
        <v>375</v>
      </c>
      <c r="I19" s="366"/>
      <c r="J19" s="366"/>
      <c r="K19" s="366"/>
      <c r="L19" s="366"/>
      <c r="M19" s="366"/>
      <c r="N19" s="366"/>
      <c r="O19" s="366"/>
    </row>
    <row r="20" spans="1:15" ht="15" customHeight="1" x14ac:dyDescent="0.2">
      <c r="B20" s="368" t="s">
        <v>6</v>
      </c>
      <c r="C20" s="375">
        <v>251.60052478134111</v>
      </c>
      <c r="D20" s="370">
        <v>0.31848053528891163</v>
      </c>
      <c r="E20" s="377">
        <v>343.31366255143928</v>
      </c>
      <c r="F20" s="373">
        <v>0.32784588296456385</v>
      </c>
      <c r="G20" s="440">
        <v>450.86613861386195</v>
      </c>
      <c r="H20" s="373">
        <v>0.44411147880514551</v>
      </c>
      <c r="I20" s="366"/>
      <c r="J20" s="366"/>
      <c r="K20" s="366"/>
      <c r="L20" s="366"/>
      <c r="M20" s="366"/>
      <c r="N20" s="366"/>
      <c r="O20" s="366"/>
    </row>
    <row r="21" spans="1:15" ht="15" customHeight="1" x14ac:dyDescent="0.2">
      <c r="B21" s="368" t="s">
        <v>5</v>
      </c>
      <c r="C21" s="375">
        <v>273.6701047120419</v>
      </c>
      <c r="D21" s="370">
        <v>0.22687368087266654</v>
      </c>
      <c r="E21" s="377">
        <v>348.10392655367212</v>
      </c>
      <c r="F21" s="373">
        <v>0.30976405508136368</v>
      </c>
      <c r="G21" s="377">
        <v>373.71444444444444</v>
      </c>
      <c r="H21" s="373">
        <v>0.49416298570207118</v>
      </c>
      <c r="I21" s="366"/>
      <c r="J21" s="366"/>
      <c r="K21" s="366"/>
      <c r="L21" s="366"/>
      <c r="M21" s="366"/>
      <c r="N21" s="366"/>
      <c r="O21" s="366"/>
    </row>
    <row r="22" spans="1:15" ht="15" customHeight="1" x14ac:dyDescent="0.2">
      <c r="B22" s="368" t="s">
        <v>38</v>
      </c>
      <c r="C22" s="375">
        <v>228.99992217898824</v>
      </c>
      <c r="D22" s="370">
        <v>0.36429000482758189</v>
      </c>
      <c r="E22" s="377">
        <v>332.94364365970989</v>
      </c>
      <c r="F22" s="373">
        <v>0.38011806933193026</v>
      </c>
      <c r="G22" s="377">
        <v>537.47333333333529</v>
      </c>
      <c r="H22" s="373">
        <v>0.41599731801806678</v>
      </c>
      <c r="I22" s="366"/>
      <c r="J22" s="366"/>
      <c r="K22" s="366"/>
      <c r="L22" s="366"/>
      <c r="M22" s="366"/>
      <c r="N22" s="366"/>
      <c r="O22" s="366"/>
    </row>
    <row r="23" spans="1:15" ht="15" customHeight="1" x14ac:dyDescent="0.2">
      <c r="B23" s="368" t="s">
        <v>45</v>
      </c>
      <c r="C23" s="375">
        <v>291.10988764044941</v>
      </c>
      <c r="D23" s="370">
        <v>0.11518706764512079</v>
      </c>
      <c r="E23" s="377">
        <v>312.62672097759628</v>
      </c>
      <c r="F23" s="373">
        <v>0.21847788507056559</v>
      </c>
      <c r="G23" s="377">
        <v>431.3005525362293</v>
      </c>
      <c r="H23" s="373">
        <v>0.34044257656107896</v>
      </c>
      <c r="I23" s="366"/>
      <c r="J23" s="366"/>
      <c r="K23" s="366"/>
      <c r="L23" s="366"/>
      <c r="M23" s="366"/>
      <c r="N23" s="366"/>
      <c r="O23" s="366"/>
    </row>
    <row r="24" spans="1:15" ht="15" customHeight="1" x14ac:dyDescent="0.2">
      <c r="B24" s="368" t="s">
        <v>46</v>
      </c>
      <c r="C24" s="375">
        <v>295.83333333333331</v>
      </c>
      <c r="D24" s="370">
        <v>0.11951100527096579</v>
      </c>
      <c r="E24" s="377">
        <v>423.9392660550464</v>
      </c>
      <c r="F24" s="373">
        <v>4.4179466976091937E-2</v>
      </c>
      <c r="G24" s="377">
        <v>704.3721875</v>
      </c>
      <c r="H24" s="373">
        <v>0.10847317779319617</v>
      </c>
      <c r="I24" s="366"/>
      <c r="J24" s="366"/>
      <c r="K24" s="366"/>
      <c r="L24" s="366"/>
      <c r="M24" s="366"/>
      <c r="N24" s="366"/>
      <c r="O24" s="366"/>
    </row>
    <row r="25" spans="1:15" ht="15" customHeight="1" x14ac:dyDescent="0.2">
      <c r="B25" s="368" t="s">
        <v>47</v>
      </c>
      <c r="C25" s="375">
        <v>289.45043103448296</v>
      </c>
      <c r="D25" s="370">
        <v>0.14148625017296895</v>
      </c>
      <c r="E25" s="377" t="s">
        <v>375</v>
      </c>
      <c r="F25" s="373" t="s">
        <v>375</v>
      </c>
      <c r="G25" s="377" t="s">
        <v>375</v>
      </c>
      <c r="H25" s="373" t="s">
        <v>375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233.31750123946645</v>
      </c>
      <c r="D29" s="371">
        <v>0.51050025725391157</v>
      </c>
      <c r="E29" s="378">
        <v>258.19810249961427</v>
      </c>
      <c r="F29" s="374">
        <v>0.61620394388229149</v>
      </c>
      <c r="G29" s="378">
        <v>345.69350010337638</v>
      </c>
      <c r="H29" s="374">
        <v>0.68833171598888065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7" t="s">
        <v>300</v>
      </c>
      <c r="C32" s="1177"/>
      <c r="D32" s="1177"/>
      <c r="E32" s="1177"/>
      <c r="F32" s="1177"/>
      <c r="G32" s="1177"/>
      <c r="H32" s="117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207</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463</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31 de agosto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15.363684210526337</v>
      </c>
      <c r="D13" s="370">
        <v>3.3545441643898249E-2</v>
      </c>
      <c r="E13" s="377">
        <v>15.155000000000003</v>
      </c>
      <c r="F13" s="373">
        <v>9.577464713880765E-2</v>
      </c>
      <c r="G13" s="377">
        <v>15.419999999999996</v>
      </c>
      <c r="H13" s="373">
        <v>3.2799103899528434E-8</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t="s">
        <v>375</v>
      </c>
      <c r="D15" s="370" t="s">
        <v>375</v>
      </c>
      <c r="E15" s="377" t="s">
        <v>375</v>
      </c>
      <c r="F15" s="373" t="s">
        <v>375</v>
      </c>
      <c r="G15" s="377" t="s">
        <v>375</v>
      </c>
      <c r="H15" s="373" t="s">
        <v>375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t="s">
        <v>375</v>
      </c>
      <c r="D17" s="370" t="s">
        <v>375</v>
      </c>
      <c r="E17" s="377" t="s">
        <v>375</v>
      </c>
      <c r="F17" s="373" t="s">
        <v>375</v>
      </c>
      <c r="G17" s="377" t="s">
        <v>375</v>
      </c>
      <c r="H17" s="373" t="s">
        <v>375</v>
      </c>
      <c r="I17" s="366"/>
      <c r="J17" s="366"/>
      <c r="K17" s="366"/>
      <c r="L17" s="366"/>
      <c r="M17" s="366"/>
      <c r="N17" s="366"/>
      <c r="O17" s="366"/>
    </row>
    <row r="18" spans="1:15" ht="15" customHeight="1" x14ac:dyDescent="0.2">
      <c r="B18" s="368" t="s">
        <v>43</v>
      </c>
      <c r="C18" s="375" t="s">
        <v>375</v>
      </c>
      <c r="D18" s="370" t="s">
        <v>375</v>
      </c>
      <c r="E18" s="377" t="s">
        <v>375</v>
      </c>
      <c r="F18" s="373" t="s">
        <v>375</v>
      </c>
      <c r="G18" s="377" t="s">
        <v>375</v>
      </c>
      <c r="H18" s="373" t="s">
        <v>375</v>
      </c>
      <c r="I18" s="366"/>
      <c r="J18" s="366"/>
      <c r="K18" s="366"/>
      <c r="L18" s="366"/>
      <c r="M18" s="366"/>
      <c r="N18" s="366"/>
      <c r="O18" s="366"/>
    </row>
    <row r="19" spans="1:15" ht="15" customHeight="1" x14ac:dyDescent="0.2">
      <c r="B19" s="368" t="s">
        <v>44</v>
      </c>
      <c r="C19" s="375" t="s">
        <v>375</v>
      </c>
      <c r="D19" s="370" t="s">
        <v>375</v>
      </c>
      <c r="E19" s="377" t="s">
        <v>375</v>
      </c>
      <c r="F19" s="373" t="s">
        <v>375</v>
      </c>
      <c r="G19" s="377" t="s">
        <v>375</v>
      </c>
      <c r="H19" s="373" t="s">
        <v>375</v>
      </c>
      <c r="I19" s="366"/>
      <c r="J19" s="366"/>
      <c r="K19" s="366"/>
      <c r="L19" s="366"/>
      <c r="M19" s="366"/>
      <c r="N19" s="366"/>
      <c r="O19" s="366"/>
    </row>
    <row r="20" spans="1:15" ht="15" customHeight="1" x14ac:dyDescent="0.2">
      <c r="B20" s="368" t="s">
        <v>6</v>
      </c>
      <c r="C20" s="375" t="s">
        <v>375</v>
      </c>
      <c r="D20" s="370" t="s">
        <v>375</v>
      </c>
      <c r="E20" s="377" t="s">
        <v>375</v>
      </c>
      <c r="F20" s="373" t="s">
        <v>375</v>
      </c>
      <c r="G20" s="440" t="s">
        <v>375</v>
      </c>
      <c r="H20" s="373" t="s">
        <v>375</v>
      </c>
      <c r="I20" s="366"/>
      <c r="J20" s="366"/>
      <c r="K20" s="366"/>
      <c r="L20" s="366"/>
      <c r="M20" s="366"/>
      <c r="N20" s="366"/>
      <c r="O20" s="366"/>
    </row>
    <row r="21" spans="1:15" ht="15" customHeight="1" x14ac:dyDescent="0.2">
      <c r="B21" s="368" t="s">
        <v>5</v>
      </c>
      <c r="C21" s="375" t="s">
        <v>375</v>
      </c>
      <c r="D21" s="370" t="s">
        <v>375</v>
      </c>
      <c r="E21" s="377" t="s">
        <v>375</v>
      </c>
      <c r="F21" s="373" t="s">
        <v>375</v>
      </c>
      <c r="G21" s="377" t="s">
        <v>375</v>
      </c>
      <c r="H21" s="373" t="s">
        <v>375</v>
      </c>
      <c r="I21" s="366"/>
      <c r="J21" s="366"/>
      <c r="K21" s="366"/>
      <c r="L21" s="366"/>
      <c r="M21" s="366"/>
      <c r="N21" s="366"/>
      <c r="O21" s="366"/>
    </row>
    <row r="22" spans="1:15" ht="15" customHeight="1" x14ac:dyDescent="0.2">
      <c r="B22" s="368" t="s">
        <v>38</v>
      </c>
      <c r="C22" s="375" t="s">
        <v>375</v>
      </c>
      <c r="D22" s="370" t="s">
        <v>375</v>
      </c>
      <c r="E22" s="377" t="s">
        <v>375</v>
      </c>
      <c r="F22" s="373" t="s">
        <v>375</v>
      </c>
      <c r="G22" s="377" t="s">
        <v>375</v>
      </c>
      <c r="H22" s="373" t="s">
        <v>375</v>
      </c>
      <c r="I22" s="366"/>
      <c r="J22" s="366"/>
      <c r="K22" s="366"/>
      <c r="L22" s="366"/>
      <c r="M22" s="366"/>
      <c r="N22" s="366"/>
      <c r="O22" s="366"/>
    </row>
    <row r="23" spans="1:15" ht="15" customHeight="1" x14ac:dyDescent="0.2">
      <c r="B23" s="368" t="s">
        <v>45</v>
      </c>
      <c r="C23" s="375" t="s">
        <v>375</v>
      </c>
      <c r="D23" s="370" t="s">
        <v>375</v>
      </c>
      <c r="E23" s="377" t="s">
        <v>375</v>
      </c>
      <c r="F23" s="373" t="s">
        <v>375</v>
      </c>
      <c r="G23" s="377" t="s">
        <v>375</v>
      </c>
      <c r="H23" s="373" t="s">
        <v>375</v>
      </c>
      <c r="I23" s="366"/>
      <c r="J23" s="366"/>
      <c r="K23" s="366"/>
      <c r="L23" s="366"/>
      <c r="M23" s="366"/>
      <c r="N23" s="366"/>
      <c r="O23" s="366"/>
    </row>
    <row r="24" spans="1:15" ht="15" customHeight="1" x14ac:dyDescent="0.2">
      <c r="B24" s="368" t="s">
        <v>46</v>
      </c>
      <c r="C24" s="375" t="s">
        <v>375</v>
      </c>
      <c r="D24" s="370" t="s">
        <v>375</v>
      </c>
      <c r="E24" s="377" t="s">
        <v>375</v>
      </c>
      <c r="F24" s="373" t="s">
        <v>375</v>
      </c>
      <c r="G24" s="377" t="s">
        <v>375</v>
      </c>
      <c r="H24" s="373" t="s">
        <v>375</v>
      </c>
      <c r="I24" s="366"/>
      <c r="J24" s="366"/>
      <c r="K24" s="366"/>
      <c r="L24" s="366"/>
      <c r="M24" s="366"/>
      <c r="N24" s="366"/>
      <c r="O24" s="366"/>
    </row>
    <row r="25" spans="1:15" ht="15" customHeight="1" x14ac:dyDescent="0.2">
      <c r="B25" s="368" t="s">
        <v>47</v>
      </c>
      <c r="C25" s="375" t="s">
        <v>375</v>
      </c>
      <c r="D25" s="370" t="s">
        <v>375</v>
      </c>
      <c r="E25" s="377" t="s">
        <v>375</v>
      </c>
      <c r="F25" s="373" t="s">
        <v>375</v>
      </c>
      <c r="G25" s="377" t="s">
        <v>375</v>
      </c>
      <c r="H25" s="373" t="s">
        <v>375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v>16.753478260869567</v>
      </c>
      <c r="D27" s="370">
        <v>7.0569031056969905E-2</v>
      </c>
      <c r="E27" s="377">
        <v>17</v>
      </c>
      <c r="F27" s="373">
        <v>0</v>
      </c>
      <c r="G27" s="377">
        <v>17</v>
      </c>
      <c r="H27" s="373">
        <v>0</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15.597007299270089</v>
      </c>
      <c r="D29" s="371">
        <v>5.4351258329377004E-2</v>
      </c>
      <c r="E29" s="378">
        <v>15.392222222222225</v>
      </c>
      <c r="F29" s="374">
        <v>0.17950366344725105</v>
      </c>
      <c r="G29" s="378">
        <v>15.832173913043475</v>
      </c>
      <c r="H29" s="374">
        <v>4.48065352488713E-2</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7" t="s">
        <v>300</v>
      </c>
      <c r="C32" s="1177"/>
      <c r="D32" s="1177"/>
      <c r="E32" s="1177"/>
      <c r="F32" s="1177"/>
      <c r="G32" s="1177"/>
      <c r="H32" s="117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X55"/>
  <sheetViews>
    <sheetView zoomScale="80" zoomScaleNormal="80" workbookViewId="0"/>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10.7109375" style="261" customWidth="1"/>
    <col min="8" max="8" width="0.7109375" style="261" customWidth="1"/>
    <col min="9" max="9" width="11.7109375" style="261" customWidth="1"/>
    <col min="10" max="10" width="11.140625" style="261" customWidth="1"/>
    <col min="11" max="16" width="11.42578125" style="261"/>
    <col min="17" max="17" width="7.5703125" style="261" customWidth="1"/>
    <col min="18" max="18" width="2.28515625" style="261" customWidth="1"/>
    <col min="19" max="16384" width="11.42578125" style="261"/>
  </cols>
  <sheetData>
    <row r="1" spans="1:258" s="2" customFormat="1" ht="9" customHeight="1" x14ac:dyDescent="0.2">
      <c r="A1" s="201"/>
      <c r="B1" s="202"/>
      <c r="C1" s="202"/>
      <c r="D1" s="202"/>
      <c r="E1" s="203"/>
      <c r="F1" s="201"/>
      <c r="G1" s="201"/>
      <c r="H1" s="203"/>
      <c r="I1" s="201"/>
      <c r="J1" s="264"/>
      <c r="K1" s="264"/>
      <c r="L1" s="264"/>
      <c r="M1" s="264"/>
      <c r="N1" s="201"/>
      <c r="O1" s="201"/>
      <c r="P1" s="201"/>
      <c r="Q1" s="264"/>
      <c r="R1" s="264"/>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row>
    <row r="2" spans="1:258" s="44" customFormat="1" ht="49.5" customHeight="1" x14ac:dyDescent="0.2">
      <c r="A2" s="205"/>
      <c r="B2" s="265"/>
      <c r="C2" s="265"/>
      <c r="D2" s="265"/>
      <c r="E2" s="265"/>
      <c r="F2" s="265"/>
      <c r="G2" s="265"/>
      <c r="H2" s="265"/>
      <c r="I2" s="205"/>
      <c r="J2" s="264"/>
      <c r="K2" s="264"/>
      <c r="L2" s="264"/>
      <c r="M2" s="264"/>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row>
    <row r="3" spans="1:258" s="7" customFormat="1" ht="6.95" customHeight="1" x14ac:dyDescent="0.2">
      <c r="A3" s="208"/>
      <c r="B3" s="1034"/>
      <c r="C3" s="1034"/>
      <c r="D3" s="1034"/>
      <c r="E3" s="1034"/>
      <c r="F3" s="1034"/>
      <c r="G3" s="1034"/>
      <c r="H3" s="1034"/>
      <c r="I3" s="208"/>
      <c r="J3" s="264"/>
      <c r="K3" s="264"/>
      <c r="L3" s="264"/>
      <c r="M3" s="264"/>
      <c r="N3" s="208"/>
      <c r="O3" s="208"/>
      <c r="P3" s="208"/>
      <c r="Q3" s="205"/>
      <c r="R3" s="205"/>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row>
    <row r="4" spans="1:258" s="7" customFormat="1" ht="21.75" customHeight="1" x14ac:dyDescent="0.2">
      <c r="A4" s="1110" t="s">
        <v>345</v>
      </c>
      <c r="B4" s="1110"/>
      <c r="C4" s="1110"/>
      <c r="D4" s="1110"/>
      <c r="E4" s="1110"/>
      <c r="F4" s="1110"/>
      <c r="G4" s="1110"/>
      <c r="H4" s="1110"/>
      <c r="I4" s="1110"/>
      <c r="J4" s="1110"/>
      <c r="K4" s="1110"/>
      <c r="L4" s="1110"/>
      <c r="M4" s="1110"/>
      <c r="N4" s="1110"/>
      <c r="O4" s="1110"/>
      <c r="P4" s="1110"/>
      <c r="Q4" s="266"/>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row>
    <row r="5" spans="1:258" s="7" customFormat="1" ht="17.25" customHeight="1" x14ac:dyDescent="0.2">
      <c r="A5" s="208"/>
      <c r="B5" s="1035" t="str">
        <f>porsaad!B6</f>
        <v>Situación a 31 de agosto de 2023</v>
      </c>
      <c r="C5" s="1035"/>
      <c r="D5" s="1035"/>
      <c r="E5" s="1035"/>
      <c r="F5" s="1035"/>
      <c r="G5" s="1035"/>
      <c r="H5" s="1035"/>
      <c r="I5" s="1035"/>
      <c r="J5" s="1035"/>
      <c r="K5" s="1035"/>
      <c r="L5" s="1035"/>
      <c r="M5" s="1035"/>
      <c r="N5" s="1035"/>
      <c r="O5" s="1035"/>
      <c r="P5" s="1035"/>
      <c r="Q5" s="91"/>
      <c r="R5" s="91"/>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row>
    <row r="6" spans="1:258" s="7" customFormat="1" ht="6.95" customHeight="1" x14ac:dyDescent="0.2">
      <c r="A6" s="208"/>
      <c r="B6" s="208"/>
      <c r="C6" s="208"/>
      <c r="D6" s="208"/>
      <c r="E6" s="208"/>
      <c r="F6" s="208"/>
      <c r="G6" s="208"/>
      <c r="H6" s="208"/>
      <c r="I6" s="208"/>
      <c r="J6" s="208"/>
      <c r="K6" s="267"/>
      <c r="L6" s="267"/>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row>
    <row r="7" spans="1:258" s="7" customFormat="1" ht="4.5" customHeight="1" x14ac:dyDescent="0.2">
      <c r="A7" s="208"/>
      <c r="B7" s="208"/>
      <c r="C7" s="208"/>
      <c r="D7" s="208"/>
      <c r="E7" s="208"/>
      <c r="F7" s="208"/>
      <c r="G7" s="208"/>
      <c r="H7" s="208"/>
      <c r="I7" s="208"/>
      <c r="J7" s="208"/>
      <c r="K7" s="268"/>
      <c r="L7" s="268"/>
      <c r="M7" s="213"/>
      <c r="N7" s="213"/>
      <c r="O7" s="213"/>
      <c r="P7" s="213"/>
      <c r="Q7" s="211"/>
      <c r="R7" s="211"/>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row>
    <row r="8" spans="1:258" s="7" customFormat="1" ht="27" customHeight="1" x14ac:dyDescent="0.2">
      <c r="A8" s="208"/>
      <c r="B8" s="1187" t="s">
        <v>490</v>
      </c>
      <c r="C8" s="1188"/>
      <c r="D8" s="1188"/>
      <c r="E8" s="1188"/>
      <c r="F8" s="1188"/>
      <c r="G8" s="1188"/>
      <c r="H8" s="1188"/>
      <c r="I8" s="1188"/>
      <c r="J8" s="1189"/>
      <c r="K8" s="268"/>
      <c r="L8" s="268"/>
      <c r="M8" s="213"/>
      <c r="N8" s="213"/>
      <c r="O8" s="213"/>
      <c r="P8" s="213"/>
      <c r="Q8" s="211"/>
      <c r="R8" s="211"/>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row>
    <row r="9" spans="1:258" s="7" customFormat="1" ht="16.5" customHeight="1" x14ac:dyDescent="0.2">
      <c r="A9" s="208"/>
      <c r="B9" s="1036" t="s">
        <v>15</v>
      </c>
      <c r="C9" s="499"/>
      <c r="D9" s="500"/>
      <c r="E9" s="500"/>
      <c r="F9" s="500"/>
      <c r="G9" s="500"/>
      <c r="H9" s="500"/>
      <c r="I9" s="1043" t="s">
        <v>175</v>
      </c>
      <c r="J9" s="1044"/>
      <c r="K9" s="269"/>
      <c r="L9" s="269"/>
      <c r="M9" s="219"/>
      <c r="N9" s="219"/>
      <c r="O9" s="219"/>
      <c r="P9" s="219"/>
      <c r="Q9" s="216"/>
      <c r="R9" s="216"/>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c r="II9" s="208"/>
      <c r="IJ9" s="208"/>
      <c r="IK9" s="208"/>
      <c r="IL9" s="208"/>
      <c r="IM9" s="208"/>
      <c r="IN9" s="208"/>
      <c r="IO9" s="208"/>
      <c r="IP9" s="208"/>
      <c r="IQ9" s="208"/>
      <c r="IR9" s="208"/>
      <c r="IS9" s="208"/>
      <c r="IT9" s="208"/>
      <c r="IU9" s="208"/>
      <c r="IV9" s="208"/>
      <c r="IW9" s="208"/>
      <c r="IX9" s="208"/>
    </row>
    <row r="10" spans="1:258" s="7" customFormat="1" ht="65.25" customHeight="1" x14ac:dyDescent="0.2">
      <c r="A10" s="208"/>
      <c r="B10" s="1037"/>
      <c r="C10" s="1045" t="s">
        <v>174</v>
      </c>
      <c r="D10" s="1044"/>
      <c r="E10" s="211"/>
      <c r="F10" s="1045" t="s">
        <v>173</v>
      </c>
      <c r="G10" s="1044"/>
      <c r="H10" s="501"/>
      <c r="I10" s="1076"/>
      <c r="J10" s="1075"/>
      <c r="K10" s="505"/>
      <c r="L10" s="505"/>
      <c r="M10" s="435"/>
      <c r="N10" s="435"/>
      <c r="O10" s="435"/>
      <c r="P10" s="435"/>
      <c r="Q10" s="506"/>
      <c r="R10" s="506"/>
      <c r="S10" s="507"/>
      <c r="T10" s="507"/>
      <c r="U10" s="507"/>
      <c r="V10" s="507"/>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c r="IW10" s="208"/>
      <c r="IX10" s="208"/>
    </row>
    <row r="11" spans="1:258" s="124" customFormat="1" ht="30.75" customHeight="1" x14ac:dyDescent="0.2">
      <c r="A11" s="270"/>
      <c r="B11" s="1038"/>
      <c r="C11" s="217" t="s">
        <v>167</v>
      </c>
      <c r="D11" s="218" t="s">
        <v>166</v>
      </c>
      <c r="E11" s="216"/>
      <c r="F11" s="217" t="s">
        <v>168</v>
      </c>
      <c r="G11" s="218" t="s">
        <v>166</v>
      </c>
      <c r="H11" s="216"/>
      <c r="I11" s="217" t="s">
        <v>168</v>
      </c>
      <c r="J11" s="218" t="s">
        <v>166</v>
      </c>
      <c r="K11" s="508"/>
      <c r="L11" s="508"/>
      <c r="M11" s="231"/>
      <c r="N11" s="231"/>
      <c r="O11" s="231"/>
      <c r="P11" s="231"/>
      <c r="Q11" s="231"/>
      <c r="R11" s="231"/>
      <c r="S11" s="509"/>
      <c r="T11" s="509"/>
      <c r="U11" s="509"/>
      <c r="V11" s="509"/>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70"/>
      <c r="CW11" s="270"/>
      <c r="CX11" s="270"/>
      <c r="CY11" s="270"/>
      <c r="CZ11" s="270"/>
      <c r="DA11" s="270"/>
      <c r="DB11" s="270"/>
      <c r="DC11" s="270"/>
      <c r="DD11" s="270"/>
      <c r="DE11" s="270"/>
      <c r="DF11" s="270"/>
      <c r="DG11" s="270"/>
      <c r="DH11" s="270"/>
      <c r="DI11" s="270"/>
      <c r="DJ11" s="270"/>
      <c r="DK11" s="270"/>
      <c r="DL11" s="270"/>
      <c r="DM11" s="270"/>
      <c r="DN11" s="270"/>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270"/>
      <c r="EN11" s="270"/>
      <c r="EO11" s="270"/>
      <c r="EP11" s="270"/>
      <c r="EQ11" s="270"/>
      <c r="ER11" s="270"/>
      <c r="ES11" s="270"/>
      <c r="ET11" s="270"/>
      <c r="EU11" s="270"/>
      <c r="EV11" s="270"/>
      <c r="EW11" s="270"/>
      <c r="EX11" s="270"/>
      <c r="EY11" s="270"/>
      <c r="EZ11" s="270"/>
      <c r="FA11" s="270"/>
      <c r="FB11" s="270"/>
      <c r="FC11" s="270"/>
      <c r="FD11" s="270"/>
      <c r="FE11" s="270"/>
      <c r="FF11" s="270"/>
      <c r="FG11" s="270"/>
      <c r="FH11" s="270"/>
      <c r="FI11" s="270"/>
      <c r="FJ11" s="270"/>
      <c r="FK11" s="270"/>
      <c r="FL11" s="270"/>
      <c r="FM11" s="270"/>
      <c r="FN11" s="270"/>
      <c r="FO11" s="270"/>
      <c r="FP11" s="270"/>
      <c r="FQ11" s="270"/>
      <c r="FR11" s="270"/>
      <c r="FS11" s="270"/>
      <c r="FT11" s="270"/>
      <c r="FU11" s="270"/>
      <c r="FV11" s="270"/>
      <c r="FW11" s="270"/>
      <c r="FX11" s="270"/>
      <c r="FY11" s="270"/>
      <c r="FZ11" s="270"/>
      <c r="GA11" s="270"/>
      <c r="GB11" s="270"/>
      <c r="GC11" s="270"/>
      <c r="GD11" s="270"/>
      <c r="GE11" s="270"/>
      <c r="GF11" s="270"/>
      <c r="GG11" s="270"/>
      <c r="GH11" s="270"/>
      <c r="GI11" s="270"/>
      <c r="GJ11" s="270"/>
      <c r="GK11" s="270"/>
      <c r="GL11" s="270"/>
      <c r="GM11" s="270"/>
      <c r="GN11" s="270"/>
      <c r="GO11" s="270"/>
      <c r="GP11" s="270"/>
      <c r="GQ11" s="270"/>
      <c r="GR11" s="270"/>
      <c r="GS11" s="270"/>
      <c r="GT11" s="270"/>
      <c r="GU11" s="270"/>
      <c r="GV11" s="270"/>
      <c r="GW11" s="270"/>
      <c r="GX11" s="270"/>
      <c r="GY11" s="270"/>
      <c r="GZ11" s="270"/>
      <c r="HA11" s="270"/>
      <c r="HB11" s="270"/>
      <c r="HC11" s="270"/>
      <c r="HD11" s="270"/>
      <c r="HE11" s="270"/>
      <c r="HF11" s="270"/>
      <c r="HG11" s="270"/>
      <c r="HH11" s="270"/>
      <c r="HI11" s="270"/>
      <c r="HJ11" s="270"/>
      <c r="HK11" s="270"/>
      <c r="HL11" s="270"/>
      <c r="HM11" s="270"/>
      <c r="HN11" s="270"/>
      <c r="HO11" s="270"/>
      <c r="HP11" s="270"/>
      <c r="HQ11" s="270"/>
      <c r="HR11" s="270"/>
      <c r="HS11" s="270"/>
      <c r="HT11" s="270"/>
      <c r="HU11" s="270"/>
      <c r="HV11" s="270"/>
      <c r="HW11" s="270"/>
      <c r="HX11" s="270"/>
      <c r="HY11" s="270"/>
      <c r="HZ11" s="270"/>
      <c r="IA11" s="270"/>
      <c r="IB11" s="270"/>
      <c r="IC11" s="270"/>
      <c r="ID11" s="270"/>
      <c r="IE11" s="270"/>
      <c r="IF11" s="270"/>
      <c r="IG11" s="270"/>
      <c r="IH11" s="270"/>
      <c r="II11" s="270"/>
      <c r="IJ11" s="270"/>
      <c r="IK11" s="270"/>
      <c r="IL11" s="270"/>
      <c r="IM11" s="270"/>
      <c r="IN11" s="270"/>
      <c r="IO11" s="270"/>
      <c r="IP11" s="270"/>
      <c r="IQ11" s="270"/>
      <c r="IR11" s="270"/>
      <c r="IS11" s="270"/>
      <c r="IT11" s="270"/>
      <c r="IU11" s="270"/>
      <c r="IV11" s="270"/>
      <c r="IW11" s="270"/>
      <c r="IX11" s="270"/>
    </row>
    <row r="12" spans="1:258" s="39" customFormat="1" ht="7.5" customHeight="1" x14ac:dyDescent="0.2">
      <c r="A12" s="216"/>
      <c r="B12" s="219"/>
      <c r="C12" s="221"/>
      <c r="D12" s="221"/>
      <c r="E12" s="219"/>
      <c r="F12" s="219"/>
      <c r="G12" s="219"/>
      <c r="H12" s="219"/>
      <c r="I12" s="219"/>
      <c r="J12" s="219"/>
      <c r="K12" s="273"/>
      <c r="L12" s="274"/>
      <c r="M12" s="231"/>
      <c r="N12" s="231"/>
      <c r="O12" s="231"/>
      <c r="P12" s="231"/>
      <c r="Q12" s="510"/>
      <c r="R12" s="510"/>
      <c r="S12" s="506"/>
      <c r="T12" s="506"/>
      <c r="U12" s="506"/>
      <c r="V12" s="50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c r="CX12" s="216"/>
      <c r="CY12" s="216"/>
      <c r="CZ12" s="216"/>
      <c r="DA12" s="216"/>
      <c r="DB12" s="216"/>
      <c r="DC12" s="216"/>
      <c r="DD12" s="216"/>
      <c r="DE12" s="216"/>
      <c r="DF12" s="216"/>
      <c r="DG12" s="216"/>
      <c r="DH12" s="216"/>
      <c r="DI12" s="216"/>
      <c r="DJ12" s="216"/>
      <c r="DK12" s="216"/>
      <c r="DL12" s="216"/>
      <c r="DM12" s="216"/>
      <c r="DN12" s="216"/>
      <c r="DO12" s="216"/>
      <c r="DP12" s="216"/>
      <c r="DQ12" s="216"/>
      <c r="DR12" s="216"/>
      <c r="DS12" s="216"/>
      <c r="DT12" s="216"/>
      <c r="DU12" s="216"/>
      <c r="DV12" s="216"/>
      <c r="DW12" s="216"/>
      <c r="DX12" s="216"/>
      <c r="DY12" s="216"/>
      <c r="DZ12" s="216"/>
      <c r="EA12" s="216"/>
      <c r="EB12" s="216"/>
      <c r="EC12" s="216"/>
      <c r="ED12" s="216"/>
      <c r="EE12" s="216"/>
      <c r="EF12" s="216"/>
      <c r="EG12" s="216"/>
      <c r="EH12" s="216"/>
      <c r="EI12" s="216"/>
      <c r="EJ12" s="216"/>
      <c r="EK12" s="216"/>
      <c r="EL12" s="216"/>
      <c r="EM12" s="216"/>
      <c r="EN12" s="216"/>
      <c r="EO12" s="216"/>
      <c r="EP12" s="216"/>
      <c r="EQ12" s="216"/>
      <c r="ER12" s="216"/>
      <c r="ES12" s="216"/>
      <c r="ET12" s="216"/>
      <c r="EU12" s="216"/>
      <c r="EV12" s="216"/>
      <c r="EW12" s="216"/>
      <c r="EX12" s="216"/>
      <c r="EY12" s="216"/>
      <c r="EZ12" s="216"/>
      <c r="FA12" s="216"/>
      <c r="FB12" s="216"/>
      <c r="FC12" s="216"/>
      <c r="FD12" s="216"/>
      <c r="FE12" s="216"/>
      <c r="FF12" s="216"/>
      <c r="FG12" s="216"/>
      <c r="FH12" s="216"/>
      <c r="FI12" s="216"/>
      <c r="FJ12" s="216"/>
      <c r="FK12" s="216"/>
      <c r="FL12" s="216"/>
      <c r="FM12" s="216"/>
      <c r="FN12" s="216"/>
      <c r="FO12" s="216"/>
      <c r="FP12" s="216"/>
      <c r="FQ12" s="216"/>
      <c r="FR12" s="216"/>
      <c r="FS12" s="216"/>
      <c r="FT12" s="216"/>
      <c r="FU12" s="216"/>
      <c r="FV12" s="216"/>
      <c r="FW12" s="216"/>
      <c r="FX12" s="216"/>
      <c r="FY12" s="216"/>
      <c r="FZ12" s="216"/>
      <c r="GA12" s="216"/>
      <c r="GB12" s="216"/>
      <c r="GC12" s="216"/>
      <c r="GD12" s="216"/>
      <c r="GE12" s="216"/>
      <c r="GF12" s="216"/>
      <c r="GG12" s="216"/>
      <c r="GH12" s="216"/>
      <c r="GI12" s="216"/>
      <c r="GJ12" s="216"/>
      <c r="GK12" s="216"/>
      <c r="GL12" s="216"/>
      <c r="GM12" s="216"/>
      <c r="GN12" s="216"/>
      <c r="GO12" s="216"/>
      <c r="GP12" s="216"/>
      <c r="GQ12" s="216"/>
      <c r="GR12" s="216"/>
      <c r="GS12" s="216"/>
      <c r="GT12" s="216"/>
      <c r="GU12" s="216"/>
      <c r="GV12" s="216"/>
      <c r="GW12" s="216"/>
      <c r="GX12" s="216"/>
      <c r="GY12" s="216"/>
      <c r="GZ12" s="216"/>
      <c r="HA12" s="216"/>
      <c r="HB12" s="216"/>
      <c r="HC12" s="216"/>
      <c r="HD12" s="216"/>
      <c r="HE12" s="216"/>
      <c r="HF12" s="216"/>
      <c r="HG12" s="216"/>
      <c r="HH12" s="216"/>
      <c r="HI12" s="216"/>
      <c r="HJ12" s="216"/>
      <c r="HK12" s="216"/>
      <c r="HL12" s="216"/>
      <c r="HM12" s="216"/>
      <c r="HN12" s="216"/>
      <c r="HO12" s="216"/>
      <c r="HP12" s="216"/>
      <c r="HQ12" s="216"/>
      <c r="HR12" s="216"/>
      <c r="HS12" s="216"/>
      <c r="HT12" s="216"/>
      <c r="HU12" s="216"/>
      <c r="HV12" s="216"/>
      <c r="HW12" s="216"/>
      <c r="HX12" s="216"/>
      <c r="HY12" s="216"/>
      <c r="HZ12" s="216"/>
      <c r="IA12" s="216"/>
      <c r="IB12" s="216"/>
      <c r="IC12" s="216"/>
      <c r="ID12" s="216"/>
      <c r="IE12" s="216"/>
      <c r="IF12" s="216"/>
      <c r="IG12" s="216"/>
      <c r="IH12" s="216"/>
      <c r="II12" s="216"/>
      <c r="IJ12" s="216"/>
      <c r="IK12" s="216"/>
      <c r="IL12" s="216"/>
      <c r="IM12" s="216"/>
      <c r="IN12" s="216"/>
      <c r="IO12" s="216"/>
      <c r="IP12" s="216"/>
      <c r="IQ12" s="216"/>
      <c r="IR12" s="216"/>
      <c r="IS12" s="216"/>
      <c r="IT12" s="216"/>
      <c r="IU12" s="216"/>
      <c r="IV12" s="216"/>
      <c r="IW12" s="216"/>
      <c r="IX12" s="216"/>
    </row>
    <row r="13" spans="1:258" s="27" customFormat="1" ht="18" customHeight="1" x14ac:dyDescent="0.2">
      <c r="A13" s="222"/>
      <c r="B13" s="225" t="s">
        <v>11</v>
      </c>
      <c r="C13" s="404">
        <v>56686</v>
      </c>
      <c r="D13" s="980">
        <v>347.53</v>
      </c>
      <c r="E13" s="276"/>
      <c r="F13" s="227">
        <v>32091</v>
      </c>
      <c r="G13" s="980">
        <v>194.9</v>
      </c>
      <c r="H13" s="276"/>
      <c r="I13" s="277">
        <v>32091</v>
      </c>
      <c r="J13" s="980">
        <v>538.13</v>
      </c>
      <c r="K13" s="511"/>
      <c r="L13" s="511">
        <f>_xlfn.RANK.EQ(J13,J$13:J$33,0)</f>
        <v>2</v>
      </c>
      <c r="M13" s="511">
        <v>1</v>
      </c>
      <c r="N13" s="511">
        <f>MATCH(M13,L$13:L$33,0)</f>
        <v>5</v>
      </c>
      <c r="O13" s="512" t="str">
        <f t="shared" ref="O13:O32" si="0">INDEX(B$13:B$33,N13,1)</f>
        <v>Canarias</v>
      </c>
      <c r="P13" s="515">
        <f>INDEX(J$13:J$33,N13,1)</f>
        <v>745.33</v>
      </c>
      <c r="Q13" s="510"/>
      <c r="R13" s="510"/>
      <c r="S13" s="513"/>
      <c r="T13" s="513"/>
      <c r="U13" s="513"/>
      <c r="V13" s="513"/>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2"/>
      <c r="DA13" s="222"/>
      <c r="DB13" s="222"/>
      <c r="DC13" s="222"/>
      <c r="DD13" s="222"/>
      <c r="DE13" s="222"/>
      <c r="DF13" s="222"/>
      <c r="DG13" s="222"/>
      <c r="DH13" s="222"/>
      <c r="DI13" s="222"/>
      <c r="DJ13" s="222"/>
      <c r="DK13" s="222"/>
      <c r="DL13" s="222"/>
      <c r="DM13" s="222"/>
      <c r="DN13" s="222"/>
      <c r="DO13" s="222"/>
      <c r="DP13" s="222"/>
      <c r="DQ13" s="222"/>
      <c r="DR13" s="222"/>
      <c r="DS13" s="222"/>
      <c r="DT13" s="222"/>
      <c r="DU13" s="222"/>
      <c r="DV13" s="222"/>
      <c r="DW13" s="222"/>
      <c r="DX13" s="222"/>
      <c r="DY13" s="222"/>
      <c r="DZ13" s="222"/>
      <c r="EA13" s="222"/>
      <c r="EB13" s="222"/>
      <c r="EC13" s="222"/>
      <c r="ED13" s="222"/>
      <c r="EE13" s="222"/>
      <c r="EF13" s="222"/>
      <c r="EG13" s="222"/>
      <c r="EH13" s="222"/>
      <c r="EI13" s="222"/>
      <c r="EJ13" s="222"/>
      <c r="EK13" s="222"/>
      <c r="EL13" s="222"/>
      <c r="EM13" s="222"/>
      <c r="EN13" s="222"/>
      <c r="EO13" s="222"/>
      <c r="EP13" s="222"/>
      <c r="EQ13" s="222"/>
      <c r="ER13" s="222"/>
      <c r="ES13" s="222"/>
      <c r="ET13" s="222"/>
      <c r="EU13" s="222"/>
      <c r="EV13" s="222"/>
      <c r="EW13" s="222"/>
      <c r="EX13" s="222"/>
      <c r="EY13" s="222"/>
      <c r="EZ13" s="222"/>
      <c r="FA13" s="222"/>
      <c r="FB13" s="222"/>
      <c r="FC13" s="222"/>
      <c r="FD13" s="222"/>
      <c r="FE13" s="222"/>
      <c r="FF13" s="222"/>
      <c r="FG13" s="222"/>
      <c r="FH13" s="222"/>
      <c r="FI13" s="222"/>
      <c r="FJ13" s="222"/>
      <c r="FK13" s="222"/>
      <c r="FL13" s="222"/>
      <c r="FM13" s="222"/>
      <c r="FN13" s="222"/>
      <c r="FO13" s="222"/>
      <c r="FP13" s="222"/>
      <c r="FQ13" s="222"/>
      <c r="FR13" s="222"/>
      <c r="FS13" s="222"/>
      <c r="FT13" s="222"/>
      <c r="FU13" s="222"/>
      <c r="FV13" s="222"/>
      <c r="FW13" s="222"/>
      <c r="FX13" s="222"/>
      <c r="FY13" s="222"/>
      <c r="FZ13" s="222"/>
      <c r="GA13" s="222"/>
      <c r="GB13" s="222"/>
      <c r="GC13" s="222"/>
      <c r="GD13" s="222"/>
      <c r="GE13" s="222"/>
      <c r="GF13" s="222"/>
      <c r="GG13" s="222"/>
      <c r="GH13" s="222"/>
      <c r="GI13" s="222"/>
      <c r="GJ13" s="222"/>
      <c r="GK13" s="222"/>
      <c r="GL13" s="222"/>
      <c r="GM13" s="222"/>
      <c r="GN13" s="222"/>
      <c r="GO13" s="222"/>
      <c r="GP13" s="222"/>
      <c r="GQ13" s="222"/>
      <c r="GR13" s="222"/>
      <c r="GS13" s="222"/>
      <c r="GT13" s="222"/>
      <c r="GU13" s="222"/>
      <c r="GV13" s="222"/>
      <c r="GW13" s="222"/>
      <c r="GX13" s="222"/>
      <c r="GY13" s="222"/>
      <c r="GZ13" s="222"/>
      <c r="HA13" s="222"/>
      <c r="HB13" s="222"/>
      <c r="HC13" s="222"/>
      <c r="HD13" s="222"/>
      <c r="HE13" s="222"/>
      <c r="HF13" s="222"/>
      <c r="HG13" s="222"/>
      <c r="HH13" s="222"/>
      <c r="HI13" s="222"/>
      <c r="HJ13" s="222"/>
      <c r="HK13" s="222"/>
      <c r="HL13" s="222"/>
      <c r="HM13" s="222"/>
      <c r="HN13" s="222"/>
      <c r="HO13" s="222"/>
      <c r="HP13" s="222"/>
      <c r="HQ13" s="222"/>
      <c r="HR13" s="222"/>
      <c r="HS13" s="222"/>
      <c r="HT13" s="222"/>
      <c r="HU13" s="222"/>
      <c r="HV13" s="222"/>
      <c r="HW13" s="222"/>
      <c r="HX13" s="222"/>
      <c r="HY13" s="222"/>
      <c r="HZ13" s="222"/>
      <c r="IA13" s="222"/>
      <c r="IB13" s="222"/>
      <c r="IC13" s="222"/>
      <c r="ID13" s="222"/>
      <c r="IE13" s="222"/>
      <c r="IF13" s="222"/>
      <c r="IG13" s="222"/>
      <c r="IH13" s="222"/>
      <c r="II13" s="222"/>
      <c r="IJ13" s="222"/>
      <c r="IK13" s="222"/>
      <c r="IL13" s="222"/>
      <c r="IM13" s="222"/>
      <c r="IN13" s="222"/>
      <c r="IO13" s="222"/>
      <c r="IP13" s="222"/>
      <c r="IQ13" s="222"/>
      <c r="IR13" s="222"/>
      <c r="IS13" s="222"/>
      <c r="IT13" s="222"/>
      <c r="IU13" s="222"/>
      <c r="IV13" s="222"/>
      <c r="IW13" s="222"/>
      <c r="IX13" s="222"/>
    </row>
    <row r="14" spans="1:258" s="125" customFormat="1" ht="18" customHeight="1" x14ac:dyDescent="0.2">
      <c r="A14" s="281"/>
      <c r="B14" s="233" t="s">
        <v>10</v>
      </c>
      <c r="C14" s="405">
        <v>7951</v>
      </c>
      <c r="D14" s="981">
        <v>152.85</v>
      </c>
      <c r="E14" s="276"/>
      <c r="F14" s="234">
        <v>6633</v>
      </c>
      <c r="G14" s="981">
        <v>39.72</v>
      </c>
      <c r="H14" s="276"/>
      <c r="I14" s="282">
        <v>6633</v>
      </c>
      <c r="J14" s="981">
        <v>193.64</v>
      </c>
      <c r="K14" s="511"/>
      <c r="L14" s="511">
        <f t="shared" ref="L14:L33" si="1">_xlfn.RANK.EQ(J14,J$13:J$33,0)</f>
        <v>14</v>
      </c>
      <c r="M14" s="511">
        <v>2</v>
      </c>
      <c r="N14" s="511">
        <f t="shared" ref="N14:N32" si="2">MATCH(M14,L$13:L$33,0)</f>
        <v>1</v>
      </c>
      <c r="O14" s="512" t="str">
        <f t="shared" si="0"/>
        <v>Andalucía</v>
      </c>
      <c r="P14" s="515">
        <f t="shared" ref="P14:P32" si="3">INDEX(J$13:J$33,N14,1)</f>
        <v>538.13</v>
      </c>
      <c r="Q14" s="510"/>
      <c r="R14" s="510"/>
      <c r="S14" s="513"/>
      <c r="T14" s="513"/>
      <c r="U14" s="513"/>
      <c r="V14" s="513"/>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row>
    <row r="15" spans="1:258" s="125" customFormat="1" ht="18" customHeight="1" x14ac:dyDescent="0.2">
      <c r="A15" s="281"/>
      <c r="B15" s="233" t="s">
        <v>40</v>
      </c>
      <c r="C15" s="405">
        <v>7025</v>
      </c>
      <c r="D15" s="981">
        <v>166.27</v>
      </c>
      <c r="E15" s="276"/>
      <c r="F15" s="234">
        <v>5508</v>
      </c>
      <c r="G15" s="981">
        <v>142.51</v>
      </c>
      <c r="H15" s="276"/>
      <c r="I15" s="282">
        <v>5508</v>
      </c>
      <c r="J15" s="981">
        <v>289.62</v>
      </c>
      <c r="K15" s="511"/>
      <c r="L15" s="511">
        <f t="shared" si="1"/>
        <v>7</v>
      </c>
      <c r="M15" s="511">
        <v>3</v>
      </c>
      <c r="N15" s="511">
        <f>MATCH(M15,L$13:L$33,0)</f>
        <v>14</v>
      </c>
      <c r="O15" s="512" t="str">
        <f t="shared" si="0"/>
        <v>Murcia, Región de</v>
      </c>
      <c r="P15" s="515">
        <f t="shared" si="3"/>
        <v>497.37</v>
      </c>
      <c r="Q15" s="510"/>
      <c r="R15" s="510"/>
      <c r="S15" s="513"/>
      <c r="T15" s="513"/>
      <c r="U15" s="513"/>
      <c r="V15" s="513"/>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row>
    <row r="16" spans="1:258" s="125" customFormat="1" ht="18" customHeight="1" x14ac:dyDescent="0.2">
      <c r="A16" s="281"/>
      <c r="B16" s="233" t="s">
        <v>41</v>
      </c>
      <c r="C16" s="405">
        <v>8683</v>
      </c>
      <c r="D16" s="981">
        <v>127.92</v>
      </c>
      <c r="E16" s="276"/>
      <c r="F16" s="234">
        <v>6722</v>
      </c>
      <c r="G16" s="981">
        <v>91.86</v>
      </c>
      <c r="H16" s="276"/>
      <c r="I16" s="282">
        <v>6722</v>
      </c>
      <c r="J16" s="981">
        <v>220.08</v>
      </c>
      <c r="K16" s="511"/>
      <c r="L16" s="511">
        <f t="shared" si="1"/>
        <v>13</v>
      </c>
      <c r="M16" s="511">
        <v>4</v>
      </c>
      <c r="N16" s="511">
        <f t="shared" si="2"/>
        <v>12</v>
      </c>
      <c r="O16" s="512" t="str">
        <f t="shared" si="0"/>
        <v>Galicia</v>
      </c>
      <c r="P16" s="515">
        <f t="shared" si="3"/>
        <v>370.4</v>
      </c>
      <c r="Q16" s="510"/>
      <c r="R16" s="510"/>
      <c r="S16" s="513"/>
      <c r="T16" s="513"/>
      <c r="U16" s="513"/>
      <c r="V16" s="513"/>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row>
    <row r="17" spans="1:258" s="125" customFormat="1" ht="18" customHeight="1" x14ac:dyDescent="0.2">
      <c r="A17" s="281"/>
      <c r="B17" s="233" t="s">
        <v>9</v>
      </c>
      <c r="C17" s="405">
        <v>10356</v>
      </c>
      <c r="D17" s="981">
        <v>448.04</v>
      </c>
      <c r="E17" s="276"/>
      <c r="F17" s="234">
        <v>10313</v>
      </c>
      <c r="G17" s="981">
        <v>207.75</v>
      </c>
      <c r="H17" s="276"/>
      <c r="I17" s="282">
        <v>10313</v>
      </c>
      <c r="J17" s="981">
        <v>745.33</v>
      </c>
      <c r="K17" s="511"/>
      <c r="L17" s="511">
        <f t="shared" si="1"/>
        <v>1</v>
      </c>
      <c r="M17" s="511">
        <v>5</v>
      </c>
      <c r="N17" s="511">
        <f t="shared" si="2"/>
        <v>11</v>
      </c>
      <c r="O17" s="512" t="str">
        <f t="shared" si="0"/>
        <v>Extremadura</v>
      </c>
      <c r="P17" s="515">
        <f t="shared" si="3"/>
        <v>336.37</v>
      </c>
      <c r="Q17" s="510"/>
      <c r="R17" s="510"/>
      <c r="S17" s="513"/>
      <c r="T17" s="513"/>
      <c r="U17" s="513"/>
      <c r="V17" s="513"/>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281"/>
      <c r="BU17" s="281"/>
      <c r="BV17" s="281"/>
      <c r="BW17" s="281"/>
      <c r="BX17" s="281"/>
      <c r="BY17" s="281"/>
      <c r="BZ17" s="281"/>
      <c r="CA17" s="281"/>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1"/>
      <c r="DC17" s="281"/>
      <c r="DD17" s="281"/>
      <c r="DE17" s="281"/>
      <c r="DF17" s="281"/>
      <c r="DG17" s="281"/>
      <c r="DH17" s="281"/>
      <c r="DI17" s="281"/>
      <c r="DJ17" s="281"/>
      <c r="DK17" s="281"/>
      <c r="DL17" s="281"/>
      <c r="DM17" s="281"/>
      <c r="DN17" s="281"/>
      <c r="DO17" s="281"/>
      <c r="DP17" s="281"/>
      <c r="DQ17" s="281"/>
      <c r="DR17" s="281"/>
      <c r="DS17" s="281"/>
      <c r="DT17" s="281"/>
      <c r="DU17" s="281"/>
      <c r="DV17" s="281"/>
      <c r="DW17" s="281"/>
      <c r="DX17" s="281"/>
      <c r="DY17" s="281"/>
      <c r="DZ17" s="281"/>
      <c r="EA17" s="281"/>
      <c r="EB17" s="281"/>
      <c r="EC17" s="281"/>
      <c r="ED17" s="281"/>
      <c r="EE17" s="281"/>
      <c r="EF17" s="281"/>
      <c r="EG17" s="281"/>
      <c r="EH17" s="281"/>
      <c r="EI17" s="281"/>
      <c r="EJ17" s="281"/>
      <c r="EK17" s="281"/>
      <c r="EL17" s="281"/>
      <c r="EM17" s="281"/>
      <c r="EN17" s="281"/>
      <c r="EO17" s="281"/>
      <c r="EP17" s="281"/>
      <c r="EQ17" s="281"/>
      <c r="ER17" s="281"/>
      <c r="ES17" s="281"/>
      <c r="ET17" s="281"/>
      <c r="EU17" s="281"/>
      <c r="EV17" s="281"/>
      <c r="EW17" s="281"/>
      <c r="EX17" s="281"/>
      <c r="EY17" s="281"/>
      <c r="EZ17" s="281"/>
      <c r="FA17" s="281"/>
      <c r="FB17" s="281"/>
      <c r="FC17" s="281"/>
      <c r="FD17" s="281"/>
      <c r="FE17" s="281"/>
      <c r="FF17" s="281"/>
      <c r="FG17" s="281"/>
      <c r="FH17" s="281"/>
      <c r="FI17" s="281"/>
      <c r="FJ17" s="281"/>
      <c r="FK17" s="281"/>
      <c r="FL17" s="281"/>
      <c r="FM17" s="281"/>
      <c r="FN17" s="281"/>
      <c r="FO17" s="281"/>
      <c r="FP17" s="281"/>
      <c r="FQ17" s="281"/>
      <c r="FR17" s="281"/>
      <c r="FS17" s="281"/>
      <c r="FT17" s="281"/>
      <c r="FU17" s="281"/>
      <c r="FV17" s="281"/>
      <c r="FW17" s="281"/>
      <c r="FX17" s="281"/>
      <c r="FY17" s="281"/>
      <c r="FZ17" s="281"/>
      <c r="GA17" s="281"/>
      <c r="GB17" s="281"/>
      <c r="GC17" s="281"/>
      <c r="GD17" s="281"/>
      <c r="GE17" s="281"/>
      <c r="GF17" s="281"/>
      <c r="GG17" s="281"/>
      <c r="GH17" s="281"/>
      <c r="GI17" s="281"/>
      <c r="GJ17" s="281"/>
      <c r="GK17" s="281"/>
      <c r="GL17" s="281"/>
      <c r="GM17" s="281"/>
      <c r="GN17" s="281"/>
      <c r="GO17" s="281"/>
      <c r="GP17" s="281"/>
      <c r="GQ17" s="281"/>
      <c r="GR17" s="281"/>
      <c r="GS17" s="281"/>
      <c r="GT17" s="281"/>
      <c r="GU17" s="281"/>
      <c r="GV17" s="281"/>
      <c r="GW17" s="281"/>
      <c r="GX17" s="281"/>
      <c r="GY17" s="281"/>
      <c r="GZ17" s="281"/>
      <c r="HA17" s="281"/>
      <c r="HB17" s="281"/>
      <c r="HC17" s="281"/>
      <c r="HD17" s="281"/>
      <c r="HE17" s="281"/>
      <c r="HF17" s="281"/>
      <c r="HG17" s="281"/>
      <c r="HH17" s="281"/>
      <c r="HI17" s="281"/>
      <c r="HJ17" s="281"/>
      <c r="HK17" s="281"/>
      <c r="HL17" s="281"/>
      <c r="HM17" s="281"/>
      <c r="HN17" s="281"/>
      <c r="HO17" s="281"/>
      <c r="HP17" s="281"/>
      <c r="HQ17" s="281"/>
      <c r="HR17" s="281"/>
      <c r="HS17" s="281"/>
      <c r="HT17" s="281"/>
      <c r="HU17" s="281"/>
      <c r="HV17" s="281"/>
      <c r="HW17" s="281"/>
      <c r="HX17" s="281"/>
      <c r="HY17" s="281"/>
      <c r="HZ17" s="281"/>
      <c r="IA17" s="281"/>
      <c r="IB17" s="281"/>
      <c r="IC17" s="281"/>
      <c r="ID17" s="281"/>
      <c r="IE17" s="281"/>
      <c r="IF17" s="281"/>
      <c r="IG17" s="281"/>
      <c r="IH17" s="281"/>
      <c r="II17" s="281"/>
      <c r="IJ17" s="281"/>
      <c r="IK17" s="281"/>
      <c r="IL17" s="281"/>
      <c r="IM17" s="281"/>
      <c r="IN17" s="281"/>
      <c r="IO17" s="281"/>
      <c r="IP17" s="281"/>
      <c r="IQ17" s="281"/>
      <c r="IR17" s="281"/>
      <c r="IS17" s="281"/>
      <c r="IT17" s="281"/>
      <c r="IU17" s="281"/>
      <c r="IV17" s="281"/>
      <c r="IW17" s="281"/>
      <c r="IX17" s="281"/>
    </row>
    <row r="18" spans="1:258" s="125" customFormat="1" ht="18" customHeight="1" x14ac:dyDescent="0.2">
      <c r="A18" s="281"/>
      <c r="B18" s="233" t="s">
        <v>8</v>
      </c>
      <c r="C18" s="406">
        <v>3068</v>
      </c>
      <c r="D18" s="981">
        <v>108.71</v>
      </c>
      <c r="E18" s="276"/>
      <c r="F18" s="238">
        <v>2109</v>
      </c>
      <c r="G18" s="981">
        <v>80.53</v>
      </c>
      <c r="H18" s="276"/>
      <c r="I18" s="282">
        <v>2109</v>
      </c>
      <c r="J18" s="981">
        <v>179.27</v>
      </c>
      <c r="K18" s="511"/>
      <c r="L18" s="511">
        <f t="shared" si="1"/>
        <v>16</v>
      </c>
      <c r="M18" s="511">
        <v>6</v>
      </c>
      <c r="N18" s="511">
        <f t="shared" si="2"/>
        <v>21</v>
      </c>
      <c r="O18" s="512" t="str">
        <f t="shared" si="0"/>
        <v>TOTAL</v>
      </c>
      <c r="P18" s="516">
        <f t="shared" si="3"/>
        <v>323.33999999999997</v>
      </c>
      <c r="Q18" s="510"/>
      <c r="R18" s="510"/>
      <c r="S18" s="513"/>
      <c r="T18" s="513"/>
      <c r="U18" s="513"/>
      <c r="V18" s="513"/>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1"/>
      <c r="DI18" s="281"/>
      <c r="DJ18" s="281"/>
      <c r="DK18" s="281"/>
      <c r="DL18" s="281"/>
      <c r="DM18" s="281"/>
      <c r="DN18" s="281"/>
      <c r="DO18" s="281"/>
      <c r="DP18" s="281"/>
      <c r="DQ18" s="281"/>
      <c r="DR18" s="281"/>
      <c r="DS18" s="281"/>
      <c r="DT18" s="281"/>
      <c r="DU18" s="281"/>
      <c r="DV18" s="281"/>
      <c r="DW18" s="281"/>
      <c r="DX18" s="281"/>
      <c r="DY18" s="281"/>
      <c r="DZ18" s="281"/>
      <c r="EA18" s="281"/>
      <c r="EB18" s="281"/>
      <c r="EC18" s="281"/>
      <c r="ED18" s="281"/>
      <c r="EE18" s="281"/>
      <c r="EF18" s="281"/>
      <c r="EG18" s="281"/>
      <c r="EH18" s="281"/>
      <c r="EI18" s="281"/>
      <c r="EJ18" s="281"/>
      <c r="EK18" s="281"/>
      <c r="EL18" s="281"/>
      <c r="EM18" s="281"/>
      <c r="EN18" s="281"/>
      <c r="EO18" s="281"/>
      <c r="EP18" s="281"/>
      <c r="EQ18" s="281"/>
      <c r="ER18" s="281"/>
      <c r="ES18" s="281"/>
      <c r="ET18" s="281"/>
      <c r="EU18" s="281"/>
      <c r="EV18" s="281"/>
      <c r="EW18" s="281"/>
      <c r="EX18" s="281"/>
      <c r="EY18" s="281"/>
      <c r="EZ18" s="281"/>
      <c r="FA18" s="281"/>
      <c r="FB18" s="281"/>
      <c r="FC18" s="281"/>
      <c r="FD18" s="281"/>
      <c r="FE18" s="281"/>
      <c r="FF18" s="281"/>
      <c r="FG18" s="281"/>
      <c r="FH18" s="281"/>
      <c r="FI18" s="281"/>
      <c r="FJ18" s="281"/>
      <c r="FK18" s="281"/>
      <c r="FL18" s="281"/>
      <c r="FM18" s="281"/>
      <c r="FN18" s="281"/>
      <c r="FO18" s="281"/>
      <c r="FP18" s="281"/>
      <c r="FQ18" s="281"/>
      <c r="FR18" s="281"/>
      <c r="FS18" s="281"/>
      <c r="FT18" s="281"/>
      <c r="FU18" s="281"/>
      <c r="FV18" s="281"/>
      <c r="FW18" s="281"/>
      <c r="FX18" s="281"/>
      <c r="FY18" s="281"/>
      <c r="FZ18" s="281"/>
      <c r="GA18" s="281"/>
      <c r="GB18" s="281"/>
      <c r="GC18" s="281"/>
      <c r="GD18" s="281"/>
      <c r="GE18" s="281"/>
      <c r="GF18" s="281"/>
      <c r="GG18" s="281"/>
      <c r="GH18" s="281"/>
      <c r="GI18" s="281"/>
      <c r="GJ18" s="281"/>
      <c r="GK18" s="281"/>
      <c r="GL18" s="281"/>
      <c r="GM18" s="281"/>
      <c r="GN18" s="281"/>
      <c r="GO18" s="281"/>
      <c r="GP18" s="281"/>
      <c r="GQ18" s="281"/>
      <c r="GR18" s="281"/>
      <c r="GS18" s="281"/>
      <c r="GT18" s="281"/>
      <c r="GU18" s="281"/>
      <c r="GV18" s="281"/>
      <c r="GW18" s="281"/>
      <c r="GX18" s="281"/>
      <c r="GY18" s="281"/>
      <c r="GZ18" s="281"/>
      <c r="HA18" s="281"/>
      <c r="HB18" s="281"/>
      <c r="HC18" s="281"/>
      <c r="HD18" s="281"/>
      <c r="HE18" s="281"/>
      <c r="HF18" s="281"/>
      <c r="HG18" s="281"/>
      <c r="HH18" s="281"/>
      <c r="HI18" s="281"/>
      <c r="HJ18" s="281"/>
      <c r="HK18" s="281"/>
      <c r="HL18" s="281"/>
      <c r="HM18" s="281"/>
      <c r="HN18" s="281"/>
      <c r="HO18" s="281"/>
      <c r="HP18" s="281"/>
      <c r="HQ18" s="281"/>
      <c r="HR18" s="281"/>
      <c r="HS18" s="281"/>
      <c r="HT18" s="281"/>
      <c r="HU18" s="281"/>
      <c r="HV18" s="281"/>
      <c r="HW18" s="281"/>
      <c r="HX18" s="281"/>
      <c r="HY18" s="281"/>
      <c r="HZ18" s="281"/>
      <c r="IA18" s="281"/>
      <c r="IB18" s="281"/>
      <c r="IC18" s="281"/>
      <c r="ID18" s="281"/>
      <c r="IE18" s="281"/>
      <c r="IF18" s="281"/>
      <c r="IG18" s="281"/>
      <c r="IH18" s="281"/>
      <c r="II18" s="281"/>
      <c r="IJ18" s="281"/>
      <c r="IK18" s="281"/>
      <c r="IL18" s="281"/>
      <c r="IM18" s="281"/>
      <c r="IN18" s="281"/>
      <c r="IO18" s="281"/>
      <c r="IP18" s="281"/>
      <c r="IQ18" s="281"/>
      <c r="IR18" s="281"/>
      <c r="IS18" s="281"/>
      <c r="IT18" s="281"/>
      <c r="IU18" s="281"/>
      <c r="IV18" s="281"/>
      <c r="IW18" s="281"/>
      <c r="IX18" s="281"/>
    </row>
    <row r="19" spans="1:258" s="128" customFormat="1" ht="18" customHeight="1" x14ac:dyDescent="0.2">
      <c r="A19" s="284"/>
      <c r="B19" s="285" t="s">
        <v>170</v>
      </c>
      <c r="C19" s="405">
        <v>19398</v>
      </c>
      <c r="D19" s="981">
        <v>124.35</v>
      </c>
      <c r="E19" s="276"/>
      <c r="F19" s="286">
        <v>17814</v>
      </c>
      <c r="G19" s="981">
        <v>0.01</v>
      </c>
      <c r="H19" s="276"/>
      <c r="I19" s="288">
        <v>17814</v>
      </c>
      <c r="J19" s="981">
        <v>125.44</v>
      </c>
      <c r="K19" s="511"/>
      <c r="L19" s="511">
        <f t="shared" si="1"/>
        <v>19</v>
      </c>
      <c r="M19" s="511">
        <v>7</v>
      </c>
      <c r="N19" s="511">
        <f t="shared" si="2"/>
        <v>3</v>
      </c>
      <c r="O19" s="512" t="str">
        <f t="shared" si="0"/>
        <v>Asturias, Principado de</v>
      </c>
      <c r="P19" s="515">
        <f t="shared" si="3"/>
        <v>289.62</v>
      </c>
      <c r="Q19" s="510"/>
      <c r="R19" s="510"/>
      <c r="S19" s="513"/>
      <c r="T19" s="513"/>
      <c r="U19" s="513"/>
      <c r="V19" s="513"/>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row>
    <row r="20" spans="1:258" s="128" customFormat="1" ht="18" customHeight="1" x14ac:dyDescent="0.2">
      <c r="A20" s="284"/>
      <c r="B20" s="285" t="s">
        <v>43</v>
      </c>
      <c r="C20" s="405">
        <v>15621</v>
      </c>
      <c r="D20" s="981">
        <v>125.52</v>
      </c>
      <c r="E20" s="276"/>
      <c r="F20" s="286">
        <v>13274</v>
      </c>
      <c r="G20" s="981">
        <v>65.59</v>
      </c>
      <c r="H20" s="276"/>
      <c r="I20" s="288">
        <v>13274</v>
      </c>
      <c r="J20" s="981">
        <v>184.72</v>
      </c>
      <c r="K20" s="511"/>
      <c r="L20" s="511">
        <f t="shared" si="1"/>
        <v>15</v>
      </c>
      <c r="M20" s="511">
        <v>8</v>
      </c>
      <c r="N20" s="511">
        <f t="shared" si="2"/>
        <v>13</v>
      </c>
      <c r="O20" s="512" t="str">
        <f t="shared" si="0"/>
        <v>Madrid, Comunidad de*</v>
      </c>
      <c r="P20" s="515">
        <f t="shared" si="3"/>
        <v>289.08999999999997</v>
      </c>
      <c r="Q20" s="510"/>
      <c r="R20" s="510"/>
      <c r="S20" s="513"/>
      <c r="T20" s="513"/>
      <c r="U20" s="513"/>
      <c r="V20" s="513"/>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row>
    <row r="21" spans="1:258" s="128" customFormat="1" ht="18" customHeight="1" x14ac:dyDescent="0.2">
      <c r="A21" s="284"/>
      <c r="B21" s="285" t="s">
        <v>44</v>
      </c>
      <c r="C21" s="405">
        <v>56331</v>
      </c>
      <c r="D21" s="981">
        <v>174.92</v>
      </c>
      <c r="E21" s="276"/>
      <c r="F21" s="286">
        <v>20885</v>
      </c>
      <c r="G21" s="981">
        <v>116.18</v>
      </c>
      <c r="H21" s="276"/>
      <c r="I21" s="288">
        <v>20885</v>
      </c>
      <c r="J21" s="981">
        <v>280.57</v>
      </c>
      <c r="K21" s="511"/>
      <c r="L21" s="511">
        <f t="shared" si="1"/>
        <v>9</v>
      </c>
      <c r="M21" s="511">
        <v>9</v>
      </c>
      <c r="N21" s="511">
        <f>MATCH(M21,L$13:L$33,0)</f>
        <v>9</v>
      </c>
      <c r="O21" s="512" t="str">
        <f t="shared" si="0"/>
        <v>Cataluña</v>
      </c>
      <c r="P21" s="515">
        <f t="shared" si="3"/>
        <v>280.57</v>
      </c>
      <c r="Q21" s="510"/>
      <c r="R21" s="510"/>
      <c r="S21" s="513"/>
      <c r="T21" s="513"/>
      <c r="U21" s="513"/>
      <c r="V21" s="513"/>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c r="CI21" s="284"/>
      <c r="CJ21" s="284"/>
      <c r="CK21" s="284"/>
      <c r="CL21" s="284"/>
      <c r="CM21" s="284"/>
      <c r="CN21" s="284"/>
      <c r="CO21" s="284"/>
      <c r="CP21" s="284"/>
      <c r="CQ21" s="284"/>
      <c r="CR21" s="284"/>
      <c r="CS21" s="284"/>
      <c r="CT21" s="284"/>
      <c r="CU21" s="284"/>
      <c r="CV21" s="284"/>
      <c r="CW21" s="284"/>
      <c r="CX21" s="284"/>
      <c r="CY21" s="284"/>
      <c r="CZ21" s="284"/>
      <c r="DA21" s="284"/>
      <c r="DB21" s="284"/>
      <c r="DC21" s="284"/>
      <c r="DD21" s="284"/>
      <c r="DE21" s="284"/>
      <c r="DF21" s="284"/>
      <c r="DG21" s="284"/>
      <c r="DH21" s="284"/>
      <c r="DI21" s="284"/>
      <c r="DJ21" s="284"/>
      <c r="DK21" s="284"/>
      <c r="DL21" s="284"/>
      <c r="DM21" s="284"/>
      <c r="DN21" s="284"/>
      <c r="DO21" s="284"/>
      <c r="DP21" s="284"/>
      <c r="DQ21" s="284"/>
      <c r="DR21" s="284"/>
      <c r="DS21" s="284"/>
      <c r="DT21" s="284"/>
      <c r="DU21" s="284"/>
      <c r="DV21" s="284"/>
      <c r="DW21" s="284"/>
      <c r="DX21" s="284"/>
      <c r="DY21" s="284"/>
      <c r="DZ21" s="284"/>
      <c r="EA21" s="284"/>
      <c r="EB21" s="284"/>
      <c r="EC21" s="284"/>
      <c r="ED21" s="284"/>
      <c r="EE21" s="284"/>
      <c r="EF21" s="284"/>
      <c r="EG21" s="284"/>
      <c r="EH21" s="284"/>
      <c r="EI21" s="284"/>
      <c r="EJ21" s="284"/>
      <c r="EK21" s="284"/>
      <c r="EL21" s="284"/>
      <c r="EM21" s="284"/>
      <c r="EN21" s="284"/>
      <c r="EO21" s="284"/>
      <c r="EP21" s="284"/>
      <c r="EQ21" s="284"/>
      <c r="ER21" s="284"/>
      <c r="ES21" s="284"/>
      <c r="ET21" s="284"/>
      <c r="EU21" s="284"/>
      <c r="EV21" s="284"/>
      <c r="EW21" s="284"/>
      <c r="EX21" s="284"/>
      <c r="EY21" s="284"/>
      <c r="EZ21" s="284"/>
      <c r="FA21" s="284"/>
      <c r="FB21" s="284"/>
      <c r="FC21" s="284"/>
      <c r="FD21" s="284"/>
      <c r="FE21" s="284"/>
      <c r="FF21" s="284"/>
      <c r="FG21" s="284"/>
      <c r="FH21" s="284"/>
      <c r="FI21" s="284"/>
      <c r="FJ21" s="284"/>
      <c r="FK21" s="284"/>
      <c r="FL21" s="284"/>
      <c r="FM21" s="284"/>
      <c r="FN21" s="284"/>
      <c r="FO21" s="284"/>
      <c r="FP21" s="284"/>
      <c r="FQ21" s="284"/>
      <c r="FR21" s="284"/>
      <c r="FS21" s="284"/>
      <c r="FT21" s="284"/>
      <c r="FU21" s="284"/>
      <c r="FV21" s="284"/>
      <c r="FW21" s="284"/>
      <c r="FX21" s="284"/>
      <c r="FY21" s="284"/>
      <c r="FZ21" s="284"/>
      <c r="GA21" s="284"/>
      <c r="GB21" s="284"/>
      <c r="GC21" s="284"/>
      <c r="GD21" s="284"/>
      <c r="GE21" s="284"/>
      <c r="GF21" s="284"/>
      <c r="GG21" s="284"/>
      <c r="GH21" s="284"/>
      <c r="GI21" s="284"/>
      <c r="GJ21" s="284"/>
      <c r="GK21" s="284"/>
      <c r="GL21" s="284"/>
      <c r="GM21" s="284"/>
      <c r="GN21" s="284"/>
      <c r="GO21" s="284"/>
      <c r="GP21" s="284"/>
      <c r="GQ21" s="284"/>
      <c r="GR21" s="284"/>
      <c r="GS21" s="284"/>
      <c r="GT21" s="284"/>
      <c r="GU21" s="284"/>
      <c r="GV21" s="284"/>
      <c r="GW21" s="284"/>
      <c r="GX21" s="284"/>
      <c r="GY21" s="284"/>
      <c r="GZ21" s="284"/>
      <c r="HA21" s="284"/>
      <c r="HB21" s="284"/>
      <c r="HC21" s="284"/>
      <c r="HD21" s="284"/>
      <c r="HE21" s="284"/>
      <c r="HF21" s="284"/>
      <c r="HG21" s="284"/>
      <c r="HH21" s="284"/>
      <c r="HI21" s="284"/>
      <c r="HJ21" s="284"/>
      <c r="HK21" s="284"/>
      <c r="HL21" s="284"/>
      <c r="HM21" s="284"/>
      <c r="HN21" s="284"/>
      <c r="HO21" s="284"/>
      <c r="HP21" s="284"/>
      <c r="HQ21" s="284"/>
      <c r="HR21" s="284"/>
      <c r="HS21" s="284"/>
      <c r="HT21" s="284"/>
      <c r="HU21" s="284"/>
      <c r="HV21" s="284"/>
      <c r="HW21" s="284"/>
      <c r="HX21" s="284"/>
      <c r="HY21" s="284"/>
      <c r="HZ21" s="284"/>
      <c r="IA21" s="284"/>
      <c r="IB21" s="284"/>
      <c r="IC21" s="284"/>
      <c r="ID21" s="284"/>
      <c r="IE21" s="284"/>
      <c r="IF21" s="284"/>
      <c r="IG21" s="284"/>
      <c r="IH21" s="284"/>
      <c r="II21" s="284"/>
      <c r="IJ21" s="284"/>
      <c r="IK21" s="284"/>
      <c r="IL21" s="284"/>
      <c r="IM21" s="284"/>
      <c r="IN21" s="284"/>
      <c r="IO21" s="284"/>
      <c r="IP21" s="284"/>
      <c r="IQ21" s="284"/>
      <c r="IR21" s="284"/>
      <c r="IS21" s="284"/>
      <c r="IT21" s="284"/>
      <c r="IU21" s="284"/>
      <c r="IV21" s="284"/>
      <c r="IW21" s="284"/>
      <c r="IX21" s="284"/>
    </row>
    <row r="22" spans="1:258" s="128" customFormat="1" ht="18" customHeight="1" x14ac:dyDescent="0.2">
      <c r="A22" s="284"/>
      <c r="B22" s="285" t="s">
        <v>6</v>
      </c>
      <c r="C22" s="405">
        <v>40771</v>
      </c>
      <c r="D22" s="981">
        <v>207.33</v>
      </c>
      <c r="E22" s="276"/>
      <c r="F22" s="286">
        <v>28275</v>
      </c>
      <c r="G22" s="981">
        <v>57.86</v>
      </c>
      <c r="H22" s="276"/>
      <c r="I22" s="288">
        <v>28275</v>
      </c>
      <c r="J22" s="981">
        <v>277.47000000000003</v>
      </c>
      <c r="K22" s="511"/>
      <c r="L22" s="511">
        <f t="shared" si="1"/>
        <v>10</v>
      </c>
      <c r="M22" s="511">
        <v>10</v>
      </c>
      <c r="N22" s="511">
        <f t="shared" si="2"/>
        <v>10</v>
      </c>
      <c r="O22" s="512" t="str">
        <f t="shared" si="0"/>
        <v>Comunitat Valenciana</v>
      </c>
      <c r="P22" s="515">
        <f t="shared" si="3"/>
        <v>277.47000000000003</v>
      </c>
      <c r="Q22" s="510"/>
      <c r="R22" s="510"/>
      <c r="S22" s="513"/>
      <c r="T22" s="513"/>
      <c r="U22" s="513"/>
      <c r="V22" s="513"/>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c r="CN22" s="284"/>
      <c r="CO22" s="284"/>
      <c r="CP22" s="284"/>
      <c r="CQ22" s="284"/>
      <c r="CR22" s="284"/>
      <c r="CS22" s="284"/>
      <c r="CT22" s="284"/>
      <c r="CU22" s="284"/>
      <c r="CV22" s="284"/>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4"/>
      <c r="DV22" s="284"/>
      <c r="DW22" s="284"/>
      <c r="DX22" s="284"/>
      <c r="DY22" s="284"/>
      <c r="DZ22" s="284"/>
      <c r="EA22" s="284"/>
      <c r="EB22" s="284"/>
      <c r="EC22" s="284"/>
      <c r="ED22" s="284"/>
      <c r="EE22" s="284"/>
      <c r="EF22" s="284"/>
      <c r="EG22" s="284"/>
      <c r="EH22" s="284"/>
      <c r="EI22" s="284"/>
      <c r="EJ22" s="284"/>
      <c r="EK22" s="284"/>
      <c r="EL22" s="284"/>
      <c r="EM22" s="284"/>
      <c r="EN22" s="284"/>
      <c r="EO22" s="284"/>
      <c r="EP22" s="284"/>
      <c r="EQ22" s="284"/>
      <c r="ER22" s="284"/>
      <c r="ES22" s="284"/>
      <c r="ET22" s="284"/>
      <c r="EU22" s="284"/>
      <c r="EV22" s="284"/>
      <c r="EW22" s="284"/>
      <c r="EX22" s="284"/>
      <c r="EY22" s="284"/>
      <c r="EZ22" s="284"/>
      <c r="FA22" s="284"/>
      <c r="FB22" s="284"/>
      <c r="FC22" s="284"/>
      <c r="FD22" s="284"/>
      <c r="FE22" s="284"/>
      <c r="FF22" s="284"/>
      <c r="FG22" s="284"/>
      <c r="FH22" s="284"/>
      <c r="FI22" s="284"/>
      <c r="FJ22" s="284"/>
      <c r="FK22" s="284"/>
      <c r="FL22" s="284"/>
      <c r="FM22" s="284"/>
      <c r="FN22" s="284"/>
      <c r="FO22" s="284"/>
      <c r="FP22" s="284"/>
      <c r="FQ22" s="284"/>
      <c r="FR22" s="284"/>
      <c r="FS22" s="284"/>
      <c r="FT22" s="284"/>
      <c r="FU22" s="284"/>
      <c r="FV22" s="284"/>
      <c r="FW22" s="284"/>
      <c r="FX22" s="284"/>
      <c r="FY22" s="284"/>
      <c r="FZ22" s="284"/>
      <c r="GA22" s="284"/>
      <c r="GB22" s="284"/>
      <c r="GC22" s="284"/>
      <c r="GD22" s="284"/>
      <c r="GE22" s="284"/>
      <c r="GF22" s="284"/>
      <c r="GG22" s="284"/>
      <c r="GH22" s="284"/>
      <c r="GI22" s="284"/>
      <c r="GJ22" s="284"/>
      <c r="GK22" s="284"/>
      <c r="GL22" s="284"/>
      <c r="GM22" s="284"/>
      <c r="GN22" s="284"/>
      <c r="GO22" s="284"/>
      <c r="GP22" s="284"/>
      <c r="GQ22" s="284"/>
      <c r="GR22" s="284"/>
      <c r="GS22" s="284"/>
      <c r="GT22" s="284"/>
      <c r="GU22" s="284"/>
      <c r="GV22" s="284"/>
      <c r="GW22" s="284"/>
      <c r="GX22" s="284"/>
      <c r="GY22" s="284"/>
      <c r="GZ22" s="284"/>
      <c r="HA22" s="284"/>
      <c r="HB22" s="284"/>
      <c r="HC22" s="284"/>
      <c r="HD22" s="284"/>
      <c r="HE22" s="284"/>
      <c r="HF22" s="284"/>
      <c r="HG22" s="284"/>
      <c r="HH22" s="284"/>
      <c r="HI22" s="284"/>
      <c r="HJ22" s="284"/>
      <c r="HK22" s="284"/>
      <c r="HL22" s="284"/>
      <c r="HM22" s="284"/>
      <c r="HN22" s="284"/>
      <c r="HO22" s="284"/>
      <c r="HP22" s="284"/>
      <c r="HQ22" s="284"/>
      <c r="HR22" s="284"/>
      <c r="HS22" s="284"/>
      <c r="HT22" s="284"/>
      <c r="HU22" s="284"/>
      <c r="HV22" s="284"/>
      <c r="HW22" s="284"/>
      <c r="HX22" s="284"/>
      <c r="HY22" s="284"/>
      <c r="HZ22" s="284"/>
      <c r="IA22" s="284"/>
      <c r="IB22" s="284"/>
      <c r="IC22" s="284"/>
      <c r="ID22" s="284"/>
      <c r="IE22" s="284"/>
      <c r="IF22" s="284"/>
      <c r="IG22" s="284"/>
      <c r="IH22" s="284"/>
      <c r="II22" s="284"/>
      <c r="IJ22" s="284"/>
      <c r="IK22" s="284"/>
      <c r="IL22" s="284"/>
      <c r="IM22" s="284"/>
      <c r="IN22" s="284"/>
      <c r="IO22" s="284"/>
      <c r="IP22" s="284"/>
      <c r="IQ22" s="284"/>
      <c r="IR22" s="284"/>
      <c r="IS22" s="284"/>
      <c r="IT22" s="284"/>
      <c r="IU22" s="284"/>
      <c r="IV22" s="284"/>
      <c r="IW22" s="284"/>
      <c r="IX22" s="284"/>
    </row>
    <row r="23" spans="1:258" s="125" customFormat="1" ht="18" customHeight="1" x14ac:dyDescent="0.2">
      <c r="A23" s="281"/>
      <c r="B23" s="233" t="s">
        <v>5</v>
      </c>
      <c r="C23" s="405">
        <v>8810</v>
      </c>
      <c r="D23" s="981">
        <v>144.21</v>
      </c>
      <c r="E23" s="276"/>
      <c r="F23" s="234">
        <v>5815</v>
      </c>
      <c r="G23" s="981">
        <v>168.65</v>
      </c>
      <c r="H23" s="276"/>
      <c r="I23" s="282">
        <v>5815</v>
      </c>
      <c r="J23" s="981">
        <v>336.37</v>
      </c>
      <c r="K23" s="511"/>
      <c r="L23" s="511">
        <f t="shared" si="1"/>
        <v>5</v>
      </c>
      <c r="M23" s="511">
        <v>11</v>
      </c>
      <c r="N23" s="511">
        <f t="shared" si="2"/>
        <v>19</v>
      </c>
      <c r="O23" s="512" t="str">
        <f t="shared" si="0"/>
        <v>Melilla</v>
      </c>
      <c r="P23" s="515">
        <f t="shared" si="3"/>
        <v>259.97000000000003</v>
      </c>
      <c r="Q23" s="510"/>
      <c r="R23" s="510"/>
      <c r="S23" s="513"/>
      <c r="T23" s="513"/>
      <c r="U23" s="513"/>
      <c r="V23" s="513"/>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row>
    <row r="24" spans="1:258" s="125" customFormat="1" ht="18" customHeight="1" x14ac:dyDescent="0.2">
      <c r="A24" s="281"/>
      <c r="B24" s="233" t="s">
        <v>38</v>
      </c>
      <c r="C24" s="405">
        <v>8096</v>
      </c>
      <c r="D24" s="981">
        <v>273.36</v>
      </c>
      <c r="E24" s="276"/>
      <c r="F24" s="234">
        <v>10847</v>
      </c>
      <c r="G24" s="981">
        <v>87.88</v>
      </c>
      <c r="H24" s="276"/>
      <c r="I24" s="282">
        <v>10847</v>
      </c>
      <c r="J24" s="981">
        <v>370.4</v>
      </c>
      <c r="K24" s="511"/>
      <c r="L24" s="511">
        <f t="shared" si="1"/>
        <v>4</v>
      </c>
      <c r="M24" s="511">
        <v>12</v>
      </c>
      <c r="N24" s="511">
        <f t="shared" si="2"/>
        <v>17</v>
      </c>
      <c r="O24" s="512" t="str">
        <f t="shared" si="0"/>
        <v>Rioja, La</v>
      </c>
      <c r="P24" s="515">
        <f t="shared" si="3"/>
        <v>222.03</v>
      </c>
      <c r="Q24" s="510"/>
      <c r="R24" s="510"/>
      <c r="S24" s="513"/>
      <c r="T24" s="513"/>
      <c r="U24" s="513"/>
      <c r="V24" s="513"/>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row>
    <row r="25" spans="1:258" s="125" customFormat="1" ht="18" customHeight="1" x14ac:dyDescent="0.2">
      <c r="A25" s="281"/>
      <c r="B25" s="233" t="s">
        <v>171</v>
      </c>
      <c r="C25" s="405">
        <v>36738</v>
      </c>
      <c r="D25" s="981">
        <v>157.86000000000001</v>
      </c>
      <c r="E25" s="276"/>
      <c r="F25" s="234">
        <v>26137</v>
      </c>
      <c r="G25" s="981">
        <v>58.9</v>
      </c>
      <c r="H25" s="276"/>
      <c r="I25" s="282">
        <v>26137</v>
      </c>
      <c r="J25" s="981">
        <v>289.08999999999997</v>
      </c>
      <c r="K25" s="511"/>
      <c r="L25" s="511">
        <f t="shared" si="1"/>
        <v>8</v>
      </c>
      <c r="M25" s="511">
        <v>13</v>
      </c>
      <c r="N25" s="511">
        <f t="shared" si="2"/>
        <v>4</v>
      </c>
      <c r="O25" s="512" t="str">
        <f t="shared" si="0"/>
        <v>Balears, Illes</v>
      </c>
      <c r="P25" s="515">
        <f t="shared" si="3"/>
        <v>220.08</v>
      </c>
      <c r="Q25" s="510"/>
      <c r="R25" s="510"/>
      <c r="S25" s="513"/>
      <c r="T25" s="513"/>
      <c r="U25" s="513"/>
      <c r="V25" s="513"/>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row>
    <row r="26" spans="1:258" s="125" customFormat="1" ht="18" customHeight="1" x14ac:dyDescent="0.2">
      <c r="A26" s="281"/>
      <c r="B26" s="233" t="s">
        <v>46</v>
      </c>
      <c r="C26" s="405">
        <v>7912</v>
      </c>
      <c r="D26" s="981">
        <v>256.3</v>
      </c>
      <c r="E26" s="276"/>
      <c r="F26" s="234">
        <v>4679</v>
      </c>
      <c r="G26" s="981">
        <v>243.16</v>
      </c>
      <c r="H26" s="276"/>
      <c r="I26" s="282">
        <v>4679</v>
      </c>
      <c r="J26" s="981">
        <v>497.37</v>
      </c>
      <c r="K26" s="511"/>
      <c r="L26" s="511">
        <f t="shared" si="1"/>
        <v>3</v>
      </c>
      <c r="M26" s="511">
        <v>14</v>
      </c>
      <c r="N26" s="511">
        <f t="shared" si="2"/>
        <v>2</v>
      </c>
      <c r="O26" s="512" t="str">
        <f t="shared" si="0"/>
        <v>Aragón</v>
      </c>
      <c r="P26" s="515">
        <f t="shared" si="3"/>
        <v>193.64</v>
      </c>
      <c r="Q26" s="510"/>
      <c r="R26" s="510"/>
      <c r="S26" s="513"/>
      <c r="T26" s="513"/>
      <c r="U26" s="513"/>
      <c r="V26" s="513"/>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row>
    <row r="27" spans="1:258" s="125" customFormat="1" ht="18" customHeight="1" x14ac:dyDescent="0.2">
      <c r="A27" s="281"/>
      <c r="B27" s="233" t="s">
        <v>47</v>
      </c>
      <c r="C27" s="406">
        <v>2869</v>
      </c>
      <c r="D27" s="981">
        <v>102.59</v>
      </c>
      <c r="E27" s="276"/>
      <c r="F27" s="238">
        <v>2592</v>
      </c>
      <c r="G27" s="981">
        <v>89.21</v>
      </c>
      <c r="H27" s="276"/>
      <c r="I27" s="282">
        <v>2592</v>
      </c>
      <c r="J27" s="981">
        <v>176.61</v>
      </c>
      <c r="K27" s="511"/>
      <c r="L27" s="511">
        <f t="shared" si="1"/>
        <v>17</v>
      </c>
      <c r="M27" s="511">
        <v>15</v>
      </c>
      <c r="N27" s="511">
        <f t="shared" si="2"/>
        <v>8</v>
      </c>
      <c r="O27" s="512" t="str">
        <f t="shared" si="0"/>
        <v>Castilla - La Mancha</v>
      </c>
      <c r="P27" s="516">
        <f t="shared" si="3"/>
        <v>184.72</v>
      </c>
      <c r="Q27" s="510"/>
      <c r="R27" s="510"/>
      <c r="S27" s="513"/>
      <c r="T27" s="513"/>
      <c r="U27" s="513"/>
      <c r="V27" s="513"/>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row>
    <row r="28" spans="1:258" s="125" customFormat="1" ht="18" customHeight="1" x14ac:dyDescent="0.2">
      <c r="A28" s="281"/>
      <c r="B28" s="233" t="s">
        <v>172</v>
      </c>
      <c r="C28" s="406">
        <v>17187</v>
      </c>
      <c r="D28" s="981">
        <v>90.95</v>
      </c>
      <c r="E28" s="276"/>
      <c r="F28" s="238">
        <v>8654</v>
      </c>
      <c r="G28" s="981">
        <v>50.62</v>
      </c>
      <c r="H28" s="276"/>
      <c r="I28" s="282">
        <v>8654</v>
      </c>
      <c r="J28" s="981">
        <v>146.18</v>
      </c>
      <c r="K28" s="511"/>
      <c r="L28" s="511">
        <f t="shared" si="1"/>
        <v>18</v>
      </c>
      <c r="M28" s="511">
        <v>16</v>
      </c>
      <c r="N28" s="511">
        <f t="shared" si="2"/>
        <v>6</v>
      </c>
      <c r="O28" s="512" t="str">
        <f t="shared" si="0"/>
        <v>Cantabria</v>
      </c>
      <c r="P28" s="515">
        <f t="shared" si="3"/>
        <v>179.27</v>
      </c>
      <c r="Q28" s="510"/>
      <c r="R28" s="510"/>
      <c r="S28" s="513"/>
      <c r="T28" s="513"/>
      <c r="U28" s="513"/>
      <c r="V28" s="513"/>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row>
    <row r="29" spans="1:258" s="125" customFormat="1" ht="18" customHeight="1" x14ac:dyDescent="0.2">
      <c r="A29" s="281"/>
      <c r="B29" s="233" t="s">
        <v>49</v>
      </c>
      <c r="C29" s="406">
        <v>2689</v>
      </c>
      <c r="D29" s="982">
        <v>51.03</v>
      </c>
      <c r="E29" s="276"/>
      <c r="F29" s="238">
        <v>1531</v>
      </c>
      <c r="G29" s="982">
        <v>175.44</v>
      </c>
      <c r="H29" s="276"/>
      <c r="I29" s="282">
        <v>1531</v>
      </c>
      <c r="J29" s="982">
        <v>222.03</v>
      </c>
      <c r="K29" s="511"/>
      <c r="L29" s="511">
        <f t="shared" si="1"/>
        <v>12</v>
      </c>
      <c r="M29" s="511">
        <v>17</v>
      </c>
      <c r="N29" s="511">
        <f t="shared" si="2"/>
        <v>15</v>
      </c>
      <c r="O29" s="512" t="str">
        <f t="shared" si="0"/>
        <v>Navarra, Comunidad Foral de</v>
      </c>
      <c r="P29" s="515">
        <f t="shared" si="3"/>
        <v>176.61</v>
      </c>
      <c r="Q29" s="510"/>
      <c r="R29" s="510"/>
      <c r="S29" s="513"/>
      <c r="T29" s="513"/>
      <c r="U29" s="513"/>
      <c r="V29" s="513"/>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row>
    <row r="30" spans="1:258" s="125" customFormat="1" ht="18" customHeight="1" x14ac:dyDescent="0.2">
      <c r="A30" s="281"/>
      <c r="B30" s="233" t="s">
        <v>42</v>
      </c>
      <c r="C30" s="238">
        <v>440</v>
      </c>
      <c r="D30" s="983">
        <v>38.21</v>
      </c>
      <c r="E30" s="276"/>
      <c r="F30" s="238">
        <v>261</v>
      </c>
      <c r="G30" s="983">
        <v>32.97</v>
      </c>
      <c r="H30" s="276"/>
      <c r="I30" s="282">
        <v>261</v>
      </c>
      <c r="J30" s="983">
        <v>70.64</v>
      </c>
      <c r="K30" s="511"/>
      <c r="L30" s="511">
        <f t="shared" si="1"/>
        <v>20</v>
      </c>
      <c r="M30" s="511">
        <v>18</v>
      </c>
      <c r="N30" s="511">
        <f t="shared" si="2"/>
        <v>16</v>
      </c>
      <c r="O30" s="512" t="str">
        <f t="shared" si="0"/>
        <v>País Vasco*</v>
      </c>
      <c r="P30" s="515">
        <f t="shared" si="3"/>
        <v>146.18</v>
      </c>
      <c r="Q30" s="231"/>
      <c r="R30" s="231"/>
      <c r="S30" s="513"/>
      <c r="T30" s="513"/>
      <c r="U30" s="513"/>
      <c r="V30" s="513"/>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row>
    <row r="31" spans="1:258" s="125" customFormat="1" ht="18" customHeight="1" x14ac:dyDescent="0.2">
      <c r="A31" s="281"/>
      <c r="B31" s="502" t="s">
        <v>50</v>
      </c>
      <c r="C31" s="503">
        <v>473</v>
      </c>
      <c r="D31" s="984">
        <v>130.88</v>
      </c>
      <c r="E31" s="232"/>
      <c r="F31" s="503">
        <v>241</v>
      </c>
      <c r="G31" s="984">
        <v>112.32</v>
      </c>
      <c r="H31" s="232"/>
      <c r="I31" s="503">
        <v>241</v>
      </c>
      <c r="J31" s="984">
        <v>259.97000000000003</v>
      </c>
      <c r="K31" s="511"/>
      <c r="L31" s="511">
        <f t="shared" si="1"/>
        <v>11</v>
      </c>
      <c r="M31" s="511">
        <v>19</v>
      </c>
      <c r="N31" s="511">
        <f t="shared" si="2"/>
        <v>7</v>
      </c>
      <c r="O31" s="512" t="str">
        <f t="shared" si="0"/>
        <v>Castilla y León*</v>
      </c>
      <c r="P31" s="515">
        <f t="shared" si="3"/>
        <v>125.44</v>
      </c>
      <c r="Q31" s="430"/>
      <c r="R31" s="430"/>
      <c r="S31" s="513"/>
      <c r="T31" s="513"/>
      <c r="U31" s="513"/>
      <c r="V31" s="513"/>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1"/>
      <c r="BU31" s="281"/>
      <c r="BV31" s="281"/>
      <c r="BW31" s="281"/>
      <c r="BX31" s="281"/>
      <c r="BY31" s="281"/>
      <c r="BZ31" s="281"/>
      <c r="CA31" s="281"/>
      <c r="CB31" s="281"/>
      <c r="CC31" s="281"/>
      <c r="CD31" s="281"/>
      <c r="CE31" s="281"/>
      <c r="CF31" s="281"/>
      <c r="CG31" s="281"/>
      <c r="CH31" s="281"/>
      <c r="CI31" s="281"/>
      <c r="CJ31" s="281"/>
      <c r="CK31" s="281"/>
      <c r="CL31" s="281"/>
      <c r="CM31" s="281"/>
      <c r="CN31" s="281"/>
      <c r="CO31" s="281"/>
      <c r="CP31" s="281"/>
      <c r="CQ31" s="281"/>
      <c r="CR31" s="281"/>
      <c r="CS31" s="281"/>
      <c r="CT31" s="281"/>
      <c r="CU31" s="281"/>
      <c r="CV31" s="281"/>
      <c r="CW31" s="281"/>
      <c r="CX31" s="281"/>
      <c r="CY31" s="281"/>
      <c r="CZ31" s="281"/>
      <c r="DA31" s="281"/>
      <c r="DB31" s="281"/>
      <c r="DC31" s="281"/>
      <c r="DD31" s="281"/>
      <c r="DE31" s="281"/>
      <c r="DF31" s="281"/>
      <c r="DG31" s="281"/>
      <c r="DH31" s="281"/>
      <c r="DI31" s="281"/>
      <c r="DJ31" s="281"/>
      <c r="DK31" s="281"/>
      <c r="DL31" s="281"/>
      <c r="DM31" s="281"/>
      <c r="DN31" s="281"/>
      <c r="DO31" s="281"/>
      <c r="DP31" s="281"/>
      <c r="DQ31" s="281"/>
      <c r="DR31" s="281"/>
      <c r="DS31" s="281"/>
      <c r="DT31" s="281"/>
      <c r="DU31" s="281"/>
      <c r="DV31" s="281"/>
      <c r="DW31" s="281"/>
      <c r="DX31" s="281"/>
      <c r="DY31" s="281"/>
      <c r="DZ31" s="281"/>
      <c r="EA31" s="281"/>
      <c r="EB31" s="281"/>
      <c r="EC31" s="281"/>
      <c r="ED31" s="281"/>
      <c r="EE31" s="281"/>
      <c r="EF31" s="281"/>
      <c r="EG31" s="281"/>
      <c r="EH31" s="281"/>
      <c r="EI31" s="281"/>
      <c r="EJ31" s="281"/>
      <c r="EK31" s="281"/>
      <c r="EL31" s="281"/>
      <c r="EM31" s="281"/>
      <c r="EN31" s="281"/>
      <c r="EO31" s="281"/>
      <c r="EP31" s="281"/>
      <c r="EQ31" s="281"/>
      <c r="ER31" s="281"/>
      <c r="ES31" s="281"/>
      <c r="ET31" s="281"/>
      <c r="EU31" s="281"/>
      <c r="EV31" s="281"/>
      <c r="EW31" s="281"/>
      <c r="EX31" s="281"/>
      <c r="EY31" s="281"/>
      <c r="EZ31" s="281"/>
      <c r="FA31" s="281"/>
      <c r="FB31" s="281"/>
      <c r="FC31" s="281"/>
      <c r="FD31" s="281"/>
      <c r="FE31" s="281"/>
      <c r="FF31" s="281"/>
      <c r="FG31" s="281"/>
      <c r="FH31" s="281"/>
      <c r="FI31" s="281"/>
      <c r="FJ31" s="281"/>
      <c r="FK31" s="281"/>
      <c r="FL31" s="281"/>
      <c r="FM31" s="281"/>
      <c r="FN31" s="281"/>
      <c r="FO31" s="281"/>
      <c r="FP31" s="281"/>
      <c r="FQ31" s="281"/>
      <c r="FR31" s="281"/>
      <c r="FS31" s="281"/>
      <c r="FT31" s="281"/>
      <c r="FU31" s="281"/>
      <c r="FV31" s="281"/>
      <c r="FW31" s="281"/>
      <c r="FX31" s="281"/>
      <c r="FY31" s="281"/>
      <c r="FZ31" s="281"/>
      <c r="GA31" s="281"/>
      <c r="GB31" s="281"/>
      <c r="GC31" s="281"/>
      <c r="GD31" s="281"/>
      <c r="GE31" s="281"/>
      <c r="GF31" s="281"/>
      <c r="GG31" s="281"/>
      <c r="GH31" s="281"/>
      <c r="GI31" s="281"/>
      <c r="GJ31" s="281"/>
      <c r="GK31" s="281"/>
      <c r="GL31" s="281"/>
      <c r="GM31" s="281"/>
      <c r="GN31" s="281"/>
      <c r="GO31" s="281"/>
      <c r="GP31" s="281"/>
      <c r="GQ31" s="281"/>
      <c r="GR31" s="281"/>
      <c r="GS31" s="281"/>
      <c r="GT31" s="281"/>
      <c r="GU31" s="281"/>
      <c r="GV31" s="281"/>
      <c r="GW31" s="281"/>
      <c r="GX31" s="281"/>
      <c r="GY31" s="281"/>
      <c r="GZ31" s="281"/>
      <c r="HA31" s="281"/>
      <c r="HB31" s="281"/>
      <c r="HC31" s="281"/>
      <c r="HD31" s="281"/>
      <c r="HE31" s="281"/>
      <c r="HF31" s="281"/>
      <c r="HG31" s="281"/>
      <c r="HH31" s="281"/>
      <c r="HI31" s="281"/>
      <c r="HJ31" s="281"/>
      <c r="HK31" s="281"/>
      <c r="HL31" s="281"/>
      <c r="HM31" s="281"/>
      <c r="HN31" s="281"/>
      <c r="HO31" s="281"/>
      <c r="HP31" s="281"/>
      <c r="HQ31" s="281"/>
      <c r="HR31" s="281"/>
      <c r="HS31" s="281"/>
      <c r="HT31" s="281"/>
      <c r="HU31" s="281"/>
      <c r="HV31" s="281"/>
      <c r="HW31" s="281"/>
      <c r="HX31" s="281"/>
      <c r="HY31" s="281"/>
      <c r="HZ31" s="281"/>
      <c r="IA31" s="281"/>
      <c r="IB31" s="281"/>
      <c r="IC31" s="281"/>
      <c r="ID31" s="281"/>
      <c r="IE31" s="281"/>
      <c r="IF31" s="281"/>
      <c r="IG31" s="281"/>
      <c r="IH31" s="281"/>
      <c r="II31" s="281"/>
      <c r="IJ31" s="281"/>
      <c r="IK31" s="281"/>
      <c r="IL31" s="281"/>
      <c r="IM31" s="281"/>
      <c r="IN31" s="281"/>
      <c r="IO31" s="281"/>
      <c r="IP31" s="281"/>
      <c r="IQ31" s="281"/>
      <c r="IR31" s="281"/>
      <c r="IS31" s="281"/>
      <c r="IT31" s="281"/>
      <c r="IU31" s="281"/>
      <c r="IV31" s="281"/>
      <c r="IW31" s="281"/>
      <c r="IX31" s="281"/>
    </row>
    <row r="32" spans="1:258" s="125" customFormat="1" ht="5.25" customHeight="1" x14ac:dyDescent="0.2">
      <c r="A32" s="281"/>
      <c r="B32" s="293"/>
      <c r="C32" s="221"/>
      <c r="D32" s="249"/>
      <c r="E32" s="293"/>
      <c r="F32" s="293"/>
      <c r="G32" s="294"/>
      <c r="H32" s="293"/>
      <c r="I32" s="256"/>
      <c r="J32" s="294"/>
      <c r="K32" s="514"/>
      <c r="L32" s="511"/>
      <c r="M32" s="511">
        <v>20</v>
      </c>
      <c r="N32" s="511">
        <f t="shared" si="2"/>
        <v>18</v>
      </c>
      <c r="O32" s="512" t="str">
        <f t="shared" si="0"/>
        <v>Ceuta</v>
      </c>
      <c r="P32" s="515">
        <f t="shared" si="3"/>
        <v>70.64</v>
      </c>
      <c r="Q32" s="439"/>
      <c r="R32" s="439"/>
      <c r="S32" s="513"/>
      <c r="T32" s="513"/>
      <c r="U32" s="513"/>
      <c r="V32" s="513"/>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c r="BS32" s="281"/>
      <c r="BT32" s="281"/>
      <c r="BU32" s="281"/>
      <c r="BV32" s="281"/>
      <c r="BW32" s="281"/>
      <c r="BX32" s="281"/>
      <c r="BY32" s="281"/>
      <c r="BZ32" s="281"/>
      <c r="CA32" s="281"/>
      <c r="CB32" s="281"/>
      <c r="CC32" s="281"/>
      <c r="CD32" s="281"/>
      <c r="CE32" s="281"/>
      <c r="CF32" s="281"/>
      <c r="CG32" s="281"/>
      <c r="CH32" s="281"/>
      <c r="CI32" s="281"/>
      <c r="CJ32" s="281"/>
      <c r="CK32" s="281"/>
      <c r="CL32" s="281"/>
      <c r="CM32" s="281"/>
      <c r="CN32" s="281"/>
      <c r="CO32" s="281"/>
      <c r="CP32" s="281"/>
      <c r="CQ32" s="281"/>
      <c r="CR32" s="281"/>
      <c r="CS32" s="281"/>
      <c r="CT32" s="281"/>
      <c r="CU32" s="281"/>
      <c r="CV32" s="281"/>
      <c r="CW32" s="281"/>
      <c r="CX32" s="281"/>
      <c r="CY32" s="281"/>
      <c r="CZ32" s="281"/>
      <c r="DA32" s="281"/>
      <c r="DB32" s="281"/>
      <c r="DC32" s="281"/>
      <c r="DD32" s="281"/>
      <c r="DE32" s="281"/>
      <c r="DF32" s="281"/>
      <c r="DG32" s="281"/>
      <c r="DH32" s="281"/>
      <c r="DI32" s="281"/>
      <c r="DJ32" s="281"/>
      <c r="DK32" s="281"/>
      <c r="DL32" s="281"/>
      <c r="DM32" s="281"/>
      <c r="DN32" s="281"/>
      <c r="DO32" s="281"/>
      <c r="DP32" s="281"/>
      <c r="DQ32" s="281"/>
      <c r="DR32" s="281"/>
      <c r="DS32" s="281"/>
      <c r="DT32" s="281"/>
      <c r="DU32" s="281"/>
      <c r="DV32" s="281"/>
      <c r="DW32" s="281"/>
      <c r="DX32" s="281"/>
      <c r="DY32" s="281"/>
      <c r="DZ32" s="281"/>
      <c r="EA32" s="281"/>
      <c r="EB32" s="281"/>
      <c r="EC32" s="281"/>
      <c r="ED32" s="281"/>
      <c r="EE32" s="281"/>
      <c r="EF32" s="281"/>
      <c r="EG32" s="281"/>
      <c r="EH32" s="281"/>
      <c r="EI32" s="281"/>
      <c r="EJ32" s="281"/>
      <c r="EK32" s="281"/>
      <c r="EL32" s="281"/>
      <c r="EM32" s="281"/>
      <c r="EN32" s="281"/>
      <c r="EO32" s="281"/>
      <c r="EP32" s="281"/>
      <c r="EQ32" s="281"/>
      <c r="ER32" s="281"/>
      <c r="ES32" s="281"/>
      <c r="ET32" s="281"/>
      <c r="EU32" s="281"/>
      <c r="EV32" s="281"/>
      <c r="EW32" s="281"/>
      <c r="EX32" s="281"/>
      <c r="EY32" s="281"/>
      <c r="EZ32" s="281"/>
      <c r="FA32" s="281"/>
      <c r="FB32" s="281"/>
      <c r="FC32" s="281"/>
      <c r="FD32" s="281"/>
      <c r="FE32" s="281"/>
      <c r="FF32" s="281"/>
      <c r="FG32" s="281"/>
      <c r="FH32" s="281"/>
      <c r="FI32" s="281"/>
      <c r="FJ32" s="281"/>
      <c r="FK32" s="281"/>
      <c r="FL32" s="281"/>
      <c r="FM32" s="281"/>
      <c r="FN32" s="281"/>
      <c r="FO32" s="281"/>
      <c r="FP32" s="281"/>
      <c r="FQ32" s="281"/>
      <c r="FR32" s="281"/>
      <c r="FS32" s="281"/>
      <c r="FT32" s="281"/>
      <c r="FU32" s="281"/>
      <c r="FV32" s="281"/>
      <c r="FW32" s="281"/>
      <c r="FX32" s="281"/>
      <c r="FY32" s="281"/>
      <c r="FZ32" s="281"/>
      <c r="GA32" s="281"/>
      <c r="GB32" s="281"/>
      <c r="GC32" s="281"/>
      <c r="GD32" s="281"/>
      <c r="GE32" s="281"/>
      <c r="GF32" s="281"/>
      <c r="GG32" s="281"/>
      <c r="GH32" s="281"/>
      <c r="GI32" s="281"/>
      <c r="GJ32" s="281"/>
      <c r="GK32" s="281"/>
      <c r="GL32" s="281"/>
      <c r="GM32" s="281"/>
      <c r="GN32" s="281"/>
      <c r="GO32" s="281"/>
      <c r="GP32" s="281"/>
      <c r="GQ32" s="281"/>
      <c r="GR32" s="281"/>
      <c r="GS32" s="281"/>
      <c r="GT32" s="281"/>
      <c r="GU32" s="281"/>
      <c r="GV32" s="281"/>
      <c r="GW32" s="281"/>
      <c r="GX32" s="281"/>
      <c r="GY32" s="281"/>
      <c r="GZ32" s="281"/>
      <c r="HA32" s="281"/>
      <c r="HB32" s="281"/>
      <c r="HC32" s="281"/>
      <c r="HD32" s="281"/>
      <c r="HE32" s="281"/>
      <c r="HF32" s="281"/>
      <c r="HG32" s="281"/>
      <c r="HH32" s="281"/>
      <c r="HI32" s="281"/>
      <c r="HJ32" s="281"/>
      <c r="HK32" s="281"/>
      <c r="HL32" s="281"/>
      <c r="HM32" s="281"/>
      <c r="HN32" s="281"/>
      <c r="HO32" s="281"/>
      <c r="HP32" s="281"/>
      <c r="HQ32" s="281"/>
      <c r="HR32" s="281"/>
      <c r="HS32" s="281"/>
      <c r="HT32" s="281"/>
      <c r="HU32" s="281"/>
      <c r="HV32" s="281"/>
      <c r="HW32" s="281"/>
      <c r="HX32" s="281"/>
      <c r="HY32" s="281"/>
      <c r="HZ32" s="281"/>
      <c r="IA32" s="281"/>
      <c r="IB32" s="281"/>
      <c r="IC32" s="281"/>
      <c r="ID32" s="281"/>
      <c r="IE32" s="281"/>
      <c r="IF32" s="281"/>
      <c r="IG32" s="281"/>
      <c r="IH32" s="281"/>
      <c r="II32" s="281"/>
      <c r="IJ32" s="281"/>
      <c r="IK32" s="281"/>
      <c r="IL32" s="281"/>
      <c r="IM32" s="281"/>
      <c r="IN32" s="281"/>
      <c r="IO32" s="281"/>
      <c r="IP32" s="281"/>
      <c r="IQ32" s="281"/>
      <c r="IR32" s="281"/>
      <c r="IS32" s="281"/>
      <c r="IT32" s="281"/>
      <c r="IU32" s="281"/>
      <c r="IV32" s="281"/>
      <c r="IW32" s="281"/>
      <c r="IX32" s="281"/>
    </row>
    <row r="33" spans="1:258" s="27" customFormat="1" ht="15.75" customHeight="1" x14ac:dyDescent="0.2">
      <c r="A33" s="222"/>
      <c r="B33" s="298" t="s">
        <v>3</v>
      </c>
      <c r="C33" s="253">
        <f>SUM(C13:C31)</f>
        <v>311104</v>
      </c>
      <c r="D33" s="504">
        <v>206.46</v>
      </c>
      <c r="E33" s="299"/>
      <c r="F33" s="253">
        <f>SUM(F13:F31)</f>
        <v>204381</v>
      </c>
      <c r="G33" s="504">
        <v>101.53</v>
      </c>
      <c r="H33" s="211"/>
      <c r="I33" s="253">
        <f>SUM(I13:I31)</f>
        <v>204381</v>
      </c>
      <c r="J33" s="504">
        <v>323.33999999999997</v>
      </c>
      <c r="K33" s="439"/>
      <c r="L33" s="511">
        <f t="shared" si="1"/>
        <v>6</v>
      </c>
      <c r="M33" s="439"/>
      <c r="N33" s="439"/>
      <c r="O33" s="439"/>
      <c r="P33" s="439"/>
      <c r="Q33" s="439"/>
      <c r="R33" s="439"/>
      <c r="S33" s="513"/>
      <c r="T33" s="513"/>
      <c r="U33" s="513"/>
      <c r="V33" s="513"/>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2"/>
      <c r="DA33" s="222"/>
      <c r="DB33" s="222"/>
      <c r="DC33" s="222"/>
      <c r="DD33" s="222"/>
      <c r="DE33" s="222"/>
      <c r="DF33" s="222"/>
      <c r="DG33" s="222"/>
      <c r="DH33" s="222"/>
      <c r="DI33" s="222"/>
      <c r="DJ33" s="222"/>
      <c r="DK33" s="222"/>
      <c r="DL33" s="222"/>
      <c r="DM33" s="222"/>
      <c r="DN33" s="222"/>
      <c r="DO33" s="222"/>
      <c r="DP33" s="222"/>
      <c r="DQ33" s="222"/>
      <c r="DR33" s="222"/>
      <c r="DS33" s="222"/>
      <c r="DT33" s="222"/>
      <c r="DU33" s="222"/>
      <c r="DV33" s="222"/>
      <c r="DW33" s="222"/>
      <c r="DX33" s="222"/>
      <c r="DY33" s="222"/>
      <c r="DZ33" s="222"/>
      <c r="EA33" s="222"/>
      <c r="EB33" s="222"/>
      <c r="EC33" s="222"/>
      <c r="ED33" s="222"/>
      <c r="EE33" s="222"/>
      <c r="EF33" s="222"/>
      <c r="EG33" s="222"/>
      <c r="EH33" s="222"/>
      <c r="EI33" s="222"/>
      <c r="EJ33" s="222"/>
      <c r="EK33" s="222"/>
      <c r="EL33" s="222"/>
      <c r="EM33" s="222"/>
      <c r="EN33" s="222"/>
      <c r="EO33" s="222"/>
      <c r="EP33" s="222"/>
      <c r="EQ33" s="222"/>
      <c r="ER33" s="222"/>
      <c r="ES33" s="222"/>
      <c r="ET33" s="222"/>
      <c r="EU33" s="222"/>
      <c r="EV33" s="222"/>
      <c r="EW33" s="222"/>
      <c r="EX33" s="222"/>
      <c r="EY33" s="222"/>
      <c r="EZ33" s="222"/>
      <c r="FA33" s="222"/>
      <c r="FB33" s="222"/>
      <c r="FC33" s="222"/>
      <c r="FD33" s="222"/>
      <c r="FE33" s="222"/>
      <c r="FF33" s="222"/>
      <c r="FG33" s="222"/>
      <c r="FH33" s="222"/>
      <c r="FI33" s="222"/>
      <c r="FJ33" s="222"/>
      <c r="FK33" s="222"/>
      <c r="FL33" s="222"/>
      <c r="FM33" s="222"/>
      <c r="FN33" s="222"/>
      <c r="FO33" s="222"/>
      <c r="FP33" s="222"/>
      <c r="FQ33" s="222"/>
      <c r="FR33" s="222"/>
      <c r="FS33" s="222"/>
      <c r="FT33" s="222"/>
      <c r="FU33" s="222"/>
      <c r="FV33" s="222"/>
      <c r="FW33" s="222"/>
      <c r="FX33" s="222"/>
      <c r="FY33" s="222"/>
      <c r="FZ33" s="222"/>
      <c r="GA33" s="222"/>
      <c r="GB33" s="222"/>
      <c r="GC33" s="222"/>
      <c r="GD33" s="222"/>
      <c r="GE33" s="222"/>
      <c r="GF33" s="222"/>
      <c r="GG33" s="222"/>
      <c r="GH33" s="222"/>
      <c r="GI33" s="222"/>
      <c r="GJ33" s="222"/>
      <c r="GK33" s="222"/>
      <c r="GL33" s="222"/>
      <c r="GM33" s="222"/>
      <c r="GN33" s="222"/>
      <c r="GO33" s="222"/>
      <c r="GP33" s="222"/>
      <c r="GQ33" s="222"/>
      <c r="GR33" s="222"/>
      <c r="GS33" s="222"/>
      <c r="GT33" s="222"/>
      <c r="GU33" s="222"/>
      <c r="GV33" s="222"/>
      <c r="GW33" s="222"/>
      <c r="GX33" s="222"/>
      <c r="GY33" s="222"/>
      <c r="GZ33" s="222"/>
      <c r="HA33" s="222"/>
      <c r="HB33" s="222"/>
      <c r="HC33" s="222"/>
      <c r="HD33" s="222"/>
      <c r="HE33" s="222"/>
      <c r="HF33" s="222"/>
      <c r="HG33" s="222"/>
      <c r="HH33" s="222"/>
      <c r="HI33" s="222"/>
      <c r="HJ33" s="222"/>
      <c r="HK33" s="222"/>
      <c r="HL33" s="222"/>
      <c r="HM33" s="222"/>
      <c r="HN33" s="222"/>
      <c r="HO33" s="222"/>
      <c r="HP33" s="222"/>
      <c r="HQ33" s="222"/>
      <c r="HR33" s="222"/>
      <c r="HS33" s="222"/>
      <c r="HT33" s="222"/>
      <c r="HU33" s="222"/>
      <c r="HV33" s="222"/>
      <c r="HW33" s="222"/>
      <c r="HX33" s="222"/>
      <c r="HY33" s="222"/>
      <c r="HZ33" s="222"/>
      <c r="IA33" s="222"/>
      <c r="IB33" s="222"/>
      <c r="IC33" s="222"/>
      <c r="ID33" s="222"/>
      <c r="IE33" s="222"/>
      <c r="IF33" s="222"/>
      <c r="IG33" s="222"/>
      <c r="IH33" s="222"/>
      <c r="II33" s="222"/>
      <c r="IJ33" s="222"/>
      <c r="IK33" s="222"/>
      <c r="IL33" s="222"/>
      <c r="IM33" s="222"/>
      <c r="IN33" s="222"/>
      <c r="IO33" s="222"/>
      <c r="IP33" s="222"/>
      <c r="IQ33" s="222"/>
      <c r="IR33" s="222"/>
      <c r="IS33" s="222"/>
      <c r="IT33" s="222"/>
      <c r="IU33" s="222"/>
      <c r="IV33" s="222"/>
      <c r="IW33" s="222"/>
      <c r="IX33" s="222"/>
    </row>
    <row r="34" spans="1:258" s="27" customFormat="1" ht="9.75" customHeight="1" x14ac:dyDescent="0.2">
      <c r="A34" s="222"/>
      <c r="B34" s="300"/>
      <c r="C34" s="300"/>
      <c r="D34" s="300"/>
      <c r="E34" s="299"/>
      <c r="F34" s="301"/>
      <c r="G34" s="302"/>
      <c r="H34" s="211"/>
      <c r="I34" s="301"/>
      <c r="J34" s="302"/>
      <c r="K34" s="297"/>
      <c r="L34" s="297"/>
      <c r="M34" s="297"/>
      <c r="N34" s="297"/>
      <c r="O34" s="297"/>
      <c r="P34" s="297"/>
      <c r="Q34" s="261"/>
      <c r="R34" s="261"/>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2"/>
      <c r="DA34" s="222"/>
      <c r="DB34" s="222"/>
      <c r="DC34" s="222"/>
      <c r="DD34" s="222"/>
      <c r="DE34" s="222"/>
      <c r="DF34" s="222"/>
      <c r="DG34" s="222"/>
      <c r="DH34" s="222"/>
      <c r="DI34" s="222"/>
      <c r="DJ34" s="222"/>
      <c r="DK34" s="222"/>
      <c r="DL34" s="222"/>
      <c r="DM34" s="222"/>
      <c r="DN34" s="222"/>
      <c r="DO34" s="222"/>
      <c r="DP34" s="222"/>
      <c r="DQ34" s="222"/>
      <c r="DR34" s="222"/>
      <c r="DS34" s="222"/>
      <c r="DT34" s="222"/>
      <c r="DU34" s="222"/>
      <c r="DV34" s="222"/>
      <c r="DW34" s="222"/>
      <c r="DX34" s="222"/>
      <c r="DY34" s="222"/>
      <c r="DZ34" s="222"/>
      <c r="EA34" s="222"/>
      <c r="EB34" s="222"/>
      <c r="EC34" s="222"/>
      <c r="ED34" s="222"/>
      <c r="EE34" s="222"/>
      <c r="EF34" s="222"/>
      <c r="EG34" s="222"/>
      <c r="EH34" s="222"/>
      <c r="EI34" s="222"/>
      <c r="EJ34" s="222"/>
      <c r="EK34" s="222"/>
      <c r="EL34" s="222"/>
      <c r="EM34" s="222"/>
      <c r="EN34" s="222"/>
      <c r="EO34" s="222"/>
      <c r="EP34" s="222"/>
      <c r="EQ34" s="222"/>
      <c r="ER34" s="222"/>
      <c r="ES34" s="222"/>
      <c r="ET34" s="222"/>
      <c r="EU34" s="222"/>
      <c r="EV34" s="222"/>
      <c r="EW34" s="222"/>
      <c r="EX34" s="222"/>
      <c r="EY34" s="222"/>
      <c r="EZ34" s="222"/>
      <c r="FA34" s="222"/>
      <c r="FB34" s="222"/>
      <c r="FC34" s="222"/>
      <c r="FD34" s="222"/>
      <c r="FE34" s="222"/>
      <c r="FF34" s="222"/>
      <c r="FG34" s="222"/>
      <c r="FH34" s="222"/>
      <c r="FI34" s="222"/>
      <c r="FJ34" s="222"/>
      <c r="FK34" s="222"/>
      <c r="FL34" s="222"/>
      <c r="FM34" s="222"/>
      <c r="FN34" s="222"/>
      <c r="FO34" s="222"/>
      <c r="FP34" s="222"/>
      <c r="FQ34" s="222"/>
      <c r="FR34" s="222"/>
      <c r="FS34" s="222"/>
      <c r="FT34" s="222"/>
      <c r="FU34" s="222"/>
      <c r="FV34" s="222"/>
      <c r="FW34" s="222"/>
      <c r="FX34" s="222"/>
      <c r="FY34" s="222"/>
      <c r="FZ34" s="222"/>
      <c r="GA34" s="222"/>
      <c r="GB34" s="222"/>
      <c r="GC34" s="222"/>
      <c r="GD34" s="222"/>
      <c r="GE34" s="222"/>
      <c r="GF34" s="222"/>
      <c r="GG34" s="222"/>
      <c r="GH34" s="222"/>
      <c r="GI34" s="222"/>
      <c r="GJ34" s="222"/>
      <c r="GK34" s="222"/>
      <c r="GL34" s="222"/>
      <c r="GM34" s="222"/>
      <c r="GN34" s="222"/>
      <c r="GO34" s="222"/>
      <c r="GP34" s="222"/>
      <c r="GQ34" s="222"/>
      <c r="GR34" s="222"/>
      <c r="GS34" s="222"/>
      <c r="GT34" s="222"/>
      <c r="GU34" s="222"/>
      <c r="GV34" s="222"/>
      <c r="GW34" s="222"/>
      <c r="GX34" s="222"/>
      <c r="GY34" s="222"/>
      <c r="GZ34" s="222"/>
      <c r="HA34" s="222"/>
      <c r="HB34" s="222"/>
      <c r="HC34" s="222"/>
      <c r="HD34" s="222"/>
      <c r="HE34" s="222"/>
      <c r="HF34" s="222"/>
      <c r="HG34" s="222"/>
      <c r="HH34" s="222"/>
      <c r="HI34" s="222"/>
      <c r="HJ34" s="222"/>
      <c r="HK34" s="222"/>
      <c r="HL34" s="222"/>
      <c r="HM34" s="222"/>
      <c r="HN34" s="222"/>
      <c r="HO34" s="222"/>
      <c r="HP34" s="222"/>
      <c r="HQ34" s="222"/>
      <c r="HR34" s="222"/>
      <c r="HS34" s="222"/>
      <c r="HT34" s="222"/>
      <c r="HU34" s="222"/>
      <c r="HV34" s="222"/>
      <c r="HW34" s="222"/>
      <c r="HX34" s="222"/>
      <c r="HY34" s="222"/>
      <c r="HZ34" s="222"/>
      <c r="IA34" s="222"/>
      <c r="IB34" s="222"/>
      <c r="IC34" s="222"/>
      <c r="ID34" s="222"/>
      <c r="IE34" s="222"/>
      <c r="IF34" s="222"/>
      <c r="IG34" s="222"/>
      <c r="IH34" s="222"/>
      <c r="II34" s="222"/>
      <c r="IJ34" s="222"/>
      <c r="IK34" s="222"/>
      <c r="IL34" s="222"/>
      <c r="IM34" s="222"/>
      <c r="IN34" s="222"/>
      <c r="IO34" s="222"/>
      <c r="IP34" s="222"/>
      <c r="IQ34" s="222"/>
      <c r="IR34" s="222"/>
      <c r="IS34" s="222"/>
      <c r="IT34" s="222"/>
      <c r="IU34" s="222"/>
      <c r="IV34" s="222"/>
      <c r="IW34" s="222"/>
      <c r="IX34" s="222"/>
    </row>
    <row r="35" spans="1:258" s="20" customFormat="1" ht="18.75" customHeight="1" x14ac:dyDescent="0.2">
      <c r="A35" s="251"/>
      <c r="B35" s="1057" t="s">
        <v>192</v>
      </c>
      <c r="C35" s="1057"/>
      <c r="D35" s="1057"/>
      <c r="E35" s="1057"/>
      <c r="F35" s="1057"/>
      <c r="G35" s="1057"/>
      <c r="H35" s="1057"/>
      <c r="I35" s="1057"/>
      <c r="J35" s="1057"/>
      <c r="K35" s="1057"/>
      <c r="L35" s="1057"/>
      <c r="M35" s="1057"/>
      <c r="N35" s="1057"/>
      <c r="O35" s="251"/>
      <c r="P35" s="261"/>
      <c r="Q35" s="264"/>
      <c r="R35" s="264"/>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c r="EN35" s="251"/>
      <c r="EO35" s="251"/>
      <c r="EP35" s="251"/>
      <c r="EQ35" s="251"/>
      <c r="ER35" s="251"/>
      <c r="ES35" s="251"/>
      <c r="ET35" s="251"/>
      <c r="EU35" s="251"/>
      <c r="EV35" s="251"/>
      <c r="EW35" s="251"/>
      <c r="EX35" s="251"/>
      <c r="EY35" s="251"/>
      <c r="EZ35" s="251"/>
      <c r="FA35" s="251"/>
      <c r="FB35" s="251"/>
      <c r="FC35" s="251"/>
      <c r="FD35" s="251"/>
      <c r="FE35" s="251"/>
      <c r="FF35" s="251"/>
      <c r="FG35" s="251"/>
      <c r="FH35" s="251"/>
      <c r="FI35" s="251"/>
      <c r="FJ35" s="251"/>
      <c r="FK35" s="251"/>
      <c r="FL35" s="251"/>
      <c r="FM35" s="251"/>
      <c r="FN35" s="251"/>
      <c r="FO35" s="251"/>
      <c r="FP35" s="251"/>
      <c r="FQ35" s="251"/>
      <c r="FR35" s="251"/>
      <c r="FS35" s="251"/>
      <c r="FT35" s="251"/>
      <c r="FU35" s="251"/>
      <c r="FV35" s="251"/>
      <c r="FW35" s="251"/>
      <c r="FX35" s="251"/>
      <c r="FY35" s="251"/>
      <c r="FZ35" s="251"/>
      <c r="GA35" s="251"/>
      <c r="GB35" s="251"/>
      <c r="GC35" s="251"/>
      <c r="GD35" s="251"/>
      <c r="GE35" s="251"/>
      <c r="GF35" s="251"/>
      <c r="GG35" s="251"/>
      <c r="GH35" s="251"/>
      <c r="GI35" s="251"/>
      <c r="GJ35" s="251"/>
      <c r="GK35" s="251"/>
      <c r="GL35" s="251"/>
      <c r="GM35" s="251"/>
      <c r="GN35" s="251"/>
      <c r="GO35" s="251"/>
      <c r="GP35" s="251"/>
      <c r="GQ35" s="251"/>
      <c r="GR35" s="251"/>
      <c r="GS35" s="251"/>
      <c r="GT35" s="251"/>
      <c r="GU35" s="251"/>
      <c r="GV35" s="251"/>
      <c r="GW35" s="251"/>
      <c r="GX35" s="251"/>
      <c r="GY35" s="251"/>
      <c r="GZ35" s="251"/>
      <c r="HA35" s="251"/>
      <c r="HB35" s="251"/>
      <c r="HC35" s="251"/>
      <c r="HD35" s="251"/>
      <c r="HE35" s="251"/>
      <c r="HF35" s="251"/>
      <c r="HG35" s="251"/>
      <c r="HH35" s="251"/>
      <c r="HI35" s="251"/>
      <c r="HJ35" s="251"/>
      <c r="HK35" s="251"/>
      <c r="HL35" s="251"/>
      <c r="HM35" s="251"/>
      <c r="HN35" s="251"/>
      <c r="HO35" s="251"/>
      <c r="HP35" s="251"/>
      <c r="HQ35" s="251"/>
      <c r="HR35" s="251"/>
      <c r="HS35" s="251"/>
      <c r="HT35" s="251"/>
      <c r="HU35" s="251"/>
      <c r="HV35" s="251"/>
      <c r="HW35" s="251"/>
      <c r="HX35" s="251"/>
      <c r="HY35" s="251"/>
      <c r="HZ35" s="251"/>
      <c r="IA35" s="251"/>
      <c r="IB35" s="251"/>
      <c r="IC35" s="251"/>
      <c r="ID35" s="251"/>
      <c r="IE35" s="251"/>
      <c r="IF35" s="251"/>
      <c r="IG35" s="251"/>
      <c r="IH35" s="251"/>
      <c r="II35" s="251"/>
      <c r="IJ35" s="251"/>
      <c r="IK35" s="251"/>
      <c r="IL35" s="251"/>
      <c r="IM35" s="251"/>
      <c r="IN35" s="251"/>
      <c r="IO35" s="251"/>
      <c r="IP35" s="251"/>
      <c r="IQ35" s="251"/>
      <c r="IR35" s="251"/>
      <c r="IS35" s="251"/>
      <c r="IT35" s="251"/>
      <c r="IU35" s="251"/>
      <c r="IV35" s="251"/>
      <c r="IW35" s="251"/>
      <c r="IX35" s="251"/>
    </row>
    <row r="36" spans="1:258" ht="24" customHeight="1" x14ac:dyDescent="0.2">
      <c r="B36" s="1064" t="s">
        <v>193</v>
      </c>
      <c r="C36" s="1064"/>
      <c r="D36" s="1064"/>
      <c r="E36" s="1064"/>
      <c r="F36" s="1064"/>
      <c r="G36" s="1064"/>
      <c r="H36" s="1064"/>
      <c r="I36" s="1064"/>
      <c r="J36" s="1064"/>
      <c r="K36" s="1064"/>
      <c r="L36" s="1064"/>
      <c r="M36" s="1064"/>
      <c r="N36" s="1064"/>
      <c r="O36" s="1064"/>
      <c r="P36" s="1186"/>
    </row>
    <row r="37" spans="1:258" ht="26.25" customHeight="1" x14ac:dyDescent="0.2">
      <c r="B37" s="1184" t="s">
        <v>169</v>
      </c>
      <c r="C37" s="1184"/>
      <c r="D37" s="1184"/>
      <c r="E37" s="1184"/>
      <c r="F37" s="1184"/>
      <c r="G37" s="1184"/>
      <c r="H37" s="1184"/>
      <c r="I37" s="1184"/>
      <c r="J37" s="1184"/>
      <c r="K37" s="1184"/>
      <c r="L37" s="1184"/>
      <c r="M37" s="1184"/>
      <c r="N37" s="1184"/>
      <c r="O37" s="1184"/>
      <c r="P37" s="1185"/>
      <c r="Q37" s="231"/>
    </row>
    <row r="38" spans="1:258" x14ac:dyDescent="0.15">
      <c r="K38" s="304"/>
      <c r="L38" s="305"/>
      <c r="M38" s="305"/>
      <c r="N38" s="305"/>
      <c r="O38" s="306"/>
      <c r="P38" s="307"/>
      <c r="Q38" s="231"/>
    </row>
    <row r="39" spans="1:258" x14ac:dyDescent="0.15">
      <c r="K39" s="304"/>
      <c r="L39" s="305"/>
      <c r="M39" s="305"/>
      <c r="N39" s="305"/>
      <c r="O39" s="306"/>
      <c r="P39" s="308"/>
      <c r="Q39" s="231"/>
    </row>
    <row r="40" spans="1:258" x14ac:dyDescent="0.15">
      <c r="K40" s="304"/>
      <c r="L40" s="305"/>
      <c r="M40" s="305"/>
      <c r="N40" s="305"/>
      <c r="O40" s="306"/>
      <c r="P40" s="307"/>
      <c r="Q40" s="231"/>
    </row>
    <row r="41" spans="1:258" x14ac:dyDescent="0.15">
      <c r="K41" s="304"/>
      <c r="L41" s="305"/>
      <c r="M41" s="305"/>
      <c r="N41" s="305"/>
      <c r="O41" s="306"/>
      <c r="P41" s="307"/>
      <c r="Q41" s="231"/>
    </row>
    <row r="42" spans="1:258" x14ac:dyDescent="0.15">
      <c r="K42" s="304"/>
      <c r="L42" s="305"/>
      <c r="M42" s="305"/>
      <c r="N42" s="305"/>
      <c r="O42" s="306"/>
      <c r="P42" s="307"/>
      <c r="Q42" s="231"/>
    </row>
    <row r="43" spans="1:258" x14ac:dyDescent="0.15">
      <c r="K43" s="304"/>
      <c r="L43" s="305"/>
      <c r="M43" s="305"/>
      <c r="N43" s="305"/>
      <c r="O43" s="306"/>
      <c r="P43" s="307"/>
      <c r="Q43" s="231"/>
    </row>
    <row r="44" spans="1:258" x14ac:dyDescent="0.15">
      <c r="K44" s="304"/>
      <c r="L44" s="305"/>
      <c r="M44" s="305"/>
      <c r="N44" s="305"/>
      <c r="O44" s="306"/>
      <c r="P44" s="307"/>
      <c r="Q44" s="231"/>
    </row>
    <row r="45" spans="1:258" x14ac:dyDescent="0.15">
      <c r="K45" s="304"/>
      <c r="L45" s="305"/>
      <c r="M45" s="305"/>
      <c r="N45" s="305"/>
      <c r="O45" s="306"/>
      <c r="P45" s="307"/>
      <c r="Q45" s="231"/>
    </row>
    <row r="46" spans="1:258" x14ac:dyDescent="0.15">
      <c r="K46" s="304"/>
      <c r="L46" s="305"/>
      <c r="M46" s="305"/>
      <c r="N46" s="305"/>
      <c r="O46" s="306"/>
      <c r="P46" s="308"/>
      <c r="Q46" s="231"/>
    </row>
    <row r="47" spans="1:258" x14ac:dyDescent="0.15">
      <c r="K47" s="304"/>
      <c r="L47" s="305"/>
      <c r="M47" s="305"/>
      <c r="N47" s="305"/>
      <c r="O47" s="306"/>
      <c r="P47" s="307"/>
      <c r="Q47" s="231"/>
    </row>
    <row r="48" spans="1:258" x14ac:dyDescent="0.15">
      <c r="K48" s="304"/>
      <c r="L48" s="305"/>
      <c r="M48" s="305"/>
      <c r="N48" s="305"/>
      <c r="O48" s="306"/>
      <c r="P48" s="307"/>
      <c r="Q48" s="231"/>
    </row>
    <row r="49" spans="11:17" x14ac:dyDescent="0.15">
      <c r="K49" s="304"/>
      <c r="L49" s="305"/>
      <c r="M49" s="305"/>
      <c r="N49" s="305"/>
      <c r="O49" s="306"/>
      <c r="P49" s="307"/>
      <c r="Q49" s="231"/>
    </row>
    <row r="50" spans="11:17" x14ac:dyDescent="0.15">
      <c r="K50" s="304"/>
      <c r="L50" s="305"/>
      <c r="M50" s="305"/>
      <c r="N50" s="305"/>
      <c r="O50" s="306"/>
      <c r="P50" s="307"/>
      <c r="Q50" s="231"/>
    </row>
    <row r="51" spans="11:17" x14ac:dyDescent="0.15">
      <c r="K51" s="304"/>
      <c r="L51" s="305"/>
      <c r="M51" s="305"/>
      <c r="N51" s="305"/>
      <c r="O51" s="306"/>
      <c r="P51" s="307"/>
      <c r="Q51" s="231"/>
    </row>
    <row r="52" spans="11:17" x14ac:dyDescent="0.15">
      <c r="K52" s="304"/>
      <c r="L52" s="305"/>
      <c r="M52" s="305"/>
      <c r="N52" s="305"/>
      <c r="O52" s="306"/>
      <c r="P52" s="308"/>
      <c r="Q52" s="231"/>
    </row>
    <row r="53" spans="11:17" x14ac:dyDescent="0.15">
      <c r="K53" s="304"/>
      <c r="L53" s="305"/>
      <c r="M53" s="305"/>
      <c r="N53" s="305"/>
      <c r="O53" s="306"/>
      <c r="P53" s="307"/>
      <c r="Q53" s="231"/>
    </row>
    <row r="54" spans="11:17" x14ac:dyDescent="0.15">
      <c r="K54" s="304"/>
      <c r="L54" s="305"/>
      <c r="M54" s="305"/>
      <c r="N54" s="305"/>
      <c r="O54" s="306"/>
      <c r="P54" s="307"/>
      <c r="Q54" s="231"/>
    </row>
    <row r="55" spans="11:17" x14ac:dyDescent="0.15">
      <c r="K55" s="304"/>
      <c r="L55" s="309"/>
      <c r="M55" s="309"/>
      <c r="N55" s="305"/>
      <c r="O55" s="306"/>
      <c r="P55" s="307"/>
      <c r="Q55" s="231"/>
    </row>
  </sheetData>
  <mergeCells count="11">
    <mergeCell ref="B3:H3"/>
    <mergeCell ref="A4:P4"/>
    <mergeCell ref="B5:P5"/>
    <mergeCell ref="B37:P37"/>
    <mergeCell ref="B36:P36"/>
    <mergeCell ref="B9:B11"/>
    <mergeCell ref="B8:J8"/>
    <mergeCell ref="B35:N35"/>
    <mergeCell ref="C10:D10"/>
    <mergeCell ref="F10:G10"/>
    <mergeCell ref="I9:J10"/>
  </mergeCells>
  <conditionalFormatting sqref="D13:D31 G13:G31 J13:J31">
    <cfRule type="colorScale" priority="1">
      <colorScale>
        <cfvo type="num" val="100"/>
        <cfvo type="num" val="190"/>
        <cfvo type="max"/>
        <color rgb="FF63BE7B"/>
        <color rgb="FFFCFCFF"/>
        <color rgb="FFF8696B"/>
      </colorScale>
    </cfRule>
  </conditionalFormatting>
  <printOptions horizontalCentered="1"/>
  <pageMargins left="0" right="0" top="0.43307086614173229" bottom="0.43307086614173229" header="0" footer="0"/>
  <pageSetup paperSize="9" scale="77"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10.28515625" style="452" customWidth="1"/>
    <col min="5" max="5" width="15" style="452" customWidth="1"/>
    <col min="6" max="6" width="10" style="452" customWidth="1"/>
    <col min="7" max="7" width="15.42578125" style="452" customWidth="1"/>
    <col min="8" max="8" width="9.7109375" style="452" customWidth="1"/>
    <col min="9" max="9" width="14.5703125" style="452" customWidth="1"/>
    <col min="10" max="16384" width="11.42578125" style="452"/>
  </cols>
  <sheetData>
    <row r="1" spans="1:17" s="445" customFormat="1" x14ac:dyDescent="0.2">
      <c r="A1" s="445" t="s">
        <v>102</v>
      </c>
      <c r="B1" s="445" t="s">
        <v>59</v>
      </c>
      <c r="H1" s="445" t="s">
        <v>102</v>
      </c>
      <c r="I1" s="445" t="s">
        <v>70</v>
      </c>
      <c r="P1" s="445" t="s">
        <v>87</v>
      </c>
    </row>
    <row r="2" spans="1:17" s="445" customFormat="1" x14ac:dyDescent="0.2"/>
    <row r="3" spans="1:17" s="445" customFormat="1" x14ac:dyDescent="0.2"/>
    <row r="4" spans="1:17" s="445" customFormat="1" x14ac:dyDescent="0.2"/>
    <row r="5" spans="1:17" s="445" customFormat="1" ht="16.5" customHeight="1" x14ac:dyDescent="0.2"/>
    <row r="6" spans="1:17" s="449" customFormat="1" ht="38.25" customHeight="1" x14ac:dyDescent="0.2">
      <c r="A6" s="446"/>
      <c r="B6" s="1191" t="s">
        <v>470</v>
      </c>
      <c r="C6" s="1191"/>
      <c r="D6" s="1191"/>
      <c r="E6" s="1191"/>
      <c r="F6" s="1191"/>
      <c r="G6" s="1191"/>
      <c r="H6" s="1191"/>
      <c r="I6" s="1191"/>
      <c r="J6" s="447"/>
      <c r="K6" s="447"/>
      <c r="L6" s="448"/>
      <c r="M6" s="448"/>
      <c r="N6" s="448"/>
      <c r="O6" s="448"/>
      <c r="P6" s="448"/>
      <c r="Q6" s="448"/>
    </row>
    <row r="7" spans="1:17" s="449" customFormat="1" ht="15.75" customHeight="1" x14ac:dyDescent="0.2">
      <c r="A7" s="446"/>
      <c r="B7" s="1192" t="str">
        <f>porsaad!B6</f>
        <v>Situación a 31 de agosto de 2023</v>
      </c>
      <c r="C7" s="1192"/>
      <c r="D7" s="1192"/>
      <c r="E7" s="1192"/>
      <c r="F7" s="1192"/>
      <c r="G7" s="1192"/>
      <c r="H7" s="1192"/>
      <c r="I7" s="1192"/>
      <c r="J7" s="450"/>
      <c r="K7" s="450"/>
      <c r="L7" s="451"/>
      <c r="M7" s="451"/>
      <c r="N7" s="451"/>
      <c r="O7" s="451"/>
      <c r="P7" s="451"/>
      <c r="Q7" s="451"/>
    </row>
    <row r="8" spans="1:17" ht="8.25" customHeight="1" x14ac:dyDescent="0.2">
      <c r="H8" s="453"/>
    </row>
    <row r="9" spans="1:17" ht="15" customHeight="1" x14ac:dyDescent="0.2">
      <c r="B9" s="1193" t="s">
        <v>15</v>
      </c>
      <c r="C9" s="1196" t="s">
        <v>194</v>
      </c>
      <c r="D9" s="454"/>
      <c r="E9" s="454"/>
      <c r="F9" s="454"/>
      <c r="G9" s="454"/>
      <c r="H9" s="454"/>
      <c r="I9" s="455"/>
    </row>
    <row r="10" spans="1:17" ht="15.75" customHeight="1" x14ac:dyDescent="0.2">
      <c r="B10" s="1194"/>
      <c r="C10" s="1197"/>
      <c r="D10" s="1199" t="s">
        <v>141</v>
      </c>
      <c r="E10" s="1200"/>
      <c r="F10" s="1203" t="s">
        <v>142</v>
      </c>
      <c r="G10" s="1204"/>
      <c r="H10" s="1204"/>
      <c r="I10" s="1205"/>
    </row>
    <row r="11" spans="1:17" ht="40.5" customHeight="1" x14ac:dyDescent="0.2">
      <c r="B11" s="1194"/>
      <c r="C11" s="1197"/>
      <c r="D11" s="1201"/>
      <c r="E11" s="1202"/>
      <c r="F11" s="1203" t="s">
        <v>197</v>
      </c>
      <c r="G11" s="1205"/>
      <c r="H11" s="1203" t="s">
        <v>479</v>
      </c>
      <c r="I11" s="1205"/>
    </row>
    <row r="12" spans="1:17" ht="52.5" customHeight="1" x14ac:dyDescent="0.2">
      <c r="B12" s="1195"/>
      <c r="C12" s="1198"/>
      <c r="D12" s="795" t="s">
        <v>12</v>
      </c>
      <c r="E12" s="796" t="s">
        <v>195</v>
      </c>
      <c r="F12" s="794" t="s">
        <v>12</v>
      </c>
      <c r="G12" s="796" t="s">
        <v>195</v>
      </c>
      <c r="H12" s="794" t="s">
        <v>12</v>
      </c>
      <c r="I12" s="796" t="s">
        <v>195</v>
      </c>
    </row>
    <row r="13" spans="1:17" ht="12.75" customHeight="1" x14ac:dyDescent="0.2">
      <c r="B13" s="618" t="s">
        <v>11</v>
      </c>
      <c r="C13" s="335">
        <f>'31dictsaad'!D10-'31dictsaad'!H10</f>
        <v>40650</v>
      </c>
      <c r="D13" s="335">
        <v>0</v>
      </c>
      <c r="E13" s="623">
        <v>0</v>
      </c>
      <c r="F13" s="335">
        <v>10825</v>
      </c>
      <c r="G13" s="623">
        <v>26.629766297662975</v>
      </c>
      <c r="H13" s="335">
        <v>29825</v>
      </c>
      <c r="I13" s="623">
        <f>H13/C13*100</f>
        <v>73.370233702337032</v>
      </c>
    </row>
    <row r="14" spans="1:17" x14ac:dyDescent="0.2">
      <c r="B14" s="619" t="s">
        <v>10</v>
      </c>
      <c r="C14" s="341">
        <f>'31dictsaad'!D11-'31dictsaad'!H11</f>
        <v>4888</v>
      </c>
      <c r="D14" s="341">
        <v>0</v>
      </c>
      <c r="E14" s="624">
        <v>0</v>
      </c>
      <c r="F14" s="341">
        <v>3782</v>
      </c>
      <c r="G14" s="624">
        <v>77.373158756137485</v>
      </c>
      <c r="H14" s="341">
        <v>1106</v>
      </c>
      <c r="I14" s="624">
        <f t="shared" ref="I14:I31" si="0">H14/C14*100</f>
        <v>22.626841243862518</v>
      </c>
    </row>
    <row r="15" spans="1:17" x14ac:dyDescent="0.2">
      <c r="B15" s="619" t="s">
        <v>40</v>
      </c>
      <c r="C15" s="341">
        <f>'31dictsaad'!D12-'31dictsaad'!H12</f>
        <v>4699</v>
      </c>
      <c r="D15" s="341">
        <v>0</v>
      </c>
      <c r="E15" s="624">
        <v>0</v>
      </c>
      <c r="F15" s="341">
        <v>4133</v>
      </c>
      <c r="G15" s="624">
        <v>87.95488401787614</v>
      </c>
      <c r="H15" s="341">
        <v>566</v>
      </c>
      <c r="I15" s="624">
        <f t="shared" si="0"/>
        <v>12.045115982123857</v>
      </c>
    </row>
    <row r="16" spans="1:17" x14ac:dyDescent="0.2">
      <c r="B16" s="619" t="s">
        <v>41</v>
      </c>
      <c r="C16" s="341">
        <f>'31dictsaad'!D13-'31dictsaad'!H13</f>
        <v>3388</v>
      </c>
      <c r="D16" s="341">
        <v>0</v>
      </c>
      <c r="E16" s="624">
        <v>0</v>
      </c>
      <c r="F16" s="341">
        <v>2442</v>
      </c>
      <c r="G16" s="624">
        <v>72.077922077922068</v>
      </c>
      <c r="H16" s="341">
        <v>946</v>
      </c>
      <c r="I16" s="624">
        <f t="shared" si="0"/>
        <v>27.922077922077921</v>
      </c>
    </row>
    <row r="17" spans="2:9" x14ac:dyDescent="0.2">
      <c r="B17" s="619" t="s">
        <v>9</v>
      </c>
      <c r="C17" s="341">
        <f>'31dictsaad'!D14-'31dictsaad'!H14</f>
        <v>9331</v>
      </c>
      <c r="D17" s="341">
        <v>0</v>
      </c>
      <c r="E17" s="624">
        <v>0</v>
      </c>
      <c r="F17" s="341">
        <v>1656</v>
      </c>
      <c r="G17" s="624">
        <v>17.747293966348728</v>
      </c>
      <c r="H17" s="341">
        <v>7675</v>
      </c>
      <c r="I17" s="624">
        <f t="shared" si="0"/>
        <v>82.252706033651265</v>
      </c>
    </row>
    <row r="18" spans="2:9" x14ac:dyDescent="0.2">
      <c r="B18" s="619" t="s">
        <v>8</v>
      </c>
      <c r="C18" s="341">
        <f>'31dictsaad'!D15-'31dictsaad'!H15</f>
        <v>750</v>
      </c>
      <c r="D18" s="341">
        <v>0</v>
      </c>
      <c r="E18" s="624">
        <v>0</v>
      </c>
      <c r="F18" s="341">
        <v>157</v>
      </c>
      <c r="G18" s="624">
        <v>20.933333333333334</v>
      </c>
      <c r="H18" s="341">
        <v>593</v>
      </c>
      <c r="I18" s="624">
        <f t="shared" si="0"/>
        <v>79.066666666666663</v>
      </c>
    </row>
    <row r="19" spans="2:9" x14ac:dyDescent="0.2">
      <c r="B19" s="619" t="s">
        <v>7</v>
      </c>
      <c r="C19" s="341">
        <f>'31dictsaad'!D16-'31dictsaad'!H16</f>
        <v>9305</v>
      </c>
      <c r="D19" s="341">
        <v>0</v>
      </c>
      <c r="E19" s="624">
        <v>0</v>
      </c>
      <c r="F19" s="341">
        <v>5220</v>
      </c>
      <c r="G19" s="624">
        <v>56.098871574422347</v>
      </c>
      <c r="H19" s="341">
        <v>4085</v>
      </c>
      <c r="I19" s="624">
        <f t="shared" si="0"/>
        <v>43.901128425577646</v>
      </c>
    </row>
    <row r="20" spans="2:9" x14ac:dyDescent="0.2">
      <c r="B20" s="619" t="s">
        <v>43</v>
      </c>
      <c r="C20" s="341">
        <f>'31dictsaad'!D17-'31dictsaad'!H17</f>
        <v>4786</v>
      </c>
      <c r="D20" s="341">
        <v>0</v>
      </c>
      <c r="E20" s="624">
        <v>0</v>
      </c>
      <c r="F20" s="341">
        <v>4021</v>
      </c>
      <c r="G20" s="624">
        <v>84.015879648976181</v>
      </c>
      <c r="H20" s="341">
        <v>765</v>
      </c>
      <c r="I20" s="624">
        <f t="shared" si="0"/>
        <v>15.984120351023821</v>
      </c>
    </row>
    <row r="21" spans="2:9" x14ac:dyDescent="0.2">
      <c r="B21" s="619" t="s">
        <v>44</v>
      </c>
      <c r="C21" s="341">
        <f>'31dictsaad'!D18-'31dictsaad'!H18</f>
        <v>31553</v>
      </c>
      <c r="D21" s="341">
        <v>0</v>
      </c>
      <c r="E21" s="624">
        <v>0</v>
      </c>
      <c r="F21" s="341">
        <v>25655</v>
      </c>
      <c r="G21" s="624">
        <v>81.307641111780185</v>
      </c>
      <c r="H21" s="341">
        <v>5898</v>
      </c>
      <c r="I21" s="624">
        <f t="shared" si="0"/>
        <v>18.692358888219822</v>
      </c>
    </row>
    <row r="22" spans="2:9" x14ac:dyDescent="0.2">
      <c r="B22" s="619" t="s">
        <v>6</v>
      </c>
      <c r="C22" s="341">
        <f>'31dictsaad'!D19-'31dictsaad'!H19</f>
        <v>19555</v>
      </c>
      <c r="D22" s="341">
        <v>149</v>
      </c>
      <c r="E22" s="624">
        <v>0.76195346458706215</v>
      </c>
      <c r="F22" s="341">
        <v>12159</v>
      </c>
      <c r="G22" s="624">
        <v>62.17847097928918</v>
      </c>
      <c r="H22" s="341">
        <v>7247</v>
      </c>
      <c r="I22" s="624">
        <f t="shared" si="0"/>
        <v>37.059575556123754</v>
      </c>
    </row>
    <row r="23" spans="2:9" x14ac:dyDescent="0.2">
      <c r="B23" s="619" t="s">
        <v>5</v>
      </c>
      <c r="C23" s="341">
        <f>'31dictsaad'!D20-'31dictsaad'!H20</f>
        <v>2859</v>
      </c>
      <c r="D23" s="341">
        <v>0</v>
      </c>
      <c r="E23" s="624">
        <v>0</v>
      </c>
      <c r="F23" s="341">
        <v>2387</v>
      </c>
      <c r="G23" s="624">
        <v>83.490731024833849</v>
      </c>
      <c r="H23" s="341">
        <v>472</v>
      </c>
      <c r="I23" s="624">
        <f t="shared" si="0"/>
        <v>16.50926897516614</v>
      </c>
    </row>
    <row r="24" spans="2:9" x14ac:dyDescent="0.2">
      <c r="B24" s="619" t="s">
        <v>38</v>
      </c>
      <c r="C24" s="341">
        <f>'31dictsaad'!D21-'31dictsaad'!H21</f>
        <v>433</v>
      </c>
      <c r="D24" s="341">
        <v>0</v>
      </c>
      <c r="E24" s="624">
        <v>0</v>
      </c>
      <c r="F24" s="341">
        <v>4</v>
      </c>
      <c r="G24" s="624">
        <v>0.92378752886836024</v>
      </c>
      <c r="H24" s="341">
        <v>429</v>
      </c>
      <c r="I24" s="624">
        <f t="shared" si="0"/>
        <v>99.07621247113164</v>
      </c>
    </row>
    <row r="25" spans="2:9" x14ac:dyDescent="0.2">
      <c r="B25" s="619" t="s">
        <v>45</v>
      </c>
      <c r="C25" s="341">
        <f>'31dictsaad'!D22-'31dictsaad'!H22</f>
        <v>137</v>
      </c>
      <c r="D25" s="341">
        <v>1</v>
      </c>
      <c r="E25" s="624">
        <v>0.72992700729927007</v>
      </c>
      <c r="F25" s="341">
        <v>50</v>
      </c>
      <c r="G25" s="624">
        <v>36.496350364963504</v>
      </c>
      <c r="H25" s="341">
        <v>86</v>
      </c>
      <c r="I25" s="624">
        <f t="shared" si="0"/>
        <v>62.773722627737229</v>
      </c>
    </row>
    <row r="26" spans="2:9" x14ac:dyDescent="0.2">
      <c r="B26" s="619" t="s">
        <v>46</v>
      </c>
      <c r="C26" s="341">
        <f>'31dictsaad'!D23-'31dictsaad'!H23</f>
        <v>9136</v>
      </c>
      <c r="D26" s="341">
        <v>0</v>
      </c>
      <c r="E26" s="624">
        <v>0</v>
      </c>
      <c r="F26" s="341">
        <v>5228</v>
      </c>
      <c r="G26" s="624">
        <v>57.224168126094568</v>
      </c>
      <c r="H26" s="341">
        <v>3908</v>
      </c>
      <c r="I26" s="624">
        <f t="shared" si="0"/>
        <v>42.775831873905432</v>
      </c>
    </row>
    <row r="27" spans="2:9" x14ac:dyDescent="0.2">
      <c r="B27" s="619" t="s">
        <v>47</v>
      </c>
      <c r="C27" s="341">
        <f>'31dictsaad'!D24-'31dictsaad'!H24</f>
        <v>68</v>
      </c>
      <c r="D27" s="341">
        <v>0</v>
      </c>
      <c r="E27" s="624">
        <v>0</v>
      </c>
      <c r="F27" s="341">
        <v>2</v>
      </c>
      <c r="G27" s="624">
        <v>2.9411764705882351</v>
      </c>
      <c r="H27" s="341">
        <v>66</v>
      </c>
      <c r="I27" s="624">
        <f t="shared" si="0"/>
        <v>97.058823529411768</v>
      </c>
    </row>
    <row r="28" spans="2:9" x14ac:dyDescent="0.2">
      <c r="B28" s="619" t="s">
        <v>48</v>
      </c>
      <c r="C28" s="341">
        <f>'31dictsaad'!D25-'31dictsaad'!H25</f>
        <v>443</v>
      </c>
      <c r="D28" s="341">
        <v>0</v>
      </c>
      <c r="E28" s="624">
        <v>0</v>
      </c>
      <c r="F28" s="341">
        <v>60</v>
      </c>
      <c r="G28" s="624">
        <v>13.544018058690746</v>
      </c>
      <c r="H28" s="341">
        <v>383</v>
      </c>
      <c r="I28" s="624">
        <f t="shared" si="0"/>
        <v>86.455981941309261</v>
      </c>
    </row>
    <row r="29" spans="2:9" x14ac:dyDescent="0.2">
      <c r="B29" s="619" t="s">
        <v>49</v>
      </c>
      <c r="C29" s="341">
        <f>'31dictsaad'!D26-'31dictsaad'!H26</f>
        <v>64</v>
      </c>
      <c r="D29" s="341">
        <v>0</v>
      </c>
      <c r="E29" s="624">
        <v>0</v>
      </c>
      <c r="F29" s="341">
        <v>34</v>
      </c>
      <c r="G29" s="624">
        <v>53.125</v>
      </c>
      <c r="H29" s="341">
        <v>30</v>
      </c>
      <c r="I29" s="624">
        <f t="shared" si="0"/>
        <v>46.875</v>
      </c>
    </row>
    <row r="30" spans="2:9" x14ac:dyDescent="0.2">
      <c r="B30" s="619" t="s">
        <v>4</v>
      </c>
      <c r="C30" s="341">
        <f>'31dictsaad'!D27-'31dictsaad'!H27</f>
        <v>214</v>
      </c>
      <c r="D30" s="341">
        <v>0</v>
      </c>
      <c r="E30" s="624">
        <v>0</v>
      </c>
      <c r="F30" s="341">
        <v>177</v>
      </c>
      <c r="G30" s="624">
        <v>82.710280373831779</v>
      </c>
      <c r="H30" s="341">
        <v>37</v>
      </c>
      <c r="I30" s="624">
        <f t="shared" si="0"/>
        <v>17.289719626168225</v>
      </c>
    </row>
    <row r="31" spans="2:9" x14ac:dyDescent="0.2">
      <c r="B31" s="456" t="s">
        <v>3</v>
      </c>
      <c r="C31" s="333">
        <f>SUM(C13:C30)</f>
        <v>142259</v>
      </c>
      <c r="D31" s="333">
        <f>SUM(D13:D30)</f>
        <v>150</v>
      </c>
      <c r="E31" s="625">
        <f t="shared" ref="E14:E31" si="1">D31/C31*100</f>
        <v>0.1054414834913784</v>
      </c>
      <c r="F31" s="333">
        <f>SUM(F13:F30)</f>
        <v>77992</v>
      </c>
      <c r="G31" s="625">
        <f t="shared" ref="G14:G31" si="2">F31/C31*100</f>
        <v>54.82394786973056</v>
      </c>
      <c r="H31" s="333">
        <f>SUM(H13:H30)</f>
        <v>64117</v>
      </c>
      <c r="I31" s="625">
        <f t="shared" si="0"/>
        <v>45.070610646778057</v>
      </c>
    </row>
    <row r="33" spans="2:9" x14ac:dyDescent="0.2">
      <c r="B33" s="849" t="s">
        <v>293</v>
      </c>
    </row>
    <row r="34" spans="2:9" x14ac:dyDescent="0.2">
      <c r="B34" s="849" t="s">
        <v>480</v>
      </c>
    </row>
    <row r="35" spans="2:9" x14ac:dyDescent="0.2">
      <c r="B35" s="1190" t="s">
        <v>481</v>
      </c>
      <c r="C35" s="1190"/>
      <c r="D35" s="1190"/>
      <c r="E35" s="1190"/>
      <c r="F35" s="1190"/>
      <c r="G35" s="1190"/>
      <c r="H35" s="1190"/>
      <c r="I35" s="1190"/>
    </row>
    <row r="36" spans="2:9" x14ac:dyDescent="0.2">
      <c r="B36" s="849" t="s">
        <v>482</v>
      </c>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6"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R33"/>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9.5703125" style="452" customWidth="1"/>
    <col min="5" max="5" width="14.85546875" style="452" customWidth="1"/>
    <col min="6" max="6" width="9" style="452" customWidth="1"/>
    <col min="7" max="7" width="16.28515625" style="452" customWidth="1"/>
    <col min="8" max="8" width="10.85546875" style="452" customWidth="1"/>
    <col min="9" max="9" width="16.42578125" style="452" customWidth="1"/>
    <col min="10" max="16384" width="11.42578125" style="452"/>
  </cols>
  <sheetData>
    <row r="1" spans="1:18" s="445" customFormat="1" x14ac:dyDescent="0.2">
      <c r="A1" s="445" t="s">
        <v>102</v>
      </c>
      <c r="B1" s="445" t="s">
        <v>59</v>
      </c>
      <c r="I1" s="445" t="s">
        <v>102</v>
      </c>
      <c r="J1" s="445" t="s">
        <v>70</v>
      </c>
      <c r="Q1" s="445" t="s">
        <v>87</v>
      </c>
    </row>
    <row r="2" spans="1:18" s="445" customFormat="1" x14ac:dyDescent="0.2"/>
    <row r="3" spans="1:18" s="445" customFormat="1" x14ac:dyDescent="0.2"/>
    <row r="4" spans="1:18" s="445" customFormat="1" x14ac:dyDescent="0.2"/>
    <row r="5" spans="1:18" s="445" customFormat="1" ht="16.5" customHeight="1" x14ac:dyDescent="0.2"/>
    <row r="6" spans="1:18" s="449" customFormat="1" ht="38.25" customHeight="1" x14ac:dyDescent="0.2">
      <c r="A6" s="446"/>
      <c r="B6" s="1191" t="s">
        <v>471</v>
      </c>
      <c r="C6" s="1191"/>
      <c r="D6" s="1191"/>
      <c r="E6" s="1191"/>
      <c r="F6" s="1191"/>
      <c r="G6" s="1191"/>
      <c r="H6" s="1191"/>
      <c r="I6" s="1191"/>
      <c r="J6" s="447"/>
      <c r="K6" s="447"/>
      <c r="L6" s="447"/>
      <c r="M6" s="448"/>
      <c r="N6" s="448"/>
      <c r="O6" s="448"/>
      <c r="P6" s="448"/>
      <c r="Q6" s="448"/>
      <c r="R6" s="448"/>
    </row>
    <row r="7" spans="1:18" s="449" customFormat="1" ht="15.75" customHeight="1" x14ac:dyDescent="0.2">
      <c r="A7" s="446"/>
      <c r="B7" s="1192" t="str">
        <f>porsaad!B6</f>
        <v>Situación a 31 de agosto de 2023</v>
      </c>
      <c r="C7" s="1192"/>
      <c r="D7" s="1192"/>
      <c r="E7" s="1192"/>
      <c r="F7" s="1192"/>
      <c r="G7" s="1192"/>
      <c r="H7" s="1192"/>
      <c r="I7" s="1192"/>
      <c r="J7" s="450"/>
      <c r="K7" s="450"/>
      <c r="L7" s="450"/>
      <c r="M7" s="451"/>
      <c r="N7" s="451"/>
      <c r="O7" s="451"/>
      <c r="P7" s="451"/>
      <c r="Q7" s="451"/>
      <c r="R7" s="451"/>
    </row>
    <row r="8" spans="1:18" ht="8.25" customHeight="1" x14ac:dyDescent="0.2">
      <c r="I8" s="453"/>
    </row>
    <row r="9" spans="1:18" ht="15" customHeight="1" x14ac:dyDescent="0.2">
      <c r="B9" s="1193" t="s">
        <v>15</v>
      </c>
      <c r="C9" s="1196" t="s">
        <v>289</v>
      </c>
      <c r="D9" s="454"/>
      <c r="E9" s="454"/>
      <c r="F9" s="454"/>
      <c r="G9" s="454"/>
      <c r="H9" s="454"/>
      <c r="I9" s="455"/>
    </row>
    <row r="10" spans="1:18" ht="15.75" customHeight="1" x14ac:dyDescent="0.2">
      <c r="B10" s="1194"/>
      <c r="C10" s="1197"/>
      <c r="D10" s="1199" t="s">
        <v>141</v>
      </c>
      <c r="E10" s="1200"/>
      <c r="F10" s="1203" t="s">
        <v>142</v>
      </c>
      <c r="G10" s="1204"/>
      <c r="H10" s="1204"/>
      <c r="I10" s="1205"/>
    </row>
    <row r="11" spans="1:18" ht="40.5" customHeight="1" x14ac:dyDescent="0.2">
      <c r="B11" s="1194"/>
      <c r="C11" s="1197"/>
      <c r="D11" s="1201"/>
      <c r="E11" s="1202"/>
      <c r="F11" s="1203" t="s">
        <v>290</v>
      </c>
      <c r="G11" s="1205"/>
      <c r="H11" s="1203" t="s">
        <v>291</v>
      </c>
      <c r="I11" s="1205"/>
    </row>
    <row r="12" spans="1:18" ht="52.5" customHeight="1" x14ac:dyDescent="0.2">
      <c r="B12" s="1195"/>
      <c r="C12" s="1198"/>
      <c r="D12" s="795" t="s">
        <v>12</v>
      </c>
      <c r="E12" s="848" t="s">
        <v>292</v>
      </c>
      <c r="F12" s="794" t="s">
        <v>12</v>
      </c>
      <c r="G12" s="848" t="s">
        <v>292</v>
      </c>
      <c r="H12" s="794" t="s">
        <v>12</v>
      </c>
      <c r="I12" s="848" t="s">
        <v>292</v>
      </c>
    </row>
    <row r="13" spans="1:18" ht="12.75" customHeight="1" x14ac:dyDescent="0.2">
      <c r="B13" s="618" t="s">
        <v>11</v>
      </c>
      <c r="C13" s="335">
        <f>D13+F13+H13</f>
        <v>42791</v>
      </c>
      <c r="D13" s="335">
        <v>23</v>
      </c>
      <c r="E13" s="623">
        <v>5.3749620247248248E-2</v>
      </c>
      <c r="F13" s="335">
        <v>2026</v>
      </c>
      <c r="G13" s="623">
        <v>4.7346404617793461</v>
      </c>
      <c r="H13" s="335">
        <v>40742</v>
      </c>
      <c r="I13" s="623">
        <f>H13/C13*100</f>
        <v>95.211609917973405</v>
      </c>
    </row>
    <row r="14" spans="1:18" x14ac:dyDescent="0.2">
      <c r="B14" s="619" t="s">
        <v>10</v>
      </c>
      <c r="C14" s="341">
        <f t="shared" ref="C14:C30" si="0">D14+F14+H14</f>
        <v>635</v>
      </c>
      <c r="D14" s="341">
        <v>2</v>
      </c>
      <c r="E14" s="624">
        <v>0.31496062992125984</v>
      </c>
      <c r="F14" s="341">
        <v>278</v>
      </c>
      <c r="G14" s="624">
        <v>43.779527559055119</v>
      </c>
      <c r="H14" s="341">
        <v>355</v>
      </c>
      <c r="I14" s="624">
        <f t="shared" ref="I14:I31" si="1">H14/C14*100</f>
        <v>55.905511811023622</v>
      </c>
    </row>
    <row r="15" spans="1:18" x14ac:dyDescent="0.2">
      <c r="B15" s="619" t="s">
        <v>40</v>
      </c>
      <c r="C15" s="341">
        <f t="shared" si="0"/>
        <v>3030</v>
      </c>
      <c r="D15" s="341">
        <v>5</v>
      </c>
      <c r="E15" s="624">
        <v>0.16501650165016502</v>
      </c>
      <c r="F15" s="341">
        <v>196</v>
      </c>
      <c r="G15" s="624">
        <v>6.4686468646864688</v>
      </c>
      <c r="H15" s="341">
        <v>2829</v>
      </c>
      <c r="I15" s="624">
        <f t="shared" si="1"/>
        <v>93.366336633663366</v>
      </c>
    </row>
    <row r="16" spans="1:18" x14ac:dyDescent="0.2">
      <c r="B16" s="619" t="s">
        <v>41</v>
      </c>
      <c r="C16" s="341">
        <f t="shared" si="0"/>
        <v>3706</v>
      </c>
      <c r="D16" s="341">
        <v>3</v>
      </c>
      <c r="E16" s="624">
        <v>8.094981111710739E-2</v>
      </c>
      <c r="F16" s="341">
        <v>1159</v>
      </c>
      <c r="G16" s="624">
        <v>31.27361036157582</v>
      </c>
      <c r="H16" s="341">
        <v>2544</v>
      </c>
      <c r="I16" s="624">
        <f t="shared" si="1"/>
        <v>68.645439827307058</v>
      </c>
    </row>
    <row r="17" spans="2:9" x14ac:dyDescent="0.2">
      <c r="B17" s="619" t="s">
        <v>9</v>
      </c>
      <c r="C17" s="341">
        <f t="shared" si="0"/>
        <v>5928</v>
      </c>
      <c r="D17" s="341">
        <v>3</v>
      </c>
      <c r="E17" s="624">
        <v>5.0607287449392711E-2</v>
      </c>
      <c r="F17" s="341">
        <v>79</v>
      </c>
      <c r="G17" s="624">
        <v>1.332658569500675</v>
      </c>
      <c r="H17" s="341">
        <v>5846</v>
      </c>
      <c r="I17" s="624">
        <f t="shared" si="1"/>
        <v>98.616734143049939</v>
      </c>
    </row>
    <row r="18" spans="2:9" x14ac:dyDescent="0.2">
      <c r="B18" s="619" t="s">
        <v>8</v>
      </c>
      <c r="C18" s="341">
        <f t="shared" si="0"/>
        <v>1172</v>
      </c>
      <c r="D18" s="341">
        <v>34</v>
      </c>
      <c r="E18" s="624">
        <v>2.901023890784983</v>
      </c>
      <c r="F18" s="341">
        <v>299</v>
      </c>
      <c r="G18" s="624">
        <v>25.511945392491469</v>
      </c>
      <c r="H18" s="341">
        <v>839</v>
      </c>
      <c r="I18" s="624">
        <f t="shared" si="1"/>
        <v>71.587030716723561</v>
      </c>
    </row>
    <row r="19" spans="2:9" x14ac:dyDescent="0.2">
      <c r="B19" s="619" t="s">
        <v>7</v>
      </c>
      <c r="C19" s="341">
        <f t="shared" si="0"/>
        <v>145</v>
      </c>
      <c r="D19" s="341">
        <v>15</v>
      </c>
      <c r="E19" s="624">
        <v>10.344827586206897</v>
      </c>
      <c r="F19" s="341">
        <v>105</v>
      </c>
      <c r="G19" s="624">
        <v>72.41379310344827</v>
      </c>
      <c r="H19" s="341">
        <v>25</v>
      </c>
      <c r="I19" s="624">
        <f t="shared" si="1"/>
        <v>17.241379310344829</v>
      </c>
    </row>
    <row r="20" spans="2:9" x14ac:dyDescent="0.2">
      <c r="B20" s="619" t="s">
        <v>43</v>
      </c>
      <c r="C20" s="341">
        <f t="shared" si="0"/>
        <v>4115</v>
      </c>
      <c r="D20" s="341">
        <v>22</v>
      </c>
      <c r="E20" s="624">
        <v>0.53462940461725394</v>
      </c>
      <c r="F20" s="341">
        <v>1563</v>
      </c>
      <c r="G20" s="624">
        <v>37.982989064398545</v>
      </c>
      <c r="H20" s="341">
        <v>2530</v>
      </c>
      <c r="I20" s="624">
        <f t="shared" si="1"/>
        <v>61.482381530984206</v>
      </c>
    </row>
    <row r="21" spans="2:9" x14ac:dyDescent="0.2">
      <c r="B21" s="619" t="s">
        <v>44</v>
      </c>
      <c r="C21" s="341">
        <f t="shared" si="0"/>
        <v>68074</v>
      </c>
      <c r="D21" s="341">
        <v>7</v>
      </c>
      <c r="E21" s="624">
        <v>1.0282927402532538E-2</v>
      </c>
      <c r="F21" s="341">
        <v>4608</v>
      </c>
      <c r="G21" s="624">
        <v>6.7691042101242775</v>
      </c>
      <c r="H21" s="341">
        <v>63459</v>
      </c>
      <c r="I21" s="624">
        <f t="shared" si="1"/>
        <v>93.220612862473189</v>
      </c>
    </row>
    <row r="22" spans="2:9" x14ac:dyDescent="0.2">
      <c r="B22" s="619" t="s">
        <v>6</v>
      </c>
      <c r="C22" s="341">
        <f t="shared" si="0"/>
        <v>16648</v>
      </c>
      <c r="D22" s="341">
        <v>1198</v>
      </c>
      <c r="E22" s="624">
        <v>7.1960595867371451</v>
      </c>
      <c r="F22" s="341">
        <v>3479</v>
      </c>
      <c r="G22" s="624">
        <v>20.89740509370495</v>
      </c>
      <c r="H22" s="341">
        <v>11971</v>
      </c>
      <c r="I22" s="624">
        <f t="shared" si="1"/>
        <v>71.906535319557904</v>
      </c>
    </row>
    <row r="23" spans="2:9" x14ac:dyDescent="0.2">
      <c r="B23" s="619" t="s">
        <v>5</v>
      </c>
      <c r="C23" s="341">
        <f t="shared" si="0"/>
        <v>5910</v>
      </c>
      <c r="D23" s="341">
        <v>22</v>
      </c>
      <c r="E23" s="624">
        <v>0.3722504230118443</v>
      </c>
      <c r="F23" s="341">
        <v>1715</v>
      </c>
      <c r="G23" s="624">
        <v>29.018612521150594</v>
      </c>
      <c r="H23" s="341">
        <v>4173</v>
      </c>
      <c r="I23" s="624">
        <f t="shared" si="1"/>
        <v>70.609137055837564</v>
      </c>
    </row>
    <row r="24" spans="2:9" x14ac:dyDescent="0.2">
      <c r="B24" s="619" t="s">
        <v>38</v>
      </c>
      <c r="C24" s="341">
        <f t="shared" si="0"/>
        <v>2072</v>
      </c>
      <c r="D24" s="341">
        <v>29</v>
      </c>
      <c r="E24" s="624">
        <v>1.3996138996138996</v>
      </c>
      <c r="F24" s="341">
        <v>33</v>
      </c>
      <c r="G24" s="624">
        <v>1.5926640926640927</v>
      </c>
      <c r="H24" s="341">
        <v>2010</v>
      </c>
      <c r="I24" s="624">
        <f t="shared" si="1"/>
        <v>97.007722007722009</v>
      </c>
    </row>
    <row r="25" spans="2:9" x14ac:dyDescent="0.2">
      <c r="B25" s="619" t="s">
        <v>45</v>
      </c>
      <c r="C25" s="341">
        <f t="shared" si="0"/>
        <v>10875</v>
      </c>
      <c r="D25" s="341">
        <v>550</v>
      </c>
      <c r="E25" s="624">
        <v>5.0574712643678161</v>
      </c>
      <c r="F25" s="341">
        <v>1392</v>
      </c>
      <c r="G25" s="624">
        <v>12.8</v>
      </c>
      <c r="H25" s="341">
        <v>8933</v>
      </c>
      <c r="I25" s="624">
        <f t="shared" si="1"/>
        <v>82.142528735632183</v>
      </c>
    </row>
    <row r="26" spans="2:9" x14ac:dyDescent="0.2">
      <c r="B26" s="619" t="s">
        <v>46</v>
      </c>
      <c r="C26" s="341">
        <f t="shared" si="0"/>
        <v>5955</v>
      </c>
      <c r="D26" s="341">
        <v>3</v>
      </c>
      <c r="E26" s="624">
        <v>5.037783375314861E-2</v>
      </c>
      <c r="F26" s="341">
        <v>74</v>
      </c>
      <c r="G26" s="624">
        <v>1.2426532325776658</v>
      </c>
      <c r="H26" s="341">
        <v>5878</v>
      </c>
      <c r="I26" s="624">
        <f t="shared" si="1"/>
        <v>98.706968933669188</v>
      </c>
    </row>
    <row r="27" spans="2:9" x14ac:dyDescent="0.2">
      <c r="B27" s="619" t="s">
        <v>47</v>
      </c>
      <c r="C27" s="341">
        <f t="shared" si="0"/>
        <v>702</v>
      </c>
      <c r="D27" s="341">
        <v>186</v>
      </c>
      <c r="E27" s="624">
        <v>26.495726495726498</v>
      </c>
      <c r="F27" s="341">
        <v>20</v>
      </c>
      <c r="G27" s="624">
        <v>2.8490028490028489</v>
      </c>
      <c r="H27" s="341">
        <v>496</v>
      </c>
      <c r="I27" s="624">
        <f t="shared" si="1"/>
        <v>70.655270655270655</v>
      </c>
    </row>
    <row r="28" spans="2:9" x14ac:dyDescent="0.2">
      <c r="B28" s="619" t="s">
        <v>48</v>
      </c>
      <c r="C28" s="341">
        <f t="shared" si="0"/>
        <v>14221</v>
      </c>
      <c r="D28" s="341">
        <v>1496</v>
      </c>
      <c r="E28" s="624">
        <v>10.519654032768441</v>
      </c>
      <c r="F28" s="341">
        <v>3349</v>
      </c>
      <c r="G28" s="624">
        <v>23.549680050629352</v>
      </c>
      <c r="H28" s="341">
        <v>9376</v>
      </c>
      <c r="I28" s="624">
        <f t="shared" si="1"/>
        <v>65.930665916602209</v>
      </c>
    </row>
    <row r="29" spans="2:9" x14ac:dyDescent="0.2">
      <c r="B29" s="619" t="s">
        <v>49</v>
      </c>
      <c r="C29" s="341">
        <f t="shared" si="0"/>
        <v>1592</v>
      </c>
      <c r="D29" s="341">
        <v>611</v>
      </c>
      <c r="E29" s="624">
        <v>38.379396984924625</v>
      </c>
      <c r="F29" s="341">
        <v>720</v>
      </c>
      <c r="G29" s="624">
        <v>45.226130653266331</v>
      </c>
      <c r="H29" s="341">
        <v>261</v>
      </c>
      <c r="I29" s="624">
        <f t="shared" si="1"/>
        <v>16.394472361809047</v>
      </c>
    </row>
    <row r="30" spans="2:9" x14ac:dyDescent="0.2">
      <c r="B30" s="619" t="s">
        <v>4</v>
      </c>
      <c r="C30" s="341">
        <f t="shared" si="0"/>
        <v>379</v>
      </c>
      <c r="D30" s="341">
        <v>1</v>
      </c>
      <c r="E30" s="624">
        <v>0.26385224274406333</v>
      </c>
      <c r="F30" s="341">
        <v>136</v>
      </c>
      <c r="G30" s="624">
        <v>35.88390501319261</v>
      </c>
      <c r="H30" s="341">
        <v>242</v>
      </c>
      <c r="I30" s="624">
        <f t="shared" si="1"/>
        <v>63.852242744063325</v>
      </c>
    </row>
    <row r="31" spans="2:9" x14ac:dyDescent="0.2">
      <c r="B31" s="456" t="s">
        <v>3</v>
      </c>
      <c r="C31" s="333">
        <f>SUM(C13:C30)</f>
        <v>187950</v>
      </c>
      <c r="D31" s="333">
        <f>SUM(D13:D30)</f>
        <v>4210</v>
      </c>
      <c r="E31" s="625">
        <f t="shared" ref="E14:E31" si="2">D31/C31*100</f>
        <v>2.239957435488162</v>
      </c>
      <c r="F31" s="333">
        <f>SUM(F13:F30)</f>
        <v>21231</v>
      </c>
      <c r="G31" s="625">
        <f t="shared" ref="G14:G31" si="3">F31/C31*100</f>
        <v>11.296089385474859</v>
      </c>
      <c r="H31" s="333">
        <f>SUM(H13:H30)</f>
        <v>162509</v>
      </c>
      <c r="I31" s="625">
        <f t="shared" si="1"/>
        <v>86.463953179036977</v>
      </c>
    </row>
    <row r="33" spans="2:2" x14ac:dyDescent="0.2">
      <c r="B33" s="849" t="s">
        <v>293</v>
      </c>
    </row>
  </sheetData>
  <mergeCells count="8">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N34"/>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2.28515625" style="452" bestFit="1" customWidth="1"/>
    <col min="4" max="4" width="15.140625" style="452" customWidth="1"/>
    <col min="5" max="5" width="13.5703125" style="452" customWidth="1"/>
    <col min="6" max="6" width="1.140625" style="452" customWidth="1"/>
    <col min="7" max="7" width="12.42578125" style="452" customWidth="1"/>
    <col min="8" max="8" width="14.85546875" style="452" customWidth="1"/>
    <col min="9" max="9" width="1.140625" style="452" customWidth="1"/>
    <col min="10" max="10" width="12.42578125" style="452" customWidth="1"/>
    <col min="11" max="11" width="14.7109375" style="452" customWidth="1"/>
    <col min="12" max="16384" width="11.42578125" style="452"/>
  </cols>
  <sheetData>
    <row r="1" spans="1:14" s="445" customFormat="1" x14ac:dyDescent="0.2">
      <c r="A1" s="445" t="s">
        <v>102</v>
      </c>
      <c r="B1" s="445" t="s">
        <v>59</v>
      </c>
      <c r="M1" s="445" t="s">
        <v>87</v>
      </c>
    </row>
    <row r="2" spans="1:14" s="445" customFormat="1" x14ac:dyDescent="0.2"/>
    <row r="3" spans="1:14" s="445" customFormat="1" x14ac:dyDescent="0.2"/>
    <row r="4" spans="1:14" s="445" customFormat="1" x14ac:dyDescent="0.2"/>
    <row r="5" spans="1:14" s="445" customFormat="1" ht="16.5" customHeight="1" x14ac:dyDescent="0.2"/>
    <row r="6" spans="1:14" s="449" customFormat="1" ht="38.25" customHeight="1" x14ac:dyDescent="0.2">
      <c r="A6" s="446"/>
      <c r="B6" s="1191" t="s">
        <v>472</v>
      </c>
      <c r="C6" s="1191"/>
      <c r="D6" s="1191"/>
      <c r="E6" s="1191"/>
      <c r="F6" s="1191"/>
      <c r="G6" s="1191"/>
      <c r="H6" s="1191"/>
      <c r="I6" s="1191"/>
      <c r="J6" s="1191"/>
      <c r="K6" s="1191"/>
      <c r="L6" s="448"/>
      <c r="M6" s="448"/>
      <c r="N6" s="448"/>
    </row>
    <row r="7" spans="1:14" s="449" customFormat="1" ht="15.75" customHeight="1" x14ac:dyDescent="0.2">
      <c r="A7" s="446"/>
      <c r="B7" s="1192" t="str">
        <f>porsaad!B6</f>
        <v>Situación a 31 de agosto de 2023</v>
      </c>
      <c r="C7" s="1192"/>
      <c r="D7" s="1192"/>
      <c r="E7" s="1192"/>
      <c r="F7" s="1192"/>
      <c r="G7" s="1192"/>
      <c r="H7" s="1192"/>
      <c r="I7" s="1192"/>
      <c r="J7" s="1192"/>
      <c r="K7" s="1192"/>
      <c r="L7" s="451"/>
      <c r="M7" s="451"/>
      <c r="N7" s="451"/>
    </row>
    <row r="8" spans="1:14" ht="8.25" customHeight="1" x14ac:dyDescent="0.2"/>
    <row r="9" spans="1:14" ht="15" customHeight="1" x14ac:dyDescent="0.2">
      <c r="B9" s="1193" t="s">
        <v>15</v>
      </c>
      <c r="C9" s="1196" t="s">
        <v>32</v>
      </c>
      <c r="D9" s="1199" t="s">
        <v>220</v>
      </c>
      <c r="E9" s="1200"/>
      <c r="F9" s="793"/>
      <c r="G9" s="1199" t="s">
        <v>295</v>
      </c>
      <c r="H9" s="1200"/>
      <c r="I9" s="793"/>
      <c r="J9" s="1199" t="s">
        <v>294</v>
      </c>
      <c r="K9" s="1200"/>
    </row>
    <row r="10" spans="1:14" ht="15.75" customHeight="1" x14ac:dyDescent="0.2">
      <c r="B10" s="1194"/>
      <c r="C10" s="1197"/>
      <c r="D10" s="1206"/>
      <c r="E10" s="1207"/>
      <c r="F10" s="793"/>
      <c r="G10" s="1206"/>
      <c r="H10" s="1207"/>
      <c r="I10" s="793"/>
      <c r="J10" s="1206"/>
      <c r="K10" s="1207"/>
    </row>
    <row r="11" spans="1:14" ht="15" x14ac:dyDescent="0.2">
      <c r="B11" s="1194"/>
      <c r="C11" s="1197"/>
      <c r="D11" s="1206"/>
      <c r="E11" s="1207"/>
      <c r="F11" s="793"/>
      <c r="G11" s="1206"/>
      <c r="H11" s="1207"/>
      <c r="I11" s="793"/>
      <c r="J11" s="1206"/>
      <c r="K11" s="1207"/>
    </row>
    <row r="12" spans="1:14" ht="21.75" customHeight="1" x14ac:dyDescent="0.2">
      <c r="B12" s="1194"/>
      <c r="C12" s="1198"/>
      <c r="D12" s="1201"/>
      <c r="E12" s="1202"/>
      <c r="F12" s="793"/>
      <c r="G12" s="1201"/>
      <c r="H12" s="1202"/>
      <c r="I12" s="793"/>
      <c r="J12" s="1201"/>
      <c r="K12" s="1202"/>
    </row>
    <row r="13" spans="1:14" ht="24.75" customHeight="1" x14ac:dyDescent="0.2">
      <c r="B13" s="1195"/>
      <c r="C13" s="620" t="s">
        <v>12</v>
      </c>
      <c r="D13" s="620" t="s">
        <v>12</v>
      </c>
      <c r="E13" s="850" t="s">
        <v>196</v>
      </c>
      <c r="F13" s="621"/>
      <c r="G13" s="620" t="s">
        <v>12</v>
      </c>
      <c r="H13" s="850" t="s">
        <v>296</v>
      </c>
      <c r="I13" s="621"/>
      <c r="J13" s="620" t="s">
        <v>12</v>
      </c>
      <c r="K13" s="622" t="s">
        <v>196</v>
      </c>
    </row>
    <row r="14" spans="1:14" ht="12.75" customHeight="1" x14ac:dyDescent="0.2">
      <c r="B14" s="618" t="s">
        <v>11</v>
      </c>
      <c r="C14" s="335">
        <f>'21solsaad'!D10</f>
        <v>428922</v>
      </c>
      <c r="D14" s="335">
        <f>'10pendResol'!H13</f>
        <v>29825</v>
      </c>
      <c r="E14" s="485">
        <f>D14/$C14*100</f>
        <v>6.9534787210728295</v>
      </c>
      <c r="F14" s="338"/>
      <c r="G14" s="337">
        <f>'10pendPrest'!H13</f>
        <v>40742</v>
      </c>
      <c r="H14" s="487">
        <f t="shared" ref="H14:H32" si="0">G14/$J14*100</f>
        <v>57.735202006603657</v>
      </c>
      <c r="I14" s="338"/>
      <c r="J14" s="335">
        <f t="shared" ref="J14:J31" si="1">D14+G14</f>
        <v>70567</v>
      </c>
      <c r="K14" s="487">
        <f t="shared" ref="K14:K32" si="2">J14/C14*100</f>
        <v>16.452175453812114</v>
      </c>
    </row>
    <row r="15" spans="1:14" x14ac:dyDescent="0.2">
      <c r="B15" s="619" t="s">
        <v>10</v>
      </c>
      <c r="C15" s="341">
        <f>'21solsaad'!D11</f>
        <v>52929</v>
      </c>
      <c r="D15" s="341">
        <f>'10pendResol'!H14</f>
        <v>1106</v>
      </c>
      <c r="E15" s="485">
        <f t="shared" ref="E15:E31" si="3">D15/$C15*100</f>
        <v>2.0895917172060683</v>
      </c>
      <c r="F15" s="338"/>
      <c r="G15" s="338">
        <f>'10pendPrest'!H14</f>
        <v>355</v>
      </c>
      <c r="H15" s="488">
        <f t="shared" si="0"/>
        <v>24.298425735797398</v>
      </c>
      <c r="I15" s="338"/>
      <c r="J15" s="341">
        <f t="shared" si="1"/>
        <v>1461</v>
      </c>
      <c r="K15" s="488">
        <f t="shared" si="2"/>
        <v>2.7603015360199512</v>
      </c>
    </row>
    <row r="16" spans="1:14" x14ac:dyDescent="0.2">
      <c r="B16" s="619" t="s">
        <v>40</v>
      </c>
      <c r="C16" s="341">
        <f>'21solsaad'!D12</f>
        <v>46391</v>
      </c>
      <c r="D16" s="341">
        <f>'10pendResol'!H15</f>
        <v>566</v>
      </c>
      <c r="E16" s="485">
        <f t="shared" si="3"/>
        <v>1.2200642365976158</v>
      </c>
      <c r="F16" s="338"/>
      <c r="G16" s="338">
        <f>'10pendPrest'!H15</f>
        <v>2829</v>
      </c>
      <c r="H16" s="488">
        <f t="shared" si="0"/>
        <v>83.328424153166424</v>
      </c>
      <c r="I16" s="338"/>
      <c r="J16" s="341">
        <f t="shared" si="1"/>
        <v>3395</v>
      </c>
      <c r="K16" s="488">
        <f t="shared" si="2"/>
        <v>7.3182298290616714</v>
      </c>
    </row>
    <row r="17" spans="2:11" x14ac:dyDescent="0.2">
      <c r="B17" s="619" t="s">
        <v>41</v>
      </c>
      <c r="C17" s="341">
        <f>'21solsaad'!D13</f>
        <v>42593</v>
      </c>
      <c r="D17" s="341">
        <f>'10pendResol'!H16</f>
        <v>946</v>
      </c>
      <c r="E17" s="485">
        <f t="shared" si="3"/>
        <v>2.2210222337003733</v>
      </c>
      <c r="F17" s="338"/>
      <c r="G17" s="338">
        <f>'10pendPrest'!H16</f>
        <v>2544</v>
      </c>
      <c r="H17" s="488">
        <f t="shared" si="0"/>
        <v>72.893982808022926</v>
      </c>
      <c r="I17" s="338"/>
      <c r="J17" s="341">
        <f t="shared" si="1"/>
        <v>3490</v>
      </c>
      <c r="K17" s="488">
        <f t="shared" si="2"/>
        <v>8.193834667668396</v>
      </c>
    </row>
    <row r="18" spans="2:11" x14ac:dyDescent="0.2">
      <c r="B18" s="619" t="s">
        <v>9</v>
      </c>
      <c r="C18" s="341">
        <f>'21solsaad'!D14</f>
        <v>60701</v>
      </c>
      <c r="D18" s="341">
        <f>'10pendResol'!H17</f>
        <v>7675</v>
      </c>
      <c r="E18" s="485">
        <f>D18/$C18*100</f>
        <v>12.643943262878702</v>
      </c>
      <c r="F18" s="338"/>
      <c r="G18" s="338">
        <f>'10pendPrest'!H17</f>
        <v>5846</v>
      </c>
      <c r="H18" s="488">
        <f t="shared" si="0"/>
        <v>43.236447008357374</v>
      </c>
      <c r="I18" s="338"/>
      <c r="J18" s="341">
        <f t="shared" si="1"/>
        <v>13521</v>
      </c>
      <c r="K18" s="488">
        <f t="shared" si="2"/>
        <v>22.274756593795818</v>
      </c>
    </row>
    <row r="19" spans="2:11" x14ac:dyDescent="0.2">
      <c r="B19" s="619" t="s">
        <v>8</v>
      </c>
      <c r="C19" s="341">
        <f>'21solsaad'!D15</f>
        <v>23726</v>
      </c>
      <c r="D19" s="341">
        <f>'10pendResol'!H18</f>
        <v>593</v>
      </c>
      <c r="E19" s="485">
        <f t="shared" si="3"/>
        <v>2.499367782179887</v>
      </c>
      <c r="F19" s="338"/>
      <c r="G19" s="338">
        <f>'10pendPrest'!H18</f>
        <v>839</v>
      </c>
      <c r="H19" s="488">
        <f t="shared" si="0"/>
        <v>58.589385474860336</v>
      </c>
      <c r="I19" s="338"/>
      <c r="J19" s="341">
        <f t="shared" si="1"/>
        <v>1432</v>
      </c>
      <c r="K19" s="488">
        <f t="shared" si="2"/>
        <v>6.0355727893450224</v>
      </c>
    </row>
    <row r="20" spans="2:11" x14ac:dyDescent="0.2">
      <c r="B20" s="619" t="s">
        <v>7</v>
      </c>
      <c r="C20" s="341">
        <f>'21solsaad'!D16</f>
        <v>153863</v>
      </c>
      <c r="D20" s="341">
        <f>'10pendResol'!H19</f>
        <v>4085</v>
      </c>
      <c r="E20" s="485">
        <f t="shared" si="3"/>
        <v>2.6549592819586256</v>
      </c>
      <c r="F20" s="338"/>
      <c r="G20" s="338">
        <f>'10pendPrest'!H19</f>
        <v>25</v>
      </c>
      <c r="H20" s="488">
        <f t="shared" si="0"/>
        <v>0.6082725060827251</v>
      </c>
      <c r="I20" s="338"/>
      <c r="J20" s="341">
        <f t="shared" si="1"/>
        <v>4110</v>
      </c>
      <c r="K20" s="488">
        <f t="shared" si="2"/>
        <v>2.6712075027784459</v>
      </c>
    </row>
    <row r="21" spans="2:11" x14ac:dyDescent="0.2">
      <c r="B21" s="619" t="s">
        <v>43</v>
      </c>
      <c r="C21" s="341">
        <f>'21solsaad'!D17</f>
        <v>95553</v>
      </c>
      <c r="D21" s="341">
        <f>'10pendResol'!H20</f>
        <v>765</v>
      </c>
      <c r="E21" s="485">
        <f t="shared" si="3"/>
        <v>0.80060280681925211</v>
      </c>
      <c r="F21" s="338"/>
      <c r="G21" s="338">
        <f>'10pendPrest'!H20</f>
        <v>2530</v>
      </c>
      <c r="H21" s="488">
        <f t="shared" si="0"/>
        <v>76.783004552352054</v>
      </c>
      <c r="I21" s="338"/>
      <c r="J21" s="341">
        <f t="shared" si="1"/>
        <v>3295</v>
      </c>
      <c r="K21" s="488">
        <f t="shared" si="2"/>
        <v>3.4483480372149486</v>
      </c>
    </row>
    <row r="22" spans="2:11" x14ac:dyDescent="0.2">
      <c r="B22" s="619" t="s">
        <v>44</v>
      </c>
      <c r="C22" s="341">
        <f>'21solsaad'!D18</f>
        <v>374101</v>
      </c>
      <c r="D22" s="341">
        <f>'10pendResol'!H21</f>
        <v>5898</v>
      </c>
      <c r="E22" s="485">
        <f t="shared" si="3"/>
        <v>1.5765795867960792</v>
      </c>
      <c r="F22" s="338"/>
      <c r="G22" s="338">
        <f>'10pendPrest'!H21</f>
        <v>63459</v>
      </c>
      <c r="H22" s="488">
        <f t="shared" si="0"/>
        <v>91.496171979756909</v>
      </c>
      <c r="I22" s="338"/>
      <c r="J22" s="341">
        <f t="shared" si="1"/>
        <v>69357</v>
      </c>
      <c r="K22" s="488">
        <f t="shared" si="2"/>
        <v>18.539645710650333</v>
      </c>
    </row>
    <row r="23" spans="2:11" x14ac:dyDescent="0.2">
      <c r="B23" s="619" t="s">
        <v>6</v>
      </c>
      <c r="C23" s="341">
        <f>'21solsaad'!D19</f>
        <v>201091</v>
      </c>
      <c r="D23" s="341">
        <f>'10pendResol'!H22</f>
        <v>7247</v>
      </c>
      <c r="E23" s="485">
        <f t="shared" si="3"/>
        <v>3.6038410470881339</v>
      </c>
      <c r="F23" s="338"/>
      <c r="G23" s="338">
        <f>'10pendPrest'!H22</f>
        <v>11971</v>
      </c>
      <c r="H23" s="488">
        <f t="shared" si="0"/>
        <v>62.290560932459151</v>
      </c>
      <c r="I23" s="338"/>
      <c r="J23" s="341">
        <f t="shared" si="1"/>
        <v>19218</v>
      </c>
      <c r="K23" s="488">
        <f t="shared" si="2"/>
        <v>9.5568672889388395</v>
      </c>
    </row>
    <row r="24" spans="2:11" x14ac:dyDescent="0.2">
      <c r="B24" s="619" t="s">
        <v>5</v>
      </c>
      <c r="C24" s="341">
        <f>'21solsaad'!D20</f>
        <v>58227</v>
      </c>
      <c r="D24" s="341">
        <f>'10pendResol'!H23</f>
        <v>472</v>
      </c>
      <c r="E24" s="485">
        <f t="shared" si="3"/>
        <v>0.81062050251601481</v>
      </c>
      <c r="F24" s="338"/>
      <c r="G24" s="338">
        <f>'10pendPrest'!H23</f>
        <v>4173</v>
      </c>
      <c r="H24" s="488">
        <f t="shared" si="0"/>
        <v>89.838536060279878</v>
      </c>
      <c r="I24" s="338"/>
      <c r="J24" s="341">
        <f t="shared" si="1"/>
        <v>4645</v>
      </c>
      <c r="K24" s="488">
        <f t="shared" si="2"/>
        <v>7.9773988012434103</v>
      </c>
    </row>
    <row r="25" spans="2:11" x14ac:dyDescent="0.2">
      <c r="B25" s="619" t="s">
        <v>38</v>
      </c>
      <c r="C25" s="341">
        <f>'21solsaad'!D21</f>
        <v>83438</v>
      </c>
      <c r="D25" s="341">
        <f>'10pendResol'!H24</f>
        <v>429</v>
      </c>
      <c r="E25" s="485">
        <f t="shared" si="3"/>
        <v>0.51415422229679519</v>
      </c>
      <c r="F25" s="338"/>
      <c r="G25" s="338">
        <f>'10pendPrest'!H24</f>
        <v>2010</v>
      </c>
      <c r="H25" s="488">
        <f t="shared" si="0"/>
        <v>82.410824108241087</v>
      </c>
      <c r="I25" s="338"/>
      <c r="J25" s="341">
        <f t="shared" si="1"/>
        <v>2439</v>
      </c>
      <c r="K25" s="488">
        <f t="shared" si="2"/>
        <v>2.9231285505405209</v>
      </c>
    </row>
    <row r="26" spans="2:11" x14ac:dyDescent="0.2">
      <c r="B26" s="619" t="s">
        <v>45</v>
      </c>
      <c r="C26" s="341">
        <f>'21solsaad'!D22</f>
        <v>234466</v>
      </c>
      <c r="D26" s="341">
        <f>'10pendResol'!H25</f>
        <v>86</v>
      </c>
      <c r="E26" s="485">
        <f t="shared" si="3"/>
        <v>3.6679092064521079E-2</v>
      </c>
      <c r="F26" s="338"/>
      <c r="G26" s="338">
        <f>'10pendPrest'!H25</f>
        <v>8933</v>
      </c>
      <c r="H26" s="488">
        <f t="shared" si="0"/>
        <v>99.046457478656166</v>
      </c>
      <c r="I26" s="338"/>
      <c r="J26" s="341">
        <f t="shared" si="1"/>
        <v>9019</v>
      </c>
      <c r="K26" s="488">
        <f t="shared" si="2"/>
        <v>3.8466131549990195</v>
      </c>
    </row>
    <row r="27" spans="2:11" x14ac:dyDescent="0.2">
      <c r="B27" s="619" t="s">
        <v>46</v>
      </c>
      <c r="C27" s="341">
        <f>'21solsaad'!D23</f>
        <v>60702</v>
      </c>
      <c r="D27" s="341">
        <f>'10pendResol'!H26</f>
        <v>3908</v>
      </c>
      <c r="E27" s="485">
        <f t="shared" si="3"/>
        <v>6.4380086323350145</v>
      </c>
      <c r="F27" s="338"/>
      <c r="G27" s="338">
        <f>'10pendPrest'!H26</f>
        <v>5878</v>
      </c>
      <c r="H27" s="488">
        <f t="shared" si="0"/>
        <v>60.065399550378096</v>
      </c>
      <c r="I27" s="338"/>
      <c r="J27" s="341">
        <f t="shared" si="1"/>
        <v>9786</v>
      </c>
      <c r="K27" s="488">
        <f t="shared" si="2"/>
        <v>16.121379855688446</v>
      </c>
    </row>
    <row r="28" spans="2:11" x14ac:dyDescent="0.2">
      <c r="B28" s="619" t="s">
        <v>47</v>
      </c>
      <c r="C28" s="341">
        <f>'21solsaad'!D24</f>
        <v>21858</v>
      </c>
      <c r="D28" s="341">
        <f>'10pendResol'!H27</f>
        <v>66</v>
      </c>
      <c r="E28" s="485">
        <f t="shared" si="3"/>
        <v>0.30194894317869886</v>
      </c>
      <c r="F28" s="338"/>
      <c r="G28" s="338">
        <f>'10pendPrest'!H27</f>
        <v>496</v>
      </c>
      <c r="H28" s="488">
        <f t="shared" si="0"/>
        <v>88.256227758007128</v>
      </c>
      <c r="I28" s="338"/>
      <c r="J28" s="341">
        <f t="shared" si="1"/>
        <v>562</v>
      </c>
      <c r="K28" s="488">
        <f t="shared" si="2"/>
        <v>2.5711410010064961</v>
      </c>
    </row>
    <row r="29" spans="2:11" x14ac:dyDescent="0.2">
      <c r="B29" s="619" t="s">
        <v>48</v>
      </c>
      <c r="C29" s="341">
        <f>'21solsaad'!D25</f>
        <v>112122</v>
      </c>
      <c r="D29" s="341">
        <f>'10pendResol'!H28</f>
        <v>383</v>
      </c>
      <c r="E29" s="485">
        <f t="shared" si="3"/>
        <v>0.34159219421701359</v>
      </c>
      <c r="F29" s="338"/>
      <c r="G29" s="338">
        <f>'10pendPrest'!H28</f>
        <v>9376</v>
      </c>
      <c r="H29" s="488">
        <f t="shared" si="0"/>
        <v>96.075417563274925</v>
      </c>
      <c r="I29" s="338"/>
      <c r="J29" s="341">
        <f t="shared" si="1"/>
        <v>9759</v>
      </c>
      <c r="K29" s="488">
        <f t="shared" si="2"/>
        <v>8.7039118103494406</v>
      </c>
    </row>
    <row r="30" spans="2:11" x14ac:dyDescent="0.2">
      <c r="B30" s="619" t="s">
        <v>49</v>
      </c>
      <c r="C30" s="341">
        <f>'21solsaad'!D26</f>
        <v>14580</v>
      </c>
      <c r="D30" s="341">
        <f>'10pendResol'!H29</f>
        <v>30</v>
      </c>
      <c r="E30" s="485">
        <f t="shared" si="3"/>
        <v>0.20576131687242799</v>
      </c>
      <c r="F30" s="338"/>
      <c r="G30" s="338">
        <f>'10pendPrest'!H29</f>
        <v>261</v>
      </c>
      <c r="H30" s="488">
        <f t="shared" si="0"/>
        <v>89.690721649484544</v>
      </c>
      <c r="I30" s="338"/>
      <c r="J30" s="341">
        <f t="shared" si="1"/>
        <v>291</v>
      </c>
      <c r="K30" s="488">
        <f t="shared" si="2"/>
        <v>1.9958847736625516</v>
      </c>
    </row>
    <row r="31" spans="2:11" x14ac:dyDescent="0.2">
      <c r="B31" s="619" t="s">
        <v>4</v>
      </c>
      <c r="C31" s="341">
        <f>'21solsaad'!D27</f>
        <v>5162</v>
      </c>
      <c r="D31" s="341">
        <f>'10pendResol'!H30</f>
        <v>37</v>
      </c>
      <c r="E31" s="485">
        <f t="shared" si="3"/>
        <v>0.71677644323905465</v>
      </c>
      <c r="F31" s="338"/>
      <c r="G31" s="338">
        <f>'10pendPrest'!H30</f>
        <v>242</v>
      </c>
      <c r="H31" s="488">
        <f t="shared" si="0"/>
        <v>86.738351254480278</v>
      </c>
      <c r="I31" s="338"/>
      <c r="J31" s="341">
        <f t="shared" si="1"/>
        <v>279</v>
      </c>
      <c r="K31" s="488">
        <f t="shared" si="2"/>
        <v>5.4048818287485467</v>
      </c>
    </row>
    <row r="32" spans="2:11" x14ac:dyDescent="0.2">
      <c r="B32" s="456" t="s">
        <v>3</v>
      </c>
      <c r="C32" s="333">
        <f>SUM(C14:C31)</f>
        <v>2070425</v>
      </c>
      <c r="D32" s="333">
        <f>SUM(D14:D31)</f>
        <v>64117</v>
      </c>
      <c r="E32" s="486">
        <f>D32/$C32*100</f>
        <v>3.096803796322011</v>
      </c>
      <c r="F32" s="349"/>
      <c r="G32" s="339">
        <f>SUM(G14:G31)</f>
        <v>162509</v>
      </c>
      <c r="H32" s="489">
        <f t="shared" si="0"/>
        <v>71.708012319857389</v>
      </c>
      <c r="I32" s="349"/>
      <c r="J32" s="333">
        <f>SUM(J14:J31)</f>
        <v>226626</v>
      </c>
      <c r="K32" s="489">
        <f t="shared" si="2"/>
        <v>10.945868601857105</v>
      </c>
    </row>
    <row r="34" spans="2:2" x14ac:dyDescent="0.2">
      <c r="B34" s="849" t="s">
        <v>293</v>
      </c>
    </row>
  </sheetData>
  <mergeCells count="7">
    <mergeCell ref="B6:K6"/>
    <mergeCell ref="B7:K7"/>
    <mergeCell ref="C9:C12"/>
    <mergeCell ref="B9:B13"/>
    <mergeCell ref="J9:K12"/>
    <mergeCell ref="D9:E12"/>
    <mergeCell ref="G9:H12"/>
  </mergeCells>
  <printOptions horizontalCentered="1"/>
  <pageMargins left="0" right="0" top="0.43307086614173229" bottom="0.43307086614173229" header="0" footer="0"/>
  <pageSetup paperSize="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0" t="s">
        <v>473</v>
      </c>
      <c r="C6" s="1170"/>
      <c r="D6" s="1170"/>
      <c r="E6" s="1170"/>
      <c r="F6" s="1170"/>
      <c r="G6" s="1170"/>
      <c r="H6" s="1170"/>
      <c r="I6" s="1170"/>
      <c r="J6" s="1170"/>
      <c r="K6" s="1170"/>
      <c r="L6" s="1170"/>
      <c r="M6" s="1170"/>
      <c r="N6" s="1170"/>
      <c r="O6" s="389"/>
    </row>
    <row r="7" spans="1:17" s="7" customFormat="1" ht="11.25" customHeight="1" x14ac:dyDescent="0.2">
      <c r="A7" s="364"/>
      <c r="B7" s="1170"/>
      <c r="C7" s="1170"/>
      <c r="D7" s="1170"/>
      <c r="E7" s="1170"/>
      <c r="F7" s="1170"/>
      <c r="G7" s="1170"/>
      <c r="H7" s="1170"/>
      <c r="I7" s="1170"/>
      <c r="J7" s="1170"/>
      <c r="K7" s="1170"/>
      <c r="L7" s="1170"/>
      <c r="M7" s="1170"/>
      <c r="N7" s="1170"/>
      <c r="O7" s="389"/>
    </row>
    <row r="8" spans="1:17" s="7" customFormat="1" ht="15.75" customHeight="1" x14ac:dyDescent="0.2">
      <c r="A8" s="364"/>
      <c r="B8" s="1171" t="s">
        <v>489</v>
      </c>
      <c r="C8" s="1171"/>
      <c r="D8" s="1171"/>
      <c r="E8" s="1171"/>
      <c r="F8" s="1171"/>
      <c r="G8" s="1171"/>
      <c r="H8" s="1171"/>
      <c r="I8" s="1171"/>
      <c r="J8" s="1171"/>
      <c r="K8" s="1171"/>
      <c r="L8" s="1171"/>
      <c r="M8" s="1171"/>
      <c r="N8" s="1171"/>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72" t="s">
        <v>3</v>
      </c>
      <c r="D11" s="1172"/>
      <c r="E11" s="1172"/>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318910</v>
      </c>
      <c r="D13" s="392">
        <v>276119</v>
      </c>
      <c r="E13" s="392">
        <v>42791</v>
      </c>
      <c r="F13" s="393">
        <v>0.86582107804709796</v>
      </c>
      <c r="G13" s="393">
        <v>0.13417892195290207</v>
      </c>
      <c r="I13" s="391">
        <v>15</v>
      </c>
      <c r="J13" s="391">
        <v>1</v>
      </c>
      <c r="K13" s="391">
        <v>8</v>
      </c>
      <c r="L13" s="390" t="s">
        <v>7</v>
      </c>
      <c r="M13" s="392">
        <v>119437</v>
      </c>
      <c r="N13" s="392">
        <v>145</v>
      </c>
      <c r="O13" s="393">
        <f t="shared" ref="M13:P28" si="0">INDEX($B$13:$G$32,$K13,O$11)</f>
        <v>0.99878744292619293</v>
      </c>
      <c r="P13" s="393">
        <f t="shared" si="0"/>
        <v>1.2125570738070947E-3</v>
      </c>
      <c r="Q13" s="393">
        <f>$F$32</f>
        <v>0.87949234829308076</v>
      </c>
    </row>
    <row r="14" spans="1:17" s="390" customFormat="1" ht="15" x14ac:dyDescent="0.25">
      <c r="B14" s="390" t="s">
        <v>10</v>
      </c>
      <c r="C14" s="392">
        <v>40094</v>
      </c>
      <c r="D14" s="392">
        <v>39459</v>
      </c>
      <c r="E14" s="392">
        <v>635</v>
      </c>
      <c r="F14" s="393">
        <v>0.98416221878585319</v>
      </c>
      <c r="G14" s="393">
        <v>1.5837781214146755E-2</v>
      </c>
      <c r="I14" s="391">
        <v>2</v>
      </c>
      <c r="J14" s="391">
        <v>2</v>
      </c>
      <c r="K14" s="391">
        <v>2</v>
      </c>
      <c r="L14" s="390" t="s">
        <v>10</v>
      </c>
      <c r="M14" s="392">
        <v>39459</v>
      </c>
      <c r="N14" s="392">
        <v>635</v>
      </c>
      <c r="O14" s="393">
        <f t="shared" si="0"/>
        <v>0.98416221878585319</v>
      </c>
      <c r="P14" s="393">
        <f t="shared" si="0"/>
        <v>1.5837781214146755E-2</v>
      </c>
      <c r="Q14" s="393">
        <f t="shared" ref="Q14:Q32" si="1">$F$32</f>
        <v>0.87949234829308076</v>
      </c>
    </row>
    <row r="15" spans="1:17" s="390" customFormat="1" ht="15" x14ac:dyDescent="0.25">
      <c r="B15" s="390" t="s">
        <v>40</v>
      </c>
      <c r="C15" s="392">
        <v>33083</v>
      </c>
      <c r="D15" s="392">
        <v>30053</v>
      </c>
      <c r="E15" s="392">
        <v>3030</v>
      </c>
      <c r="F15" s="393">
        <v>0.90841217543753594</v>
      </c>
      <c r="G15" s="393">
        <v>9.1587824562464101E-2</v>
      </c>
      <c r="I15" s="391">
        <v>9</v>
      </c>
      <c r="J15" s="391">
        <v>3</v>
      </c>
      <c r="K15" s="391">
        <v>13</v>
      </c>
      <c r="L15" s="390" t="s">
        <v>38</v>
      </c>
      <c r="M15" s="392">
        <v>72822</v>
      </c>
      <c r="N15" s="392">
        <v>2072</v>
      </c>
      <c r="O15" s="393">
        <f t="shared" si="0"/>
        <v>0.97233423238176619</v>
      </c>
      <c r="P15" s="393">
        <f t="shared" si="0"/>
        <v>2.7665767618233771E-2</v>
      </c>
      <c r="Q15" s="393">
        <f t="shared" si="1"/>
        <v>0.87949234829308076</v>
      </c>
    </row>
    <row r="16" spans="1:17" s="390" customFormat="1" ht="15" x14ac:dyDescent="0.25">
      <c r="B16" s="390" t="s">
        <v>41</v>
      </c>
      <c r="C16" s="392">
        <v>32152</v>
      </c>
      <c r="D16" s="392">
        <v>28446</v>
      </c>
      <c r="E16" s="392">
        <v>3706</v>
      </c>
      <c r="F16" s="393">
        <v>0.88473500870863397</v>
      </c>
      <c r="G16" s="393">
        <v>0.11526499129136601</v>
      </c>
      <c r="I16" s="391">
        <v>11</v>
      </c>
      <c r="J16" s="391">
        <v>4</v>
      </c>
      <c r="K16" s="391">
        <v>10</v>
      </c>
      <c r="L16" s="390" t="s">
        <v>42</v>
      </c>
      <c r="M16" s="392">
        <v>1470</v>
      </c>
      <c r="N16" s="392">
        <v>60</v>
      </c>
      <c r="O16" s="393">
        <f t="shared" si="0"/>
        <v>0.96078431372549022</v>
      </c>
      <c r="P16" s="393">
        <f t="shared" si="0"/>
        <v>3.9215686274509803E-2</v>
      </c>
      <c r="Q16" s="393">
        <f t="shared" si="1"/>
        <v>0.87949234829308076</v>
      </c>
    </row>
    <row r="17" spans="2:17" s="390" customFormat="1" ht="15" x14ac:dyDescent="0.25">
      <c r="B17" s="390" t="s">
        <v>9</v>
      </c>
      <c r="C17" s="392">
        <v>45219</v>
      </c>
      <c r="D17" s="392">
        <v>39291</v>
      </c>
      <c r="E17" s="392">
        <v>5928</v>
      </c>
      <c r="F17" s="393">
        <v>0.86890466396868571</v>
      </c>
      <c r="G17" s="393">
        <v>0.13109533603131426</v>
      </c>
      <c r="I17" s="391">
        <v>13</v>
      </c>
      <c r="J17" s="391">
        <v>5</v>
      </c>
      <c r="K17" s="391">
        <v>17</v>
      </c>
      <c r="L17" s="390" t="s">
        <v>47</v>
      </c>
      <c r="M17" s="392">
        <v>15602</v>
      </c>
      <c r="N17" s="392">
        <v>702</v>
      </c>
      <c r="O17" s="393">
        <f t="shared" si="0"/>
        <v>0.95694308145240436</v>
      </c>
      <c r="P17" s="393">
        <f t="shared" si="0"/>
        <v>4.3056918547595684E-2</v>
      </c>
      <c r="Q17" s="393">
        <f t="shared" si="1"/>
        <v>0.87949234829308076</v>
      </c>
    </row>
    <row r="18" spans="2:17" s="390" customFormat="1" ht="15" x14ac:dyDescent="0.25">
      <c r="B18" s="390" t="s">
        <v>8</v>
      </c>
      <c r="C18" s="392">
        <v>18782</v>
      </c>
      <c r="D18" s="392">
        <v>17610</v>
      </c>
      <c r="E18" s="392">
        <v>1172</v>
      </c>
      <c r="F18" s="393">
        <v>0.93759982962410815</v>
      </c>
      <c r="G18" s="393">
        <v>6.2400170375891809E-2</v>
      </c>
      <c r="I18" s="391">
        <v>8</v>
      </c>
      <c r="J18" s="391">
        <v>6</v>
      </c>
      <c r="K18" s="391">
        <v>7</v>
      </c>
      <c r="L18" s="390" t="s">
        <v>43</v>
      </c>
      <c r="M18" s="392">
        <v>69903</v>
      </c>
      <c r="N18" s="392">
        <v>4115</v>
      </c>
      <c r="O18" s="393">
        <f t="shared" si="0"/>
        <v>0.94440541489907859</v>
      </c>
      <c r="P18" s="393">
        <f t="shared" si="0"/>
        <v>5.5594585100921398E-2</v>
      </c>
      <c r="Q18" s="393">
        <f t="shared" si="1"/>
        <v>0.87949234829308076</v>
      </c>
    </row>
    <row r="19" spans="2:17" s="390" customFormat="1" ht="15" x14ac:dyDescent="0.25">
      <c r="B19" s="390" t="s">
        <v>43</v>
      </c>
      <c r="C19" s="392">
        <v>74018</v>
      </c>
      <c r="D19" s="392">
        <v>69903</v>
      </c>
      <c r="E19" s="392">
        <v>4115</v>
      </c>
      <c r="F19" s="393">
        <v>0.94440541489907859</v>
      </c>
      <c r="G19" s="393">
        <v>5.5594585100921398E-2</v>
      </c>
      <c r="I19" s="391">
        <v>6</v>
      </c>
      <c r="J19" s="391">
        <v>7</v>
      </c>
      <c r="K19" s="391">
        <v>14</v>
      </c>
      <c r="L19" s="390" t="s">
        <v>45</v>
      </c>
      <c r="M19" s="392">
        <v>172160</v>
      </c>
      <c r="N19" s="392">
        <v>10875</v>
      </c>
      <c r="O19" s="393">
        <f t="shared" si="0"/>
        <v>0.94058513399076682</v>
      </c>
      <c r="P19" s="393">
        <f t="shared" si="0"/>
        <v>5.9414866009233208E-2</v>
      </c>
      <c r="Q19" s="393">
        <f t="shared" si="1"/>
        <v>0.87949234829308076</v>
      </c>
    </row>
    <row r="20" spans="2:17" s="390" customFormat="1" ht="15" x14ac:dyDescent="0.25">
      <c r="B20" s="390" t="s">
        <v>7</v>
      </c>
      <c r="C20" s="392">
        <v>119582</v>
      </c>
      <c r="D20" s="392">
        <v>119437</v>
      </c>
      <c r="E20" s="392">
        <v>145</v>
      </c>
      <c r="F20" s="393">
        <v>0.99878744292619293</v>
      </c>
      <c r="G20" s="393">
        <v>1.2125570738070947E-3</v>
      </c>
      <c r="I20" s="391">
        <v>1</v>
      </c>
      <c r="J20" s="391">
        <v>8</v>
      </c>
      <c r="K20" s="391">
        <v>6</v>
      </c>
      <c r="L20" s="390" t="s">
        <v>8</v>
      </c>
      <c r="M20" s="392">
        <v>17610</v>
      </c>
      <c r="N20" s="392">
        <v>1172</v>
      </c>
      <c r="O20" s="393">
        <f t="shared" si="0"/>
        <v>0.93759982962410815</v>
      </c>
      <c r="P20" s="393">
        <f t="shared" si="0"/>
        <v>6.2400170375891809E-2</v>
      </c>
      <c r="Q20" s="393">
        <f t="shared" si="1"/>
        <v>0.87949234829308076</v>
      </c>
    </row>
    <row r="21" spans="2:17" s="390" customFormat="1" ht="15" x14ac:dyDescent="0.25">
      <c r="B21" s="390" t="s">
        <v>44</v>
      </c>
      <c r="C21" s="392">
        <v>267442</v>
      </c>
      <c r="D21" s="392">
        <v>199368</v>
      </c>
      <c r="E21" s="392">
        <v>68074</v>
      </c>
      <c r="F21" s="393">
        <v>0.74546256758474738</v>
      </c>
      <c r="G21" s="393">
        <v>0.25453743241525267</v>
      </c>
      <c r="I21" s="391">
        <v>20</v>
      </c>
      <c r="J21" s="391">
        <v>9</v>
      </c>
      <c r="K21" s="391">
        <v>3</v>
      </c>
      <c r="L21" s="390" t="s">
        <v>40</v>
      </c>
      <c r="M21" s="392">
        <v>30053</v>
      </c>
      <c r="N21" s="392">
        <v>3030</v>
      </c>
      <c r="O21" s="393">
        <f t="shared" si="0"/>
        <v>0.90841217543753594</v>
      </c>
      <c r="P21" s="393">
        <f t="shared" si="0"/>
        <v>9.1587824562464101E-2</v>
      </c>
      <c r="Q21" s="393">
        <f t="shared" si="1"/>
        <v>0.87949234829308076</v>
      </c>
    </row>
    <row r="22" spans="2:17" s="390" customFormat="1" ht="15" x14ac:dyDescent="0.25">
      <c r="B22" s="390" t="s">
        <v>42</v>
      </c>
      <c r="C22" s="392">
        <v>1530</v>
      </c>
      <c r="D22" s="392">
        <v>1470</v>
      </c>
      <c r="E22" s="392">
        <v>60</v>
      </c>
      <c r="F22" s="393">
        <v>0.96078431372549022</v>
      </c>
      <c r="G22" s="393">
        <v>3.9215686274509803E-2</v>
      </c>
      <c r="I22" s="391">
        <v>4</v>
      </c>
      <c r="J22" s="391">
        <v>10</v>
      </c>
      <c r="K22" s="391">
        <v>11</v>
      </c>
      <c r="L22" s="390" t="s">
        <v>6</v>
      </c>
      <c r="M22" s="392">
        <v>138619</v>
      </c>
      <c r="N22" s="392">
        <v>16648</v>
      </c>
      <c r="O22" s="393">
        <f t="shared" si="0"/>
        <v>0.89277824650440851</v>
      </c>
      <c r="P22" s="393">
        <f t="shared" si="0"/>
        <v>0.10722175349559146</v>
      </c>
      <c r="Q22" s="393">
        <f t="shared" si="1"/>
        <v>0.87949234829308076</v>
      </c>
    </row>
    <row r="23" spans="2:17" s="390" customFormat="1" ht="15" x14ac:dyDescent="0.25">
      <c r="B23" s="390" t="s">
        <v>6</v>
      </c>
      <c r="C23" s="392">
        <v>155267</v>
      </c>
      <c r="D23" s="392">
        <v>138619</v>
      </c>
      <c r="E23" s="392">
        <v>16648</v>
      </c>
      <c r="F23" s="393">
        <v>0.89277824650440851</v>
      </c>
      <c r="G23" s="393">
        <v>0.10722175349559146</v>
      </c>
      <c r="I23" s="391">
        <v>10</v>
      </c>
      <c r="J23" s="391">
        <v>11</v>
      </c>
      <c r="K23" s="391">
        <v>4</v>
      </c>
      <c r="L23" s="390" t="s">
        <v>41</v>
      </c>
      <c r="M23" s="392">
        <v>28446</v>
      </c>
      <c r="N23" s="392">
        <v>3706</v>
      </c>
      <c r="O23" s="393">
        <f t="shared" si="0"/>
        <v>0.88473500870863397</v>
      </c>
      <c r="P23" s="393">
        <f t="shared" si="0"/>
        <v>0.11526499129136601</v>
      </c>
      <c r="Q23" s="393">
        <f t="shared" si="1"/>
        <v>0.87949234829308076</v>
      </c>
    </row>
    <row r="24" spans="2:17" s="390" customFormat="1" ht="15" x14ac:dyDescent="0.25">
      <c r="B24" s="390" t="s">
        <v>5</v>
      </c>
      <c r="C24" s="392">
        <v>40213</v>
      </c>
      <c r="D24" s="392">
        <v>34303</v>
      </c>
      <c r="E24" s="392">
        <v>5910</v>
      </c>
      <c r="F24" s="393">
        <v>0.85303260139755799</v>
      </c>
      <c r="G24" s="393">
        <v>0.14696739860244198</v>
      </c>
      <c r="I24" s="391">
        <v>16</v>
      </c>
      <c r="J24" s="391">
        <v>12</v>
      </c>
      <c r="K24" s="391">
        <v>20</v>
      </c>
      <c r="L24" s="390" t="s">
        <v>114</v>
      </c>
      <c r="M24" s="392">
        <v>1371702</v>
      </c>
      <c r="N24" s="392">
        <v>187950</v>
      </c>
      <c r="O24" s="393">
        <f t="shared" si="0"/>
        <v>0.87949234829308076</v>
      </c>
      <c r="P24" s="393">
        <f t="shared" si="0"/>
        <v>0.12050765170691924</v>
      </c>
      <c r="Q24" s="393">
        <f t="shared" si="1"/>
        <v>0.87949234829308076</v>
      </c>
    </row>
    <row r="25" spans="2:17" s="390" customFormat="1" ht="15" x14ac:dyDescent="0.25">
      <c r="B25" s="390" t="s">
        <v>38</v>
      </c>
      <c r="C25" s="392">
        <v>74894</v>
      </c>
      <c r="D25" s="392">
        <v>72822</v>
      </c>
      <c r="E25" s="392">
        <v>2072</v>
      </c>
      <c r="F25" s="393">
        <v>0.97233423238176619</v>
      </c>
      <c r="G25" s="393">
        <v>2.7665767618233771E-2</v>
      </c>
      <c r="I25" s="391">
        <v>3</v>
      </c>
      <c r="J25" s="391">
        <v>13</v>
      </c>
      <c r="K25" s="391">
        <v>5</v>
      </c>
      <c r="L25" s="390" t="s">
        <v>9</v>
      </c>
      <c r="M25" s="392">
        <v>39291</v>
      </c>
      <c r="N25" s="392">
        <v>5928</v>
      </c>
      <c r="O25" s="393">
        <f t="shared" si="0"/>
        <v>0.86890466396868571</v>
      </c>
      <c r="P25" s="393">
        <f t="shared" si="0"/>
        <v>0.13109533603131426</v>
      </c>
      <c r="Q25" s="393">
        <f t="shared" si="1"/>
        <v>0.87949234829308076</v>
      </c>
    </row>
    <row r="26" spans="2:17" s="390" customFormat="1" ht="15" x14ac:dyDescent="0.25">
      <c r="B26" s="390" t="s">
        <v>45</v>
      </c>
      <c r="C26" s="392">
        <v>183035</v>
      </c>
      <c r="D26" s="392">
        <v>172160</v>
      </c>
      <c r="E26" s="392">
        <v>10875</v>
      </c>
      <c r="F26" s="393">
        <v>0.94058513399076682</v>
      </c>
      <c r="G26" s="393">
        <v>5.9414866009233208E-2</v>
      </c>
      <c r="I26" s="391">
        <v>7</v>
      </c>
      <c r="J26" s="391">
        <v>14</v>
      </c>
      <c r="K26" s="391">
        <v>16</v>
      </c>
      <c r="L26" s="390" t="s">
        <v>46</v>
      </c>
      <c r="M26" s="392">
        <v>39370</v>
      </c>
      <c r="N26" s="392">
        <v>5955</v>
      </c>
      <c r="O26" s="393">
        <f t="shared" si="0"/>
        <v>0.86861555432984006</v>
      </c>
      <c r="P26" s="393">
        <f t="shared" si="0"/>
        <v>0.13138444567015994</v>
      </c>
      <c r="Q26" s="393">
        <f t="shared" si="1"/>
        <v>0.87949234829308076</v>
      </c>
    </row>
    <row r="27" spans="2:17" s="390" customFormat="1" ht="15" x14ac:dyDescent="0.25">
      <c r="B27" s="390" t="s">
        <v>50</v>
      </c>
      <c r="C27" s="392">
        <v>2131</v>
      </c>
      <c r="D27" s="392">
        <v>1812</v>
      </c>
      <c r="E27" s="392">
        <v>319</v>
      </c>
      <c r="F27" s="393">
        <v>0.85030502111684658</v>
      </c>
      <c r="G27" s="393">
        <v>0.14969497888315345</v>
      </c>
      <c r="I27" s="391">
        <v>17</v>
      </c>
      <c r="J27" s="391">
        <v>15</v>
      </c>
      <c r="K27" s="391">
        <v>1</v>
      </c>
      <c r="L27" s="390" t="s">
        <v>11</v>
      </c>
      <c r="M27" s="392">
        <v>276119</v>
      </c>
      <c r="N27" s="392">
        <v>42791</v>
      </c>
      <c r="O27" s="393">
        <f t="shared" si="0"/>
        <v>0.86582107804709796</v>
      </c>
      <c r="P27" s="393">
        <f t="shared" si="0"/>
        <v>0.13417892195290207</v>
      </c>
      <c r="Q27" s="393">
        <f t="shared" si="1"/>
        <v>0.87949234829308076</v>
      </c>
    </row>
    <row r="28" spans="2:17" s="390" customFormat="1" ht="15" x14ac:dyDescent="0.25">
      <c r="B28" s="390" t="s">
        <v>46</v>
      </c>
      <c r="C28" s="392">
        <v>45325</v>
      </c>
      <c r="D28" s="392">
        <v>39370</v>
      </c>
      <c r="E28" s="392">
        <v>5955</v>
      </c>
      <c r="F28" s="393">
        <v>0.86861555432984006</v>
      </c>
      <c r="G28" s="393">
        <v>0.13138444567015994</v>
      </c>
      <c r="I28" s="391">
        <v>14</v>
      </c>
      <c r="J28" s="391">
        <v>16</v>
      </c>
      <c r="K28" s="391">
        <v>12</v>
      </c>
      <c r="L28" s="390" t="s">
        <v>5</v>
      </c>
      <c r="M28" s="392">
        <v>34303</v>
      </c>
      <c r="N28" s="392">
        <v>5910</v>
      </c>
      <c r="O28" s="393">
        <f t="shared" si="0"/>
        <v>0.85303260139755799</v>
      </c>
      <c r="P28" s="393">
        <f t="shared" si="0"/>
        <v>0.14696739860244198</v>
      </c>
      <c r="Q28" s="393">
        <f t="shared" si="1"/>
        <v>0.87949234829308076</v>
      </c>
    </row>
    <row r="29" spans="2:17" s="390" customFormat="1" ht="15" x14ac:dyDescent="0.25">
      <c r="B29" s="390" t="s">
        <v>47</v>
      </c>
      <c r="C29" s="392">
        <v>16304</v>
      </c>
      <c r="D29" s="392">
        <v>15602</v>
      </c>
      <c r="E29" s="392">
        <v>702</v>
      </c>
      <c r="F29" s="393">
        <v>0.95694308145240436</v>
      </c>
      <c r="G29" s="393">
        <v>4.3056918547595684E-2</v>
      </c>
      <c r="I29" s="391">
        <v>5</v>
      </c>
      <c r="J29" s="391">
        <v>17</v>
      </c>
      <c r="K29" s="391">
        <v>15</v>
      </c>
      <c r="L29" s="390" t="s">
        <v>50</v>
      </c>
      <c r="M29" s="392">
        <v>1812</v>
      </c>
      <c r="N29" s="392">
        <v>319</v>
      </c>
      <c r="O29" s="393">
        <f t="shared" ref="M29:P32" si="2">INDEX($B$13:$G$32,$K29,O$11)</f>
        <v>0.85030502111684658</v>
      </c>
      <c r="P29" s="393">
        <f t="shared" si="2"/>
        <v>0.14969497888315345</v>
      </c>
      <c r="Q29" s="393">
        <f t="shared" si="1"/>
        <v>0.87949234829308076</v>
      </c>
    </row>
    <row r="30" spans="2:17" s="390" customFormat="1" ht="15" x14ac:dyDescent="0.25">
      <c r="B30" s="390" t="s">
        <v>48</v>
      </c>
      <c r="C30" s="392">
        <v>81065</v>
      </c>
      <c r="D30" s="392">
        <v>66844</v>
      </c>
      <c r="E30" s="392">
        <v>14221</v>
      </c>
      <c r="F30" s="393">
        <v>0.82457287361993459</v>
      </c>
      <c r="G30" s="393">
        <v>0.17542712638006538</v>
      </c>
      <c r="I30" s="391">
        <v>19</v>
      </c>
      <c r="J30" s="391">
        <v>18</v>
      </c>
      <c r="K30" s="391">
        <v>19</v>
      </c>
      <c r="L30" s="390" t="s">
        <v>49</v>
      </c>
      <c r="M30" s="392">
        <v>9014</v>
      </c>
      <c r="N30" s="392">
        <v>1592</v>
      </c>
      <c r="O30" s="393">
        <f t="shared" si="2"/>
        <v>0.84989628512162929</v>
      </c>
      <c r="P30" s="393">
        <f t="shared" si="2"/>
        <v>0.15010371487837074</v>
      </c>
      <c r="Q30" s="393">
        <f t="shared" si="1"/>
        <v>0.87949234829308076</v>
      </c>
    </row>
    <row r="31" spans="2:17" s="390" customFormat="1" ht="15" x14ac:dyDescent="0.25">
      <c r="B31" s="390" t="s">
        <v>49</v>
      </c>
      <c r="C31" s="392">
        <v>10606</v>
      </c>
      <c r="D31" s="392">
        <v>9014</v>
      </c>
      <c r="E31" s="392">
        <v>1592</v>
      </c>
      <c r="F31" s="393">
        <v>0.84989628512162929</v>
      </c>
      <c r="G31" s="393">
        <v>0.15010371487837074</v>
      </c>
      <c r="I31" s="391">
        <v>18</v>
      </c>
      <c r="J31" s="391">
        <v>19</v>
      </c>
      <c r="K31" s="391">
        <v>18</v>
      </c>
      <c r="L31" s="390" t="s">
        <v>48</v>
      </c>
      <c r="M31" s="392">
        <v>66844</v>
      </c>
      <c r="N31" s="392">
        <v>14221</v>
      </c>
      <c r="O31" s="393">
        <f t="shared" si="2"/>
        <v>0.82457287361993459</v>
      </c>
      <c r="P31" s="393">
        <f t="shared" si="2"/>
        <v>0.17542712638006538</v>
      </c>
      <c r="Q31" s="393">
        <f t="shared" si="1"/>
        <v>0.87949234829308076</v>
      </c>
    </row>
    <row r="32" spans="2:17" s="390" customFormat="1" ht="15" x14ac:dyDescent="0.25">
      <c r="B32" s="394" t="s">
        <v>114</v>
      </c>
      <c r="C32" s="395">
        <v>1559652</v>
      </c>
      <c r="D32" s="395">
        <v>1371702</v>
      </c>
      <c r="E32" s="395">
        <v>187950</v>
      </c>
      <c r="F32" s="396">
        <v>0.87949234829308076</v>
      </c>
      <c r="G32" s="396">
        <v>0.12050765170691924</v>
      </c>
      <c r="I32" s="391">
        <v>12</v>
      </c>
      <c r="J32" s="391">
        <v>20</v>
      </c>
      <c r="K32" s="391">
        <v>9</v>
      </c>
      <c r="L32" s="390" t="s">
        <v>44</v>
      </c>
      <c r="M32" s="392">
        <v>199368</v>
      </c>
      <c r="N32" s="392">
        <v>68074</v>
      </c>
      <c r="O32" s="393">
        <f t="shared" si="2"/>
        <v>0.74546256758474738</v>
      </c>
      <c r="P32" s="393">
        <f t="shared" si="2"/>
        <v>0.25453743241525267</v>
      </c>
      <c r="Q32" s="393">
        <f t="shared" si="1"/>
        <v>0.87949234829308076</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0" t="s">
        <v>474</v>
      </c>
      <c r="C6" s="1170"/>
      <c r="D6" s="1170"/>
      <c r="E6" s="1170"/>
      <c r="F6" s="1170"/>
      <c r="G6" s="1170"/>
      <c r="H6" s="1170"/>
      <c r="I6" s="1170"/>
      <c r="J6" s="1170"/>
      <c r="K6" s="1170"/>
      <c r="L6" s="1170"/>
      <c r="M6" s="1170"/>
      <c r="N6" s="1170"/>
      <c r="O6" s="389"/>
    </row>
    <row r="7" spans="1:17" s="7" customFormat="1" ht="24.75" customHeight="1" x14ac:dyDescent="0.2">
      <c r="A7" s="364"/>
      <c r="B7" s="1170"/>
      <c r="C7" s="1170"/>
      <c r="D7" s="1170"/>
      <c r="E7" s="1170"/>
      <c r="F7" s="1170"/>
      <c r="G7" s="1170"/>
      <c r="H7" s="1170"/>
      <c r="I7" s="1170"/>
      <c r="J7" s="1170"/>
      <c r="K7" s="1170"/>
      <c r="L7" s="1170"/>
      <c r="M7" s="1170"/>
      <c r="N7" s="1170"/>
      <c r="O7" s="389"/>
    </row>
    <row r="8" spans="1:17" s="7" customFormat="1" ht="15.75" customHeight="1" x14ac:dyDescent="0.2">
      <c r="A8" s="364"/>
      <c r="B8" s="1171" t="s">
        <v>489</v>
      </c>
      <c r="C8" s="1171"/>
      <c r="D8" s="1171"/>
      <c r="E8" s="1171"/>
      <c r="F8" s="1171"/>
      <c r="G8" s="1171"/>
      <c r="H8" s="1171"/>
      <c r="I8" s="1171"/>
      <c r="J8" s="1171"/>
      <c r="K8" s="1171"/>
      <c r="L8" s="1171"/>
      <c r="M8" s="1171"/>
      <c r="N8" s="1171"/>
    </row>
    <row r="9" spans="1:17" s="361" customFormat="1" ht="6" customHeight="1" x14ac:dyDescent="0.2">
      <c r="A9" s="365"/>
      <c r="B9" s="365"/>
      <c r="C9" s="365"/>
      <c r="D9" s="365"/>
      <c r="E9" s="365"/>
      <c r="F9" s="365"/>
      <c r="G9" s="365"/>
      <c r="H9" s="365"/>
      <c r="I9" s="365"/>
      <c r="J9" s="365"/>
      <c r="K9" s="365"/>
      <c r="L9" s="365"/>
    </row>
    <row r="10" spans="1:17" s="356" customFormat="1" x14ac:dyDescent="0.2"/>
    <row r="11" spans="1:17" s="390" customFormat="1" x14ac:dyDescent="0.2">
      <c r="C11" s="1172" t="s">
        <v>35</v>
      </c>
      <c r="D11" s="1172"/>
      <c r="E11" s="1172"/>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85542</v>
      </c>
      <c r="D13" s="392">
        <v>77980</v>
      </c>
      <c r="E13" s="392">
        <v>7562</v>
      </c>
      <c r="F13" s="393">
        <v>0.91159898061770828</v>
      </c>
      <c r="G13" s="393">
        <v>8.8401019382291737E-2</v>
      </c>
      <c r="I13" s="391">
        <v>14</v>
      </c>
      <c r="J13" s="391">
        <v>1</v>
      </c>
      <c r="K13" s="391">
        <v>8</v>
      </c>
      <c r="L13" s="390" t="s">
        <v>7</v>
      </c>
      <c r="M13" s="392">
        <v>34319</v>
      </c>
      <c r="N13" s="392">
        <v>40</v>
      </c>
      <c r="O13" s="393">
        <v>0.99883582176431207</v>
      </c>
      <c r="P13" s="393">
        <v>1.1641782356878838E-3</v>
      </c>
      <c r="Q13" s="393">
        <v>0.93105024428353211</v>
      </c>
    </row>
    <row r="14" spans="1:17" s="390" customFormat="1" ht="15" x14ac:dyDescent="0.25">
      <c r="B14" s="390" t="s">
        <v>10</v>
      </c>
      <c r="C14" s="392">
        <v>11989</v>
      </c>
      <c r="D14" s="392">
        <v>11890</v>
      </c>
      <c r="E14" s="392">
        <v>99</v>
      </c>
      <c r="F14" s="393">
        <v>0.99174243056134792</v>
      </c>
      <c r="G14" s="393">
        <v>8.2575694386520983E-3</v>
      </c>
      <c r="I14" s="391">
        <v>3</v>
      </c>
      <c r="J14" s="391">
        <v>2</v>
      </c>
      <c r="K14" s="391">
        <v>13</v>
      </c>
      <c r="L14" s="390" t="s">
        <v>38</v>
      </c>
      <c r="M14" s="392">
        <v>26370</v>
      </c>
      <c r="N14" s="392">
        <v>169</v>
      </c>
      <c r="O14" s="393">
        <v>0.99363201326349904</v>
      </c>
      <c r="P14" s="393">
        <v>6.3679867365009982E-3</v>
      </c>
      <c r="Q14" s="393">
        <v>0.93105024428353211</v>
      </c>
    </row>
    <row r="15" spans="1:17" s="390" customFormat="1" ht="15" x14ac:dyDescent="0.25">
      <c r="B15" s="390" t="s">
        <v>40</v>
      </c>
      <c r="C15" s="392">
        <v>8123</v>
      </c>
      <c r="D15" s="392">
        <v>7499</v>
      </c>
      <c r="E15" s="392">
        <v>624</v>
      </c>
      <c r="F15" s="393">
        <v>0.92318109073002586</v>
      </c>
      <c r="G15" s="393">
        <v>7.6818909269974145E-2</v>
      </c>
      <c r="I15" s="391">
        <v>12</v>
      </c>
      <c r="J15" s="391">
        <v>3</v>
      </c>
      <c r="K15" s="391">
        <v>2</v>
      </c>
      <c r="L15" s="390" t="s">
        <v>10</v>
      </c>
      <c r="M15" s="392">
        <v>11890</v>
      </c>
      <c r="N15" s="392">
        <v>99</v>
      </c>
      <c r="O15" s="393">
        <v>0.99174243056134792</v>
      </c>
      <c r="P15" s="393">
        <v>8.2575694386520983E-3</v>
      </c>
      <c r="Q15" s="393">
        <v>0.93105024428353211</v>
      </c>
    </row>
    <row r="16" spans="1:17" s="390" customFormat="1" ht="15" x14ac:dyDescent="0.25">
      <c r="B16" s="390" t="s">
        <v>41</v>
      </c>
      <c r="C16" s="392">
        <v>8108</v>
      </c>
      <c r="D16" s="392">
        <v>7532</v>
      </c>
      <c r="E16" s="392">
        <v>576</v>
      </c>
      <c r="F16" s="393">
        <v>0.92895905278737045</v>
      </c>
      <c r="G16" s="393">
        <v>7.1040947212629504E-2</v>
      </c>
      <c r="I16" s="391">
        <v>10</v>
      </c>
      <c r="J16" s="391">
        <v>4</v>
      </c>
      <c r="K16" s="391">
        <v>17</v>
      </c>
      <c r="L16" s="390" t="s">
        <v>47</v>
      </c>
      <c r="M16" s="392">
        <v>3336</v>
      </c>
      <c r="N16" s="392">
        <v>89</v>
      </c>
      <c r="O16" s="393">
        <v>0.97401459854014594</v>
      </c>
      <c r="P16" s="393">
        <v>2.5985401459854014E-2</v>
      </c>
      <c r="Q16" s="393">
        <v>0.93105024428353211</v>
      </c>
    </row>
    <row r="17" spans="2:17" s="390" customFormat="1" ht="15" x14ac:dyDescent="0.25">
      <c r="B17" s="390" t="s">
        <v>9</v>
      </c>
      <c r="C17" s="392">
        <v>15100</v>
      </c>
      <c r="D17" s="392">
        <v>13240</v>
      </c>
      <c r="E17" s="392">
        <v>1860</v>
      </c>
      <c r="F17" s="393">
        <v>0.87682119205298015</v>
      </c>
      <c r="G17" s="393">
        <v>0.12317880794701987</v>
      </c>
      <c r="I17" s="391">
        <v>18</v>
      </c>
      <c r="J17" s="391">
        <v>5</v>
      </c>
      <c r="K17" s="391">
        <v>14</v>
      </c>
      <c r="L17" s="390" t="s">
        <v>45</v>
      </c>
      <c r="M17" s="392">
        <v>58364</v>
      </c>
      <c r="N17" s="392">
        <v>1902</v>
      </c>
      <c r="O17" s="393">
        <v>0.96843991637075633</v>
      </c>
      <c r="P17" s="393">
        <v>3.1560083629243688E-2</v>
      </c>
      <c r="Q17" s="393">
        <v>0.93105024428353211</v>
      </c>
    </row>
    <row r="18" spans="2:17" s="390" customFormat="1" ht="15" x14ac:dyDescent="0.25">
      <c r="B18" s="390" t="s">
        <v>8</v>
      </c>
      <c r="C18" s="392">
        <v>5828</v>
      </c>
      <c r="D18" s="392">
        <v>5577</v>
      </c>
      <c r="E18" s="392">
        <v>251</v>
      </c>
      <c r="F18" s="393">
        <v>0.95693205216197663</v>
      </c>
      <c r="G18" s="393">
        <v>4.3067947838023334E-2</v>
      </c>
      <c r="I18" s="391">
        <v>8</v>
      </c>
      <c r="J18" s="391">
        <v>6</v>
      </c>
      <c r="K18" s="391">
        <v>10</v>
      </c>
      <c r="L18" s="390" t="s">
        <v>42</v>
      </c>
      <c r="M18" s="392">
        <v>388</v>
      </c>
      <c r="N18" s="392">
        <v>13</v>
      </c>
      <c r="O18" s="393">
        <v>0.96758104738154616</v>
      </c>
      <c r="P18" s="393">
        <v>3.2418952618453865E-2</v>
      </c>
      <c r="Q18" s="393">
        <v>0.93105024428353211</v>
      </c>
    </row>
    <row r="19" spans="2:17" s="390" customFormat="1" ht="15" x14ac:dyDescent="0.25">
      <c r="B19" s="390" t="s">
        <v>43</v>
      </c>
      <c r="C19" s="392">
        <v>22411</v>
      </c>
      <c r="D19" s="392">
        <v>21619</v>
      </c>
      <c r="E19" s="392">
        <v>792</v>
      </c>
      <c r="F19" s="393">
        <v>0.96466021150327963</v>
      </c>
      <c r="G19" s="393">
        <v>3.5339788496720363E-2</v>
      </c>
      <c r="I19" s="391">
        <v>7</v>
      </c>
      <c r="J19" s="391">
        <v>7</v>
      </c>
      <c r="K19" s="391">
        <v>7</v>
      </c>
      <c r="L19" s="390" t="s">
        <v>43</v>
      </c>
      <c r="M19" s="392">
        <v>21619</v>
      </c>
      <c r="N19" s="392">
        <v>792</v>
      </c>
      <c r="O19" s="393">
        <v>0.96466021150327963</v>
      </c>
      <c r="P19" s="393">
        <v>3.5339788496720363E-2</v>
      </c>
      <c r="Q19" s="393">
        <v>0.93105024428353211</v>
      </c>
    </row>
    <row r="20" spans="2:17" s="390" customFormat="1" ht="15" x14ac:dyDescent="0.25">
      <c r="B20" s="390" t="s">
        <v>7</v>
      </c>
      <c r="C20" s="392">
        <v>34359</v>
      </c>
      <c r="D20" s="392">
        <v>34319</v>
      </c>
      <c r="E20" s="392">
        <v>40</v>
      </c>
      <c r="F20" s="393">
        <v>0.99883582176431207</v>
      </c>
      <c r="G20" s="393">
        <v>1.1641782356878838E-3</v>
      </c>
      <c r="I20" s="391">
        <v>1</v>
      </c>
      <c r="J20" s="391">
        <v>8</v>
      </c>
      <c r="K20" s="391">
        <v>6</v>
      </c>
      <c r="L20" s="390" t="s">
        <v>8</v>
      </c>
      <c r="M20" s="392">
        <v>5577</v>
      </c>
      <c r="N20" s="392">
        <v>251</v>
      </c>
      <c r="O20" s="393">
        <v>0.95693205216197663</v>
      </c>
      <c r="P20" s="393">
        <v>4.3067947838023334E-2</v>
      </c>
      <c r="Q20" s="393">
        <v>0.93105024428353211</v>
      </c>
    </row>
    <row r="21" spans="2:17" s="390" customFormat="1" ht="15" x14ac:dyDescent="0.25">
      <c r="B21" s="390" t="s">
        <v>44</v>
      </c>
      <c r="C21" s="392">
        <v>50771</v>
      </c>
      <c r="D21" s="392">
        <v>44134</v>
      </c>
      <c r="E21" s="392">
        <v>6637</v>
      </c>
      <c r="F21" s="393">
        <v>0.86927576766264203</v>
      </c>
      <c r="G21" s="393">
        <v>0.13072423233735794</v>
      </c>
      <c r="I21" s="391">
        <v>20</v>
      </c>
      <c r="J21" s="391">
        <v>9</v>
      </c>
      <c r="K21" s="391">
        <v>20</v>
      </c>
      <c r="L21" s="390" t="s">
        <v>114</v>
      </c>
      <c r="M21" s="392">
        <v>399239</v>
      </c>
      <c r="N21" s="392">
        <v>29566</v>
      </c>
      <c r="O21" s="393">
        <v>0.93105024428353211</v>
      </c>
      <c r="P21" s="393">
        <v>6.8949755716467859E-2</v>
      </c>
      <c r="Q21" s="393">
        <v>0.93105024428353211</v>
      </c>
    </row>
    <row r="22" spans="2:17" s="390" customFormat="1" ht="15" x14ac:dyDescent="0.25">
      <c r="B22" s="390" t="s">
        <v>42</v>
      </c>
      <c r="C22" s="392">
        <v>401</v>
      </c>
      <c r="D22" s="392">
        <v>388</v>
      </c>
      <c r="E22" s="392">
        <v>13</v>
      </c>
      <c r="F22" s="393">
        <v>0.96758104738154616</v>
      </c>
      <c r="G22" s="393">
        <v>3.2418952618453865E-2</v>
      </c>
      <c r="I22" s="391">
        <v>6</v>
      </c>
      <c r="J22" s="391">
        <v>10</v>
      </c>
      <c r="K22" s="391">
        <v>4</v>
      </c>
      <c r="L22" s="390" t="s">
        <v>41</v>
      </c>
      <c r="M22" s="392">
        <v>7532</v>
      </c>
      <c r="N22" s="392">
        <v>576</v>
      </c>
      <c r="O22" s="393">
        <v>0.92895905278737045</v>
      </c>
      <c r="P22" s="393">
        <v>7.1040947212629504E-2</v>
      </c>
      <c r="Q22" s="393">
        <v>0.93105024428353211</v>
      </c>
    </row>
    <row r="23" spans="2:17" s="390" customFormat="1" ht="15" x14ac:dyDescent="0.25">
      <c r="B23" s="390" t="s">
        <v>6</v>
      </c>
      <c r="C23" s="392">
        <v>45541</v>
      </c>
      <c r="D23" s="392">
        <v>41947</v>
      </c>
      <c r="E23" s="392">
        <v>3594</v>
      </c>
      <c r="F23" s="393">
        <v>0.921082101842296</v>
      </c>
      <c r="G23" s="393">
        <v>7.8917898157704044E-2</v>
      </c>
      <c r="I23" s="391">
        <v>13</v>
      </c>
      <c r="J23" s="391">
        <v>11</v>
      </c>
      <c r="K23" s="391">
        <v>19</v>
      </c>
      <c r="L23" s="390" t="s">
        <v>49</v>
      </c>
      <c r="M23" s="392">
        <v>2443</v>
      </c>
      <c r="N23" s="392">
        <v>193</v>
      </c>
      <c r="O23" s="393">
        <v>0.92678300455235207</v>
      </c>
      <c r="P23" s="393">
        <v>7.3216995447647953E-2</v>
      </c>
      <c r="Q23" s="393">
        <v>0.93105024428353211</v>
      </c>
    </row>
    <row r="24" spans="2:17" s="390" customFormat="1" ht="15" x14ac:dyDescent="0.25">
      <c r="B24" s="390" t="s">
        <v>5</v>
      </c>
      <c r="C24" s="392">
        <v>13082</v>
      </c>
      <c r="D24" s="392">
        <v>11887</v>
      </c>
      <c r="E24" s="392">
        <v>1195</v>
      </c>
      <c r="F24" s="393">
        <v>0.90865311114508485</v>
      </c>
      <c r="G24" s="393">
        <v>9.1346888854915154E-2</v>
      </c>
      <c r="I24" s="391">
        <v>15</v>
      </c>
      <c r="J24" s="391">
        <v>12</v>
      </c>
      <c r="K24" s="391">
        <v>3</v>
      </c>
      <c r="L24" s="390" t="s">
        <v>40</v>
      </c>
      <c r="M24" s="392">
        <v>7499</v>
      </c>
      <c r="N24" s="392">
        <v>624</v>
      </c>
      <c r="O24" s="393">
        <v>0.92318109073002586</v>
      </c>
      <c r="P24" s="393">
        <v>7.6818909269974145E-2</v>
      </c>
      <c r="Q24" s="393">
        <v>0.93105024428353211</v>
      </c>
    </row>
    <row r="25" spans="2:17" s="390" customFormat="1" ht="15" x14ac:dyDescent="0.25">
      <c r="B25" s="390" t="s">
        <v>38</v>
      </c>
      <c r="C25" s="392">
        <v>26539</v>
      </c>
      <c r="D25" s="392">
        <v>26370</v>
      </c>
      <c r="E25" s="392">
        <v>169</v>
      </c>
      <c r="F25" s="393">
        <v>0.99363201326349904</v>
      </c>
      <c r="G25" s="393">
        <v>6.3679867365009982E-3</v>
      </c>
      <c r="I25" s="391">
        <v>2</v>
      </c>
      <c r="J25" s="391">
        <v>13</v>
      </c>
      <c r="K25" s="391">
        <v>11</v>
      </c>
      <c r="L25" s="390" t="s">
        <v>6</v>
      </c>
      <c r="M25" s="392">
        <v>41947</v>
      </c>
      <c r="N25" s="392">
        <v>3594</v>
      </c>
      <c r="O25" s="393">
        <v>0.921082101842296</v>
      </c>
      <c r="P25" s="393">
        <v>7.8917898157704044E-2</v>
      </c>
      <c r="Q25" s="393">
        <v>0.93105024428353211</v>
      </c>
    </row>
    <row r="26" spans="2:17" s="390" customFormat="1" ht="15" x14ac:dyDescent="0.25">
      <c r="B26" s="390" t="s">
        <v>45</v>
      </c>
      <c r="C26" s="392">
        <v>60266</v>
      </c>
      <c r="D26" s="392">
        <v>58364</v>
      </c>
      <c r="E26" s="392">
        <v>1902</v>
      </c>
      <c r="F26" s="393">
        <v>0.96843991637075633</v>
      </c>
      <c r="G26" s="393">
        <v>3.1560083629243688E-2</v>
      </c>
      <c r="I26" s="391">
        <v>5</v>
      </c>
      <c r="J26" s="391">
        <v>14</v>
      </c>
      <c r="K26" s="391">
        <v>1</v>
      </c>
      <c r="L26" s="390" t="s">
        <v>11</v>
      </c>
      <c r="M26" s="392">
        <v>77980</v>
      </c>
      <c r="N26" s="392">
        <v>7562</v>
      </c>
      <c r="O26" s="393">
        <v>0.91159898061770828</v>
      </c>
      <c r="P26" s="393">
        <v>8.8401019382291737E-2</v>
      </c>
      <c r="Q26" s="393">
        <v>0.93105024428353211</v>
      </c>
    </row>
    <row r="27" spans="2:17" s="390" customFormat="1" ht="15" x14ac:dyDescent="0.25">
      <c r="B27" s="390" t="s">
        <v>50</v>
      </c>
      <c r="C27" s="392">
        <v>811</v>
      </c>
      <c r="D27" s="392">
        <v>729</v>
      </c>
      <c r="E27" s="392">
        <v>82</v>
      </c>
      <c r="F27" s="393">
        <v>0.89889025893958074</v>
      </c>
      <c r="G27" s="393">
        <v>0.10110974106041924</v>
      </c>
      <c r="I27" s="391">
        <v>17</v>
      </c>
      <c r="J27" s="391">
        <v>15</v>
      </c>
      <c r="K27" s="391">
        <v>12</v>
      </c>
      <c r="L27" s="390" t="s">
        <v>5</v>
      </c>
      <c r="M27" s="392">
        <v>11887</v>
      </c>
      <c r="N27" s="392">
        <v>1195</v>
      </c>
      <c r="O27" s="393">
        <v>0.90865311114508485</v>
      </c>
      <c r="P27" s="393">
        <v>9.1346888854915154E-2</v>
      </c>
      <c r="Q27" s="393">
        <v>0.93105024428353211</v>
      </c>
    </row>
    <row r="28" spans="2:17" s="390" customFormat="1" ht="15" x14ac:dyDescent="0.25">
      <c r="B28" s="390" t="s">
        <v>46</v>
      </c>
      <c r="C28" s="392">
        <v>14383</v>
      </c>
      <c r="D28" s="392">
        <v>13003</v>
      </c>
      <c r="E28" s="392">
        <v>1380</v>
      </c>
      <c r="F28" s="393">
        <v>0.90405339637071547</v>
      </c>
      <c r="G28" s="393">
        <v>9.5946603629284574E-2</v>
      </c>
      <c r="I28" s="391">
        <v>16</v>
      </c>
      <c r="J28" s="391">
        <v>16</v>
      </c>
      <c r="K28" s="391">
        <v>16</v>
      </c>
      <c r="L28" s="390" t="s">
        <v>46</v>
      </c>
      <c r="M28" s="392">
        <v>13003</v>
      </c>
      <c r="N28" s="392">
        <v>1380</v>
      </c>
      <c r="O28" s="393">
        <v>0.90405339637071547</v>
      </c>
      <c r="P28" s="393">
        <v>9.5946603629284574E-2</v>
      </c>
      <c r="Q28" s="393">
        <v>0.93105024428353211</v>
      </c>
    </row>
    <row r="29" spans="2:17" s="390" customFormat="1" ht="15" x14ac:dyDescent="0.25">
      <c r="B29" s="390" t="s">
        <v>47</v>
      </c>
      <c r="C29" s="392">
        <v>3425</v>
      </c>
      <c r="D29" s="392">
        <v>3336</v>
      </c>
      <c r="E29" s="392">
        <v>89</v>
      </c>
      <c r="F29" s="393">
        <v>0.97401459854014594</v>
      </c>
      <c r="G29" s="393">
        <v>2.5985401459854014E-2</v>
      </c>
      <c r="I29" s="391">
        <v>4</v>
      </c>
      <c r="J29" s="391">
        <v>17</v>
      </c>
      <c r="K29" s="391">
        <v>15</v>
      </c>
      <c r="L29" s="390" t="s">
        <v>50</v>
      </c>
      <c r="M29" s="392">
        <v>729</v>
      </c>
      <c r="N29" s="392">
        <v>82</v>
      </c>
      <c r="O29" s="393">
        <v>0.89889025893958074</v>
      </c>
      <c r="P29" s="393">
        <v>0.10110974106041924</v>
      </c>
      <c r="Q29" s="393">
        <v>0.93105024428353211</v>
      </c>
    </row>
    <row r="30" spans="2:17" s="390" customFormat="1" ht="15" x14ac:dyDescent="0.25">
      <c r="B30" s="390" t="s">
        <v>48</v>
      </c>
      <c r="C30" s="392">
        <v>19490</v>
      </c>
      <c r="D30" s="392">
        <v>16982</v>
      </c>
      <c r="E30" s="392">
        <v>2508</v>
      </c>
      <c r="F30" s="393">
        <v>0.87131862493586454</v>
      </c>
      <c r="G30" s="393">
        <v>0.12868137506413546</v>
      </c>
      <c r="I30" s="391">
        <v>19</v>
      </c>
      <c r="J30" s="391">
        <v>18</v>
      </c>
      <c r="K30" s="391">
        <v>5</v>
      </c>
      <c r="L30" s="390" t="s">
        <v>9</v>
      </c>
      <c r="M30" s="392">
        <v>13240</v>
      </c>
      <c r="N30" s="392">
        <v>1860</v>
      </c>
      <c r="O30" s="393">
        <v>0.87682119205298015</v>
      </c>
      <c r="P30" s="393">
        <v>0.12317880794701987</v>
      </c>
      <c r="Q30" s="393">
        <v>0.93105024428353211</v>
      </c>
    </row>
    <row r="31" spans="2:17" s="390" customFormat="1" ht="15" x14ac:dyDescent="0.25">
      <c r="B31" s="390" t="s">
        <v>49</v>
      </c>
      <c r="C31" s="392">
        <v>2636</v>
      </c>
      <c r="D31" s="392">
        <v>2443</v>
      </c>
      <c r="E31" s="392">
        <v>193</v>
      </c>
      <c r="F31" s="393">
        <v>0.92678300455235207</v>
      </c>
      <c r="G31" s="393">
        <v>7.3216995447647953E-2</v>
      </c>
      <c r="I31" s="391">
        <v>11</v>
      </c>
      <c r="J31" s="391">
        <v>19</v>
      </c>
      <c r="K31" s="391">
        <v>18</v>
      </c>
      <c r="L31" s="390" t="s">
        <v>48</v>
      </c>
      <c r="M31" s="392">
        <v>16982</v>
      </c>
      <c r="N31" s="392">
        <v>2508</v>
      </c>
      <c r="O31" s="393">
        <v>0.87131862493586454</v>
      </c>
      <c r="P31" s="393">
        <v>0.12868137506413546</v>
      </c>
      <c r="Q31" s="393">
        <v>0.93105024428353211</v>
      </c>
    </row>
    <row r="32" spans="2:17" s="390" customFormat="1" ht="15" x14ac:dyDescent="0.25">
      <c r="B32" s="394" t="s">
        <v>114</v>
      </c>
      <c r="C32" s="395">
        <v>428805</v>
      </c>
      <c r="D32" s="395">
        <v>399239</v>
      </c>
      <c r="E32" s="395">
        <v>29566</v>
      </c>
      <c r="F32" s="396">
        <v>0.93105024428353211</v>
      </c>
      <c r="G32" s="396">
        <v>6.8949755716467859E-2</v>
      </c>
      <c r="I32" s="391">
        <v>9</v>
      </c>
      <c r="J32" s="391">
        <v>20</v>
      </c>
      <c r="K32" s="391">
        <v>9</v>
      </c>
      <c r="L32" s="390" t="s">
        <v>44</v>
      </c>
      <c r="M32" s="392">
        <v>44134</v>
      </c>
      <c r="N32" s="392">
        <v>6637</v>
      </c>
      <c r="O32" s="393">
        <v>0.86927576766264203</v>
      </c>
      <c r="P32" s="393">
        <v>0.13072423233735794</v>
      </c>
      <c r="Q32" s="393">
        <v>0.93105024428353211</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39.75" customHeight="1" x14ac:dyDescent="0.25">
      <c r="A3" s="866"/>
      <c r="B3" s="1032" t="s">
        <v>381</v>
      </c>
      <c r="C3" s="1032"/>
      <c r="D3" s="1032"/>
      <c r="E3" s="1032"/>
      <c r="F3" s="1032"/>
      <c r="G3" s="1032"/>
      <c r="H3" s="1032"/>
      <c r="I3" s="1032"/>
      <c r="J3" s="1032"/>
      <c r="K3" s="1032"/>
      <c r="L3" s="1032"/>
      <c r="M3" s="1032"/>
      <c r="N3" s="1032"/>
      <c r="O3" s="1032"/>
      <c r="P3" s="1032"/>
      <c r="Q3" s="1032"/>
      <c r="R3" s="1032"/>
      <c r="S3" s="1032"/>
    </row>
    <row r="5" spans="1:21" x14ac:dyDescent="0.25">
      <c r="B5" s="869"/>
      <c r="C5" s="1027" t="s">
        <v>377</v>
      </c>
      <c r="D5" s="1027"/>
      <c r="E5" s="1027"/>
      <c r="F5" s="1027"/>
      <c r="G5" s="1027"/>
      <c r="H5" s="1027"/>
      <c r="I5" s="1027"/>
      <c r="J5" s="1027" t="s">
        <v>351</v>
      </c>
      <c r="K5" s="1027"/>
      <c r="L5" s="1027"/>
      <c r="M5" s="1027"/>
      <c r="N5" s="1027"/>
      <c r="O5" s="1027"/>
      <c r="P5" s="1027"/>
      <c r="Q5" s="1027"/>
      <c r="R5" s="1027"/>
      <c r="S5" s="1027"/>
    </row>
    <row r="6" spans="1:21" ht="21" customHeight="1" x14ac:dyDescent="0.25">
      <c r="B6" s="869"/>
      <c r="C6" s="1028"/>
      <c r="D6" s="1028"/>
      <c r="E6" s="1028"/>
      <c r="F6" s="1028"/>
      <c r="G6" s="1028"/>
      <c r="H6" s="1028"/>
      <c r="I6" s="1028"/>
      <c r="J6" s="1028">
        <v>43830</v>
      </c>
      <c r="K6" s="1029"/>
      <c r="L6" s="1030">
        <v>44196</v>
      </c>
      <c r="M6" s="1030"/>
      <c r="N6" s="1030">
        <v>44561</v>
      </c>
      <c r="O6" s="1030"/>
      <c r="P6" s="1030">
        <v>44926</v>
      </c>
      <c r="Q6" s="1030"/>
      <c r="R6" s="1030">
        <f>EVO_sol!R6</f>
        <v>45169</v>
      </c>
      <c r="S6" s="1030"/>
    </row>
    <row r="7" spans="1:21" x14ac:dyDescent="0.25">
      <c r="B7" s="938"/>
      <c r="C7" s="871">
        <v>43465</v>
      </c>
      <c r="D7" s="871">
        <v>43830</v>
      </c>
      <c r="E7" s="871">
        <v>44196</v>
      </c>
      <c r="F7" s="871">
        <v>44561</v>
      </c>
      <c r="G7" s="871">
        <v>44926</v>
      </c>
      <c r="H7" s="871">
        <f>EVO!H7</f>
        <v>45169</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75097</v>
      </c>
      <c r="D8" s="917">
        <v>73871</v>
      </c>
      <c r="E8" s="917">
        <v>56534</v>
      </c>
      <c r="F8" s="917">
        <v>38325</v>
      </c>
      <c r="G8" s="917">
        <v>36606</v>
      </c>
      <c r="H8" s="917">
        <v>42791</v>
      </c>
      <c r="I8" s="882"/>
      <c r="J8" s="918">
        <v>-1.6325552285710532E-2</v>
      </c>
      <c r="K8" s="917">
        <v>-1226</v>
      </c>
      <c r="L8" s="919">
        <v>-0.23469291061444952</v>
      </c>
      <c r="M8" s="920">
        <v>-17337</v>
      </c>
      <c r="N8" s="919">
        <v>-0.32208936215374817</v>
      </c>
      <c r="O8" s="920">
        <v>-18209</v>
      </c>
      <c r="P8" s="919">
        <v>-4.4853228962817959E-2</v>
      </c>
      <c r="Q8" s="920">
        <f>G8-F8</f>
        <v>-1719</v>
      </c>
      <c r="R8" s="921">
        <f>[1]Cuadro_CCAA2!N105</f>
        <v>0.19471200826423196</v>
      </c>
      <c r="S8" s="920">
        <f>[1]Cuadro_CCAA2!O105</f>
        <v>6974</v>
      </c>
    </row>
    <row r="9" spans="1:21" x14ac:dyDescent="0.25">
      <c r="B9" s="939" t="s">
        <v>10</v>
      </c>
      <c r="C9" s="887">
        <v>6000</v>
      </c>
      <c r="D9" s="887">
        <v>6236</v>
      </c>
      <c r="E9" s="887">
        <v>4811</v>
      </c>
      <c r="F9" s="887">
        <v>2779</v>
      </c>
      <c r="G9" s="887">
        <v>1565</v>
      </c>
      <c r="H9" s="887">
        <v>635</v>
      </c>
      <c r="I9" s="888"/>
      <c r="J9" s="889">
        <v>3.9333333333333442E-2</v>
      </c>
      <c r="K9" s="887">
        <v>236</v>
      </c>
      <c r="L9" s="892">
        <v>-0.22851186658114175</v>
      </c>
      <c r="M9" s="890">
        <v>-1425</v>
      </c>
      <c r="N9" s="892">
        <v>-0.4223654125961338</v>
      </c>
      <c r="O9" s="890">
        <v>-2032</v>
      </c>
      <c r="P9" s="892">
        <v>-0.43684778697373161</v>
      </c>
      <c r="Q9" s="890">
        <f t="shared" ref="Q9:Q26" si="0">G9-F9</f>
        <v>-1214</v>
      </c>
      <c r="R9" s="891">
        <f>[1]Cuadro_CCAA2!N106</f>
        <v>-0.608266502159161</v>
      </c>
      <c r="S9" s="890">
        <f>[1]Cuadro_CCAA2!O106</f>
        <v>-986</v>
      </c>
    </row>
    <row r="10" spans="1:21" x14ac:dyDescent="0.25">
      <c r="B10" s="939" t="s">
        <v>40</v>
      </c>
      <c r="C10" s="887">
        <v>3524</v>
      </c>
      <c r="D10" s="887">
        <v>5794</v>
      </c>
      <c r="E10" s="887">
        <v>3064</v>
      </c>
      <c r="F10" s="887">
        <v>2063</v>
      </c>
      <c r="G10" s="887">
        <v>2778</v>
      </c>
      <c r="H10" s="887">
        <v>3030</v>
      </c>
      <c r="I10" s="888"/>
      <c r="J10" s="889">
        <v>0.64415437003405218</v>
      </c>
      <c r="K10" s="887">
        <v>2270</v>
      </c>
      <c r="L10" s="892">
        <v>-0.47117707973765965</v>
      </c>
      <c r="M10" s="890">
        <v>-2730</v>
      </c>
      <c r="N10" s="892">
        <v>-0.32669712793733685</v>
      </c>
      <c r="O10" s="890">
        <v>-1001</v>
      </c>
      <c r="P10" s="892">
        <v>0.34658264663111971</v>
      </c>
      <c r="Q10" s="890">
        <f t="shared" si="0"/>
        <v>715</v>
      </c>
      <c r="R10" s="891">
        <f>[1]Cuadro_CCAA2!N107</f>
        <v>1.0000000000000009E-2</v>
      </c>
      <c r="S10" s="890">
        <f>[1]Cuadro_CCAA2!O107</f>
        <v>30</v>
      </c>
    </row>
    <row r="11" spans="1:21" x14ac:dyDescent="0.25">
      <c r="B11" s="939" t="s">
        <v>41</v>
      </c>
      <c r="C11" s="887">
        <v>2811</v>
      </c>
      <c r="D11" s="887">
        <v>4317</v>
      </c>
      <c r="E11" s="887">
        <v>2454</v>
      </c>
      <c r="F11" s="887">
        <v>2514</v>
      </c>
      <c r="G11" s="887">
        <v>3293</v>
      </c>
      <c r="H11" s="887">
        <v>3706</v>
      </c>
      <c r="I11" s="888"/>
      <c r="J11" s="889">
        <v>0.53575240128068313</v>
      </c>
      <c r="K11" s="887">
        <v>1506</v>
      </c>
      <c r="L11" s="892">
        <v>-0.43154968728283527</v>
      </c>
      <c r="M11" s="890">
        <v>-1863</v>
      </c>
      <c r="N11" s="892">
        <v>2.4449877750611249E-2</v>
      </c>
      <c r="O11" s="890">
        <v>60</v>
      </c>
      <c r="P11" s="892">
        <v>0.30986475735879071</v>
      </c>
      <c r="Q11" s="890">
        <f t="shared" si="0"/>
        <v>779</v>
      </c>
      <c r="R11" s="891">
        <f>[1]Cuadro_CCAA2!N108</f>
        <v>0.25414551607445013</v>
      </c>
      <c r="S11" s="890">
        <f>[1]Cuadro_CCAA2!O108</f>
        <v>751</v>
      </c>
    </row>
    <row r="12" spans="1:21" x14ac:dyDescent="0.25">
      <c r="B12" s="939" t="s">
        <v>9</v>
      </c>
      <c r="C12" s="887">
        <v>8956</v>
      </c>
      <c r="D12" s="887">
        <v>9040</v>
      </c>
      <c r="E12" s="887">
        <v>8082</v>
      </c>
      <c r="F12" s="887">
        <v>9950</v>
      </c>
      <c r="G12" s="887">
        <v>7071</v>
      </c>
      <c r="H12" s="887">
        <v>5928</v>
      </c>
      <c r="I12" s="888"/>
      <c r="J12" s="889">
        <v>9.3791871371147195E-3</v>
      </c>
      <c r="K12" s="887">
        <v>84</v>
      </c>
      <c r="L12" s="892">
        <v>-0.10597345132743363</v>
      </c>
      <c r="M12" s="890">
        <v>-958</v>
      </c>
      <c r="N12" s="892">
        <v>0.23113090819104176</v>
      </c>
      <c r="O12" s="890">
        <v>1868</v>
      </c>
      <c r="P12" s="892">
        <v>-0.28934673366834174</v>
      </c>
      <c r="Q12" s="890">
        <f t="shared" si="0"/>
        <v>-2879</v>
      </c>
      <c r="R12" s="891">
        <f>[1]Cuadro_CCAA2!N109</f>
        <v>-0.29637982195845702</v>
      </c>
      <c r="S12" s="890">
        <f>[1]Cuadro_CCAA2!O109</f>
        <v>-2497</v>
      </c>
      <c r="U12" s="922"/>
    </row>
    <row r="13" spans="1:21" x14ac:dyDescent="0.25">
      <c r="B13" s="939" t="s">
        <v>8</v>
      </c>
      <c r="C13" s="887">
        <v>4667</v>
      </c>
      <c r="D13" s="887">
        <v>3990</v>
      </c>
      <c r="E13" s="887">
        <v>3899</v>
      </c>
      <c r="F13" s="887">
        <v>1365</v>
      </c>
      <c r="G13" s="887">
        <v>873</v>
      </c>
      <c r="H13" s="887">
        <v>1172</v>
      </c>
      <c r="I13" s="888"/>
      <c r="J13" s="889">
        <v>-0.14506106706663813</v>
      </c>
      <c r="K13" s="887">
        <v>-677</v>
      </c>
      <c r="L13" s="892">
        <v>-2.2807017543859609E-2</v>
      </c>
      <c r="M13" s="890">
        <v>-91</v>
      </c>
      <c r="N13" s="892">
        <v>-0.64991023339317766</v>
      </c>
      <c r="O13" s="890">
        <v>-2534</v>
      </c>
      <c r="P13" s="892">
        <v>-0.36043956043956049</v>
      </c>
      <c r="Q13" s="890">
        <f t="shared" si="0"/>
        <v>-492</v>
      </c>
      <c r="R13" s="891">
        <f>[1]Cuadro_CCAA2!N110</f>
        <v>-0.2222959522229595</v>
      </c>
      <c r="S13" s="890">
        <f>[1]Cuadro_CCAA2!O110</f>
        <v>-335</v>
      </c>
      <c r="U13" s="922"/>
    </row>
    <row r="14" spans="1:21" x14ac:dyDescent="0.25">
      <c r="B14" s="939" t="s">
        <v>7</v>
      </c>
      <c r="C14" s="887">
        <v>1471</v>
      </c>
      <c r="D14" s="887">
        <v>1593</v>
      </c>
      <c r="E14" s="887">
        <v>119</v>
      </c>
      <c r="F14" s="887">
        <v>186</v>
      </c>
      <c r="G14" s="887">
        <v>207</v>
      </c>
      <c r="H14" s="887">
        <v>145</v>
      </c>
      <c r="I14" s="888"/>
      <c r="J14" s="889">
        <v>8.2936777702243392E-2</v>
      </c>
      <c r="K14" s="887">
        <v>122</v>
      </c>
      <c r="L14" s="892">
        <v>-0.92529817953546767</v>
      </c>
      <c r="M14" s="890">
        <v>-1474</v>
      </c>
      <c r="N14" s="892">
        <v>0.56302521008403361</v>
      </c>
      <c r="O14" s="890">
        <v>67</v>
      </c>
      <c r="P14" s="892">
        <v>0.11290322580645151</v>
      </c>
      <c r="Q14" s="890">
        <f t="shared" si="0"/>
        <v>21</v>
      </c>
      <c r="R14" s="891">
        <f>[1]Cuadro_CCAA2!N111</f>
        <v>6.6176470588235281E-2</v>
      </c>
      <c r="S14" s="890">
        <f>[1]Cuadro_CCAA2!O111</f>
        <v>9</v>
      </c>
      <c r="U14" s="922"/>
    </row>
    <row r="15" spans="1:21" x14ac:dyDescent="0.25">
      <c r="B15" s="939" t="s">
        <v>43</v>
      </c>
      <c r="C15" s="887">
        <v>7126</v>
      </c>
      <c r="D15" s="887">
        <v>5895</v>
      </c>
      <c r="E15" s="887">
        <v>4923</v>
      </c>
      <c r="F15" s="887">
        <v>3015</v>
      </c>
      <c r="G15" s="887">
        <v>2591</v>
      </c>
      <c r="H15" s="887">
        <v>4115</v>
      </c>
      <c r="I15" s="888"/>
      <c r="J15" s="889">
        <v>-0.17274768453550382</v>
      </c>
      <c r="K15" s="887">
        <v>-1231</v>
      </c>
      <c r="L15" s="892">
        <v>-0.16488549618320614</v>
      </c>
      <c r="M15" s="890">
        <v>-972</v>
      </c>
      <c r="N15" s="892">
        <v>-0.38756855575868376</v>
      </c>
      <c r="O15" s="890">
        <v>-1908</v>
      </c>
      <c r="P15" s="892">
        <v>-0.14063018242122716</v>
      </c>
      <c r="Q15" s="890">
        <f t="shared" si="0"/>
        <v>-424</v>
      </c>
      <c r="R15" s="891">
        <f>[1]Cuadro_CCAA2!N112</f>
        <v>-4.6349942062572369E-2</v>
      </c>
      <c r="S15" s="890">
        <f>[1]Cuadro_CCAA2!O112</f>
        <v>-200</v>
      </c>
      <c r="U15" s="922"/>
    </row>
    <row r="16" spans="1:21" x14ac:dyDescent="0.25">
      <c r="B16" s="939" t="s">
        <v>44</v>
      </c>
      <c r="C16" s="887">
        <v>75141</v>
      </c>
      <c r="D16" s="887">
        <v>76253</v>
      </c>
      <c r="E16" s="887">
        <v>73386</v>
      </c>
      <c r="F16" s="887">
        <v>78542</v>
      </c>
      <c r="G16" s="887">
        <v>69770</v>
      </c>
      <c r="H16" s="887">
        <v>68074</v>
      </c>
      <c r="I16" s="888"/>
      <c r="J16" s="889">
        <v>1.4798844838370462E-2</v>
      </c>
      <c r="K16" s="887">
        <v>1112</v>
      </c>
      <c r="L16" s="892">
        <v>-3.7598520713939099E-2</v>
      </c>
      <c r="M16" s="890">
        <v>-2867</v>
      </c>
      <c r="N16" s="892">
        <v>7.0258632436704493E-2</v>
      </c>
      <c r="O16" s="890">
        <v>5156</v>
      </c>
      <c r="P16" s="892">
        <v>-0.11168546764788267</v>
      </c>
      <c r="Q16" s="890">
        <f t="shared" si="0"/>
        <v>-8772</v>
      </c>
      <c r="R16" s="891">
        <f>[1]Cuadro_CCAA2!N113</f>
        <v>-5.061155042327381E-2</v>
      </c>
      <c r="S16" s="890">
        <f>[1]Cuadro_CCAA2!O113</f>
        <v>-3629</v>
      </c>
      <c r="U16" s="922"/>
    </row>
    <row r="17" spans="2:23" x14ac:dyDescent="0.25">
      <c r="B17" s="939" t="s">
        <v>6</v>
      </c>
      <c r="C17" s="887">
        <v>10677</v>
      </c>
      <c r="D17" s="887">
        <v>14865</v>
      </c>
      <c r="E17" s="887">
        <v>13381</v>
      </c>
      <c r="F17" s="887">
        <v>11826</v>
      </c>
      <c r="G17" s="887">
        <v>10571</v>
      </c>
      <c r="H17" s="887">
        <v>16648</v>
      </c>
      <c r="I17" s="888"/>
      <c r="J17" s="889">
        <v>0.39224501264400113</v>
      </c>
      <c r="K17" s="887">
        <v>4188</v>
      </c>
      <c r="L17" s="892">
        <v>-9.9831819710729852E-2</v>
      </c>
      <c r="M17" s="890">
        <v>-1484</v>
      </c>
      <c r="N17" s="892">
        <v>-0.11620955085569096</v>
      </c>
      <c r="O17" s="890">
        <v>-1555</v>
      </c>
      <c r="P17" s="892">
        <v>-0.10612210383899878</v>
      </c>
      <c r="Q17" s="890">
        <f t="shared" si="0"/>
        <v>-1255</v>
      </c>
      <c r="R17" s="891">
        <f>[1]Cuadro_CCAA2!N114</f>
        <v>0.67282958199356924</v>
      </c>
      <c r="S17" s="890">
        <f>[1]Cuadro_CCAA2!O114</f>
        <v>6696</v>
      </c>
      <c r="U17" s="922"/>
    </row>
    <row r="18" spans="2:23" x14ac:dyDescent="0.25">
      <c r="B18" s="939" t="s">
        <v>5</v>
      </c>
      <c r="C18" s="887">
        <v>4152</v>
      </c>
      <c r="D18" s="887">
        <v>7206</v>
      </c>
      <c r="E18" s="887">
        <v>5685</v>
      </c>
      <c r="F18" s="887">
        <v>5272</v>
      </c>
      <c r="G18" s="887">
        <v>6122</v>
      </c>
      <c r="H18" s="887">
        <v>5910</v>
      </c>
      <c r="I18" s="888"/>
      <c r="J18" s="889">
        <v>0.73554913294797686</v>
      </c>
      <c r="K18" s="887">
        <v>3054</v>
      </c>
      <c r="L18" s="892">
        <v>-0.21107410491257284</v>
      </c>
      <c r="M18" s="890">
        <v>-1521</v>
      </c>
      <c r="N18" s="892">
        <v>-7.2647317502198772E-2</v>
      </c>
      <c r="O18" s="890">
        <v>-413</v>
      </c>
      <c r="P18" s="892">
        <v>0.16122913505311076</v>
      </c>
      <c r="Q18" s="890">
        <f t="shared" si="0"/>
        <v>850</v>
      </c>
      <c r="R18" s="891">
        <f>[1]Cuadro_CCAA2!N115</f>
        <v>-0.18245953797205694</v>
      </c>
      <c r="S18" s="890">
        <f>[1]Cuadro_CCAA2!O115</f>
        <v>-1319</v>
      </c>
      <c r="U18" s="922"/>
    </row>
    <row r="19" spans="2:23" x14ac:dyDescent="0.25">
      <c r="B19" s="939" t="s">
        <v>38</v>
      </c>
      <c r="C19" s="887">
        <v>7804</v>
      </c>
      <c r="D19" s="887">
        <v>8456</v>
      </c>
      <c r="E19" s="887">
        <v>4923</v>
      </c>
      <c r="F19" s="887">
        <v>4018</v>
      </c>
      <c r="G19" s="887">
        <v>3271</v>
      </c>
      <c r="H19" s="887">
        <v>2072</v>
      </c>
      <c r="I19" s="888"/>
      <c r="J19" s="889">
        <v>8.3546899026140542E-2</v>
      </c>
      <c r="K19" s="887">
        <v>652</v>
      </c>
      <c r="L19" s="892">
        <v>-0.41780983916745507</v>
      </c>
      <c r="M19" s="890">
        <v>-3533</v>
      </c>
      <c r="N19" s="892">
        <v>-0.18383099735933373</v>
      </c>
      <c r="O19" s="890">
        <v>-905</v>
      </c>
      <c r="P19" s="892">
        <v>-0.18591338974614235</v>
      </c>
      <c r="Q19" s="890">
        <f t="shared" si="0"/>
        <v>-747</v>
      </c>
      <c r="R19" s="891">
        <f>[1]Cuadro_CCAA2!N116</f>
        <v>-0.40391254315304947</v>
      </c>
      <c r="S19" s="890">
        <f>[1]Cuadro_CCAA2!O116</f>
        <v>-1404</v>
      </c>
      <c r="U19" s="922"/>
    </row>
    <row r="20" spans="2:23" x14ac:dyDescent="0.25">
      <c r="B20" s="939" t="s">
        <v>45</v>
      </c>
      <c r="C20" s="887">
        <v>19669</v>
      </c>
      <c r="D20" s="887">
        <v>28300</v>
      </c>
      <c r="E20" s="887">
        <v>28494</v>
      </c>
      <c r="F20" s="887">
        <v>10563</v>
      </c>
      <c r="G20" s="887">
        <v>9303</v>
      </c>
      <c r="H20" s="887">
        <v>10875</v>
      </c>
      <c r="I20" s="888"/>
      <c r="J20" s="889">
        <v>0.4388123442981342</v>
      </c>
      <c r="K20" s="887">
        <v>8631</v>
      </c>
      <c r="L20" s="892">
        <v>6.8551236749117006E-3</v>
      </c>
      <c r="M20" s="890">
        <v>194</v>
      </c>
      <c r="N20" s="892">
        <v>-0.62929037692145717</v>
      </c>
      <c r="O20" s="890">
        <v>-17931</v>
      </c>
      <c r="P20" s="892">
        <v>-0.11928429423459241</v>
      </c>
      <c r="Q20" s="890">
        <f t="shared" si="0"/>
        <v>-1260</v>
      </c>
      <c r="R20" s="891">
        <f>[1]Cuadro_CCAA2!N117</f>
        <v>-0.18988379022646007</v>
      </c>
      <c r="S20" s="890">
        <f>[1]Cuadro_CCAA2!O117</f>
        <v>-2549</v>
      </c>
      <c r="U20" s="922"/>
    </row>
    <row r="21" spans="2:23" x14ac:dyDescent="0.25">
      <c r="B21" s="939" t="s">
        <v>46</v>
      </c>
      <c r="C21" s="887">
        <v>4430</v>
      </c>
      <c r="D21" s="887">
        <v>6258</v>
      </c>
      <c r="E21" s="887">
        <v>4718</v>
      </c>
      <c r="F21" s="887">
        <v>5035</v>
      </c>
      <c r="G21" s="887">
        <v>6525</v>
      </c>
      <c r="H21" s="887">
        <v>5955</v>
      </c>
      <c r="I21" s="888"/>
      <c r="J21" s="889">
        <v>0.41264108352144468</v>
      </c>
      <c r="K21" s="887">
        <v>1828</v>
      </c>
      <c r="L21" s="892">
        <v>-0.24608501118568238</v>
      </c>
      <c r="M21" s="890">
        <v>-1540</v>
      </c>
      <c r="N21" s="892">
        <v>6.7189487070792753E-2</v>
      </c>
      <c r="O21" s="890">
        <v>317</v>
      </c>
      <c r="P21" s="892">
        <v>0.29592850049652442</v>
      </c>
      <c r="Q21" s="890">
        <f t="shared" si="0"/>
        <v>1490</v>
      </c>
      <c r="R21" s="891">
        <f>[1]Cuadro_CCAA2!N118</f>
        <v>-8.4691054411312638E-2</v>
      </c>
      <c r="S21" s="890">
        <f>[1]Cuadro_CCAA2!O118</f>
        <v>-551</v>
      </c>
      <c r="U21" s="922"/>
    </row>
    <row r="22" spans="2:23" x14ac:dyDescent="0.25">
      <c r="B22" s="939" t="s">
        <v>47</v>
      </c>
      <c r="C22" s="887">
        <v>1465</v>
      </c>
      <c r="D22" s="887">
        <v>836</v>
      </c>
      <c r="E22" s="887">
        <v>801</v>
      </c>
      <c r="F22" s="887">
        <v>1019</v>
      </c>
      <c r="G22" s="887">
        <v>768</v>
      </c>
      <c r="H22" s="887">
        <v>702</v>
      </c>
      <c r="I22" s="888"/>
      <c r="J22" s="889">
        <v>-0.42935153583617747</v>
      </c>
      <c r="K22" s="887">
        <v>-629</v>
      </c>
      <c r="L22" s="892">
        <v>-4.186602870813394E-2</v>
      </c>
      <c r="M22" s="890">
        <v>-35</v>
      </c>
      <c r="N22" s="892">
        <v>0.27215980024968789</v>
      </c>
      <c r="O22" s="890">
        <v>218</v>
      </c>
      <c r="P22" s="892">
        <v>-0.24631992149165849</v>
      </c>
      <c r="Q22" s="890">
        <f t="shared" si="0"/>
        <v>-251</v>
      </c>
      <c r="R22" s="891">
        <f>[1]Cuadro_CCAA2!N119</f>
        <v>-0.16527942925089179</v>
      </c>
      <c r="S22" s="890">
        <f>[1]Cuadro_CCAA2!O119</f>
        <v>-139</v>
      </c>
      <c r="U22" s="922"/>
    </row>
    <row r="23" spans="2:23" x14ac:dyDescent="0.25">
      <c r="B23" s="939" t="s">
        <v>48</v>
      </c>
      <c r="C23" s="887">
        <v>13794</v>
      </c>
      <c r="D23" s="887">
        <v>13680</v>
      </c>
      <c r="E23" s="887">
        <v>13558</v>
      </c>
      <c r="F23" s="887">
        <v>13090</v>
      </c>
      <c r="G23" s="887">
        <v>13861</v>
      </c>
      <c r="H23" s="887">
        <v>14221</v>
      </c>
      <c r="I23" s="888"/>
      <c r="J23" s="889">
        <v>-8.2644628099173278E-3</v>
      </c>
      <c r="K23" s="887">
        <v>-114</v>
      </c>
      <c r="L23" s="892">
        <v>-8.9181286549707695E-3</v>
      </c>
      <c r="M23" s="890">
        <v>-122</v>
      </c>
      <c r="N23" s="892">
        <v>-3.451836554064025E-2</v>
      </c>
      <c r="O23" s="890">
        <v>-468</v>
      </c>
      <c r="P23" s="892">
        <v>5.8899923605805871E-2</v>
      </c>
      <c r="Q23" s="890">
        <f t="shared" si="0"/>
        <v>771</v>
      </c>
      <c r="R23" s="891">
        <f>[1]Cuadro_CCAA2!N120</f>
        <v>8.1609370246425339E-2</v>
      </c>
      <c r="S23" s="890">
        <f>[1]Cuadro_CCAA2!O120</f>
        <v>1073</v>
      </c>
      <c r="U23" s="922"/>
    </row>
    <row r="24" spans="2:23" x14ac:dyDescent="0.25">
      <c r="B24" s="939" t="s">
        <v>49</v>
      </c>
      <c r="C24" s="887">
        <v>3067</v>
      </c>
      <c r="D24" s="887">
        <v>3116</v>
      </c>
      <c r="E24" s="887">
        <v>3168</v>
      </c>
      <c r="F24" s="887">
        <v>3686</v>
      </c>
      <c r="G24" s="887">
        <v>1997</v>
      </c>
      <c r="H24" s="887">
        <v>1592</v>
      </c>
      <c r="I24" s="888"/>
      <c r="J24" s="889">
        <v>1.5976524290837846E-2</v>
      </c>
      <c r="K24" s="887">
        <v>49</v>
      </c>
      <c r="L24" s="892">
        <v>1.6688061617458283E-2</v>
      </c>
      <c r="M24" s="890">
        <v>52</v>
      </c>
      <c r="N24" s="892">
        <v>0.16351010101010099</v>
      </c>
      <c r="O24" s="890">
        <v>518</v>
      </c>
      <c r="P24" s="892">
        <v>-0.45822029300054257</v>
      </c>
      <c r="Q24" s="890">
        <f t="shared" si="0"/>
        <v>-1689</v>
      </c>
      <c r="R24" s="891">
        <f>[1]Cuadro_CCAA2!N121</f>
        <v>-0.23608445297504799</v>
      </c>
      <c r="S24" s="890">
        <f>[1]Cuadro_CCAA2!O121</f>
        <v>-492</v>
      </c>
      <c r="U24" s="922"/>
    </row>
    <row r="25" spans="2:23" x14ac:dyDescent="0.25">
      <c r="B25" s="940" t="s">
        <v>4</v>
      </c>
      <c r="C25" s="903">
        <v>186</v>
      </c>
      <c r="D25" s="903">
        <v>148</v>
      </c>
      <c r="E25" s="903">
        <v>243</v>
      </c>
      <c r="F25" s="903">
        <v>188</v>
      </c>
      <c r="G25" s="903">
        <v>251</v>
      </c>
      <c r="H25" s="903">
        <v>379</v>
      </c>
      <c r="I25" s="904"/>
      <c r="J25" s="906">
        <v>-0.20430107526881724</v>
      </c>
      <c r="K25" s="903">
        <v>-38</v>
      </c>
      <c r="L25" s="909">
        <v>0.64189189189189189</v>
      </c>
      <c r="M25" s="907">
        <v>95</v>
      </c>
      <c r="N25" s="909">
        <v>-0.22633744855967075</v>
      </c>
      <c r="O25" s="907">
        <v>-55</v>
      </c>
      <c r="P25" s="909">
        <v>0.33510638297872331</v>
      </c>
      <c r="Q25" s="907">
        <f t="shared" si="0"/>
        <v>63</v>
      </c>
      <c r="R25" s="908">
        <f>[1]Cuadro_CCAA2!P124</f>
        <v>0.83091787439613518</v>
      </c>
      <c r="S25" s="907">
        <f>[1]Cuadro_CCAA2!O122+[1]Cuadro_CCAA2!O123</f>
        <v>172</v>
      </c>
      <c r="U25" s="922"/>
      <c r="V25" s="922"/>
      <c r="W25" s="930"/>
    </row>
    <row r="26" spans="2:23" x14ac:dyDescent="0.25">
      <c r="B26" s="872" t="s">
        <v>3</v>
      </c>
      <c r="C26" s="873">
        <v>250037</v>
      </c>
      <c r="D26" s="873">
        <v>269854</v>
      </c>
      <c r="E26" s="873">
        <v>232243</v>
      </c>
      <c r="F26" s="873">
        <v>193436</v>
      </c>
      <c r="G26" s="873">
        <v>177423</v>
      </c>
      <c r="H26" s="873">
        <v>187950</v>
      </c>
      <c r="I26" s="874"/>
      <c r="J26" s="875">
        <v>7.92562700720294E-2</v>
      </c>
      <c r="K26" s="876">
        <v>19817</v>
      </c>
      <c r="L26" s="877">
        <v>-0.13937536593861866</v>
      </c>
      <c r="M26" s="873">
        <v>-37611</v>
      </c>
      <c r="N26" s="878">
        <v>-0.16709653251120593</v>
      </c>
      <c r="O26" s="879">
        <v>-38807</v>
      </c>
      <c r="P26" s="878">
        <v>-8.2781902024442244E-2</v>
      </c>
      <c r="Q26" s="879">
        <f t="shared" si="0"/>
        <v>-16013</v>
      </c>
      <c r="R26" s="878">
        <f>[1]Cuadro_CCAA2!N124</f>
        <v>8.6076438453199788E-3</v>
      </c>
      <c r="S26" s="879">
        <f>[1]Cuadro_CCAA2!O124</f>
        <v>1604</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EVO_sinPIA!C8:H8</xm:f>
              <xm:sqref>I8</xm:sqref>
            </x14:sparkline>
            <x14:sparkline>
              <xm:f>EVO_sinPIA!C9:H9</xm:f>
              <xm:sqref>I9</xm:sqref>
            </x14:sparkline>
            <x14:sparkline>
              <xm:f>EVO_sinPIA!C10:H10</xm:f>
              <xm:sqref>I10</xm:sqref>
            </x14:sparkline>
            <x14:sparkline>
              <xm:f>EVO_sinPIA!C11:H11</xm:f>
              <xm:sqref>I11</xm:sqref>
            </x14:sparkline>
            <x14:sparkline>
              <xm:f>EVO_sinPIA!C12:H12</xm:f>
              <xm:sqref>I12</xm:sqref>
            </x14:sparkline>
            <x14:sparkline>
              <xm:f>EVO_sinPIA!C13:H13</xm:f>
              <xm:sqref>I13</xm:sqref>
            </x14:sparkline>
            <x14:sparkline>
              <xm:f>EVO_sinPIA!C14:H14</xm:f>
              <xm:sqref>I14</xm:sqref>
            </x14:sparkline>
            <x14:sparkline>
              <xm:f>EVO_sinPIA!C15:H15</xm:f>
              <xm:sqref>I15</xm:sqref>
            </x14:sparkline>
            <x14:sparkline>
              <xm:f>EVO_sinPIA!C16:H16</xm:f>
              <xm:sqref>I16</xm:sqref>
            </x14:sparkline>
            <x14:sparkline>
              <xm:f>EVO_sinPIA!C17:H17</xm:f>
              <xm:sqref>I17</xm:sqref>
            </x14:sparkline>
            <x14:sparkline>
              <xm:f>EVO_sinPIA!C18:H18</xm:f>
              <xm:sqref>I18</xm:sqref>
            </x14:sparkline>
            <x14:sparkline>
              <xm:f>EVO_sinPIA!C19:H19</xm:f>
              <xm:sqref>I19</xm:sqref>
            </x14:sparkline>
            <x14:sparkline>
              <xm:f>EVO_sinPIA!C20:H20</xm:f>
              <xm:sqref>I20</xm:sqref>
            </x14:sparkline>
            <x14:sparkline>
              <xm:f>EVO_sinPIA!C21:H21</xm:f>
              <xm:sqref>I21</xm:sqref>
            </x14:sparkline>
            <x14:sparkline>
              <xm:f>EVO_sinPIA!C22:H22</xm:f>
              <xm:sqref>I22</xm:sqref>
            </x14:sparkline>
            <x14:sparkline>
              <xm:f>EVO_sinPIA!C23:H23</xm:f>
              <xm:sqref>I23</xm:sqref>
            </x14:sparkline>
            <x14:sparkline>
              <xm:f>EVO_sinPIA!C24:H24</xm:f>
              <xm:sqref>I24</xm:sqref>
            </x14:sparkline>
            <x14:sparkline>
              <xm:f>EVO_sinPIA!C25:H25</xm:f>
              <xm:sqref>I25</xm:sqref>
            </x14:sparkline>
            <x14:sparkline>
              <xm:f>EVO_sinPIA!C26:H26</xm:f>
              <xm:sqref>I26</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0" t="s">
        <v>475</v>
      </c>
      <c r="C6" s="1170"/>
      <c r="D6" s="1170"/>
      <c r="E6" s="1170"/>
      <c r="F6" s="1170"/>
      <c r="G6" s="1170"/>
      <c r="H6" s="1170"/>
      <c r="I6" s="1170"/>
      <c r="J6" s="1170"/>
      <c r="K6" s="1170"/>
      <c r="L6" s="1170"/>
      <c r="M6" s="1170"/>
      <c r="N6" s="1170"/>
      <c r="O6" s="389"/>
    </row>
    <row r="7" spans="1:17" s="7" customFormat="1" ht="24.75" customHeight="1" x14ac:dyDescent="0.2">
      <c r="A7" s="364"/>
      <c r="B7" s="1170"/>
      <c r="C7" s="1170"/>
      <c r="D7" s="1170"/>
      <c r="E7" s="1170"/>
      <c r="F7" s="1170"/>
      <c r="G7" s="1170"/>
      <c r="H7" s="1170"/>
      <c r="I7" s="1170"/>
      <c r="J7" s="1170"/>
      <c r="K7" s="1170"/>
      <c r="L7" s="1170"/>
      <c r="M7" s="1170"/>
      <c r="N7" s="1170"/>
      <c r="O7" s="389"/>
    </row>
    <row r="8" spans="1:17" s="7" customFormat="1" ht="15.75" customHeight="1" x14ac:dyDescent="0.2">
      <c r="A8" s="364"/>
      <c r="B8" s="1171" t="s">
        <v>489</v>
      </c>
      <c r="C8" s="1171"/>
      <c r="D8" s="1171"/>
      <c r="E8" s="1171"/>
      <c r="F8" s="1171"/>
      <c r="G8" s="1171"/>
      <c r="H8" s="1171"/>
      <c r="I8" s="1171"/>
      <c r="J8" s="1171"/>
      <c r="K8" s="1171"/>
      <c r="L8" s="1171"/>
      <c r="M8" s="1171"/>
      <c r="N8" s="1171"/>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72" t="s">
        <v>36</v>
      </c>
      <c r="D11" s="1172"/>
      <c r="E11" s="1172"/>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142627</v>
      </c>
      <c r="D13" s="392">
        <v>127598</v>
      </c>
      <c r="E13" s="392">
        <v>15029</v>
      </c>
      <c r="F13" s="393">
        <v>0.89462724449087483</v>
      </c>
      <c r="G13" s="393">
        <v>0.1053727555091252</v>
      </c>
      <c r="I13" s="391">
        <v>13</v>
      </c>
      <c r="J13" s="391">
        <v>1</v>
      </c>
      <c r="K13" s="391">
        <v>8</v>
      </c>
      <c r="L13" s="390" t="s">
        <v>7</v>
      </c>
      <c r="M13" s="392">
        <v>39380</v>
      </c>
      <c r="N13" s="392">
        <v>49</v>
      </c>
      <c r="O13" s="393">
        <v>0.99875725988485631</v>
      </c>
      <c r="P13" s="393">
        <v>1.2427401151436761E-3</v>
      </c>
      <c r="Q13" s="393">
        <v>0.90392068560823169</v>
      </c>
    </row>
    <row r="14" spans="1:17" s="390" customFormat="1" ht="15" x14ac:dyDescent="0.25">
      <c r="B14" s="390" t="s">
        <v>10</v>
      </c>
      <c r="C14" s="392">
        <v>14592</v>
      </c>
      <c r="D14" s="392">
        <v>14404</v>
      </c>
      <c r="E14" s="392">
        <v>188</v>
      </c>
      <c r="F14" s="393">
        <v>0.98711622807017541</v>
      </c>
      <c r="G14" s="393">
        <v>1.2883771929824562E-2</v>
      </c>
      <c r="I14" s="391">
        <v>2</v>
      </c>
      <c r="J14" s="391">
        <v>2</v>
      </c>
      <c r="K14" s="391">
        <v>2</v>
      </c>
      <c r="L14" s="390" t="s">
        <v>10</v>
      </c>
      <c r="M14" s="392">
        <v>14404</v>
      </c>
      <c r="N14" s="392">
        <v>188</v>
      </c>
      <c r="O14" s="393">
        <v>0.98711622807017541</v>
      </c>
      <c r="P14" s="393">
        <v>1.2883771929824562E-2</v>
      </c>
      <c r="Q14" s="393">
        <v>0.90392068560823169</v>
      </c>
    </row>
    <row r="15" spans="1:17" s="390" customFormat="1" ht="15" x14ac:dyDescent="0.25">
      <c r="B15" s="390" t="s">
        <v>40</v>
      </c>
      <c r="C15" s="392">
        <v>11130</v>
      </c>
      <c r="D15" s="392">
        <v>10208</v>
      </c>
      <c r="E15" s="392">
        <v>922</v>
      </c>
      <c r="F15" s="393">
        <v>0.91716082659478881</v>
      </c>
      <c r="G15" s="393">
        <v>8.2839173405211144E-2</v>
      </c>
      <c r="I15" s="391">
        <v>9</v>
      </c>
      <c r="J15" s="391">
        <v>3</v>
      </c>
      <c r="K15" s="391">
        <v>13</v>
      </c>
      <c r="L15" s="390" t="s">
        <v>38</v>
      </c>
      <c r="M15" s="392">
        <v>25269</v>
      </c>
      <c r="N15" s="392">
        <v>364</v>
      </c>
      <c r="O15" s="393">
        <v>0.98579955526079666</v>
      </c>
      <c r="P15" s="393">
        <v>1.420044473920337E-2</v>
      </c>
      <c r="Q15" s="393">
        <v>0.90392068560823169</v>
      </c>
    </row>
    <row r="16" spans="1:17" s="390" customFormat="1" ht="15" x14ac:dyDescent="0.25">
      <c r="B16" s="390" t="s">
        <v>41</v>
      </c>
      <c r="C16" s="392">
        <v>10760</v>
      </c>
      <c r="D16" s="392">
        <v>9699</v>
      </c>
      <c r="E16" s="392">
        <v>1061</v>
      </c>
      <c r="F16" s="393">
        <v>0.90139405204460965</v>
      </c>
      <c r="G16" s="393">
        <v>9.8605947955390336E-2</v>
      </c>
      <c r="I16" s="391">
        <v>12</v>
      </c>
      <c r="J16" s="391">
        <v>4</v>
      </c>
      <c r="K16" s="391">
        <v>10</v>
      </c>
      <c r="L16" s="390" t="s">
        <v>42</v>
      </c>
      <c r="M16" s="392">
        <v>538</v>
      </c>
      <c r="N16" s="392">
        <v>13</v>
      </c>
      <c r="O16" s="393">
        <v>0.97640653357531759</v>
      </c>
      <c r="P16" s="393">
        <v>2.3593466424682397E-2</v>
      </c>
      <c r="Q16" s="393">
        <v>0.90392068560823169</v>
      </c>
    </row>
    <row r="17" spans="2:17" s="390" customFormat="1" ht="15" x14ac:dyDescent="0.25">
      <c r="B17" s="390" t="s">
        <v>9</v>
      </c>
      <c r="C17" s="392">
        <v>15666</v>
      </c>
      <c r="D17" s="392">
        <v>13756</v>
      </c>
      <c r="E17" s="392">
        <v>1910</v>
      </c>
      <c r="F17" s="393">
        <v>0.87807991829439547</v>
      </c>
      <c r="G17" s="393">
        <v>0.12192008170560449</v>
      </c>
      <c r="I17" s="391">
        <v>16</v>
      </c>
      <c r="J17" s="391">
        <v>5</v>
      </c>
      <c r="K17" s="391">
        <v>17</v>
      </c>
      <c r="L17" s="390" t="s">
        <v>47</v>
      </c>
      <c r="M17" s="392">
        <v>5860</v>
      </c>
      <c r="N17" s="392">
        <v>166</v>
      </c>
      <c r="O17" s="393">
        <v>0.97245270494523728</v>
      </c>
      <c r="P17" s="393">
        <v>2.7547295054762694E-2</v>
      </c>
      <c r="Q17" s="393">
        <v>0.90392068560823169</v>
      </c>
    </row>
    <row r="18" spans="2:17" s="390" customFormat="1" ht="15" x14ac:dyDescent="0.25">
      <c r="B18" s="390" t="s">
        <v>8</v>
      </c>
      <c r="C18" s="392">
        <v>7993</v>
      </c>
      <c r="D18" s="392">
        <v>7618</v>
      </c>
      <c r="E18" s="392">
        <v>375</v>
      </c>
      <c r="F18" s="393">
        <v>0.95308394845489808</v>
      </c>
      <c r="G18" s="393">
        <v>4.6916051545101964E-2</v>
      </c>
      <c r="I18" s="391">
        <v>6</v>
      </c>
      <c r="J18" s="391">
        <v>6</v>
      </c>
      <c r="K18" s="391">
        <v>6</v>
      </c>
      <c r="L18" s="390" t="s">
        <v>8</v>
      </c>
      <c r="M18" s="392">
        <v>7618</v>
      </c>
      <c r="N18" s="392">
        <v>375</v>
      </c>
      <c r="O18" s="393">
        <v>0.95308394845489808</v>
      </c>
      <c r="P18" s="393">
        <v>4.6916051545101964E-2</v>
      </c>
      <c r="Q18" s="393">
        <v>0.90392068560823169</v>
      </c>
    </row>
    <row r="19" spans="2:17" s="390" customFormat="1" ht="15" x14ac:dyDescent="0.25">
      <c r="B19" s="390" t="s">
        <v>43</v>
      </c>
      <c r="C19" s="392">
        <v>24269</v>
      </c>
      <c r="D19" s="392">
        <v>22937</v>
      </c>
      <c r="E19" s="392">
        <v>1332</v>
      </c>
      <c r="F19" s="393">
        <v>0.94511516749763069</v>
      </c>
      <c r="G19" s="393">
        <v>5.488483250236928E-2</v>
      </c>
      <c r="I19" s="391">
        <v>7</v>
      </c>
      <c r="J19" s="391">
        <v>7</v>
      </c>
      <c r="K19" s="391">
        <v>7</v>
      </c>
      <c r="L19" s="390" t="s">
        <v>43</v>
      </c>
      <c r="M19" s="392">
        <v>22937</v>
      </c>
      <c r="N19" s="392">
        <v>1332</v>
      </c>
      <c r="O19" s="393">
        <v>0.94511516749763069</v>
      </c>
      <c r="P19" s="393">
        <v>5.488483250236928E-2</v>
      </c>
      <c r="Q19" s="393">
        <v>0.90392068560823169</v>
      </c>
    </row>
    <row r="20" spans="2:17" s="390" customFormat="1" ht="15" x14ac:dyDescent="0.25">
      <c r="B20" s="390" t="s">
        <v>7</v>
      </c>
      <c r="C20" s="392">
        <v>39429</v>
      </c>
      <c r="D20" s="392">
        <v>39380</v>
      </c>
      <c r="E20" s="392">
        <v>49</v>
      </c>
      <c r="F20" s="393">
        <v>0.99875725988485631</v>
      </c>
      <c r="G20" s="393">
        <v>1.2427401151436761E-3</v>
      </c>
      <c r="I20" s="391">
        <v>1</v>
      </c>
      <c r="J20" s="391">
        <v>8</v>
      </c>
      <c r="K20" s="391">
        <v>14</v>
      </c>
      <c r="L20" s="390" t="s">
        <v>45</v>
      </c>
      <c r="M20" s="392">
        <v>64258</v>
      </c>
      <c r="N20" s="392">
        <v>3951</v>
      </c>
      <c r="O20" s="393">
        <v>0.94207509272969847</v>
      </c>
      <c r="P20" s="393">
        <v>5.792490727030157E-2</v>
      </c>
      <c r="Q20" s="393">
        <v>0.90392068560823169</v>
      </c>
    </row>
    <row r="21" spans="2:17" s="390" customFormat="1" ht="15" x14ac:dyDescent="0.25">
      <c r="B21" s="390" t="s">
        <v>44</v>
      </c>
      <c r="C21" s="392">
        <v>98923</v>
      </c>
      <c r="D21" s="392">
        <v>81349</v>
      </c>
      <c r="E21" s="392">
        <v>17574</v>
      </c>
      <c r="F21" s="393">
        <v>0.82234667367548497</v>
      </c>
      <c r="G21" s="393">
        <v>0.17765332632451503</v>
      </c>
      <c r="I21" s="391">
        <v>20</v>
      </c>
      <c r="J21" s="391">
        <v>9</v>
      </c>
      <c r="K21" s="391">
        <v>3</v>
      </c>
      <c r="L21" s="390" t="s">
        <v>40</v>
      </c>
      <c r="M21" s="392">
        <v>10208</v>
      </c>
      <c r="N21" s="392">
        <v>922</v>
      </c>
      <c r="O21" s="393">
        <v>0.91716082659478881</v>
      </c>
      <c r="P21" s="393">
        <v>8.2839173405211144E-2</v>
      </c>
      <c r="Q21" s="393">
        <v>0.90392068560823169</v>
      </c>
    </row>
    <row r="22" spans="2:17" s="390" customFormat="1" ht="15" x14ac:dyDescent="0.25">
      <c r="B22" s="390" t="s">
        <v>42</v>
      </c>
      <c r="C22" s="392">
        <v>551</v>
      </c>
      <c r="D22" s="392">
        <v>538</v>
      </c>
      <c r="E22" s="392">
        <v>13</v>
      </c>
      <c r="F22" s="393">
        <v>0.97640653357531759</v>
      </c>
      <c r="G22" s="393">
        <v>2.3593466424682397E-2</v>
      </c>
      <c r="I22" s="391">
        <v>4</v>
      </c>
      <c r="J22" s="391">
        <v>10</v>
      </c>
      <c r="K22" s="391">
        <v>20</v>
      </c>
      <c r="L22" s="390" t="s">
        <v>114</v>
      </c>
      <c r="M22" s="392">
        <v>529900</v>
      </c>
      <c r="N22" s="392">
        <v>56324</v>
      </c>
      <c r="O22" s="393">
        <v>0.90392068560823169</v>
      </c>
      <c r="P22" s="393">
        <v>9.6079314391768339E-2</v>
      </c>
      <c r="Q22" s="393">
        <v>0.90392068560823169</v>
      </c>
    </row>
    <row r="23" spans="2:17" s="390" customFormat="1" ht="15" x14ac:dyDescent="0.25">
      <c r="B23" s="390" t="s">
        <v>6</v>
      </c>
      <c r="C23" s="392">
        <v>58232</v>
      </c>
      <c r="D23" s="392">
        <v>52511</v>
      </c>
      <c r="E23" s="392">
        <v>5721</v>
      </c>
      <c r="F23" s="393">
        <v>0.90175504877043555</v>
      </c>
      <c r="G23" s="393">
        <v>9.8244951229564503E-2</v>
      </c>
      <c r="I23" s="391">
        <v>11</v>
      </c>
      <c r="J23" s="391">
        <v>11</v>
      </c>
      <c r="K23" s="391">
        <v>11</v>
      </c>
      <c r="L23" s="390" t="s">
        <v>6</v>
      </c>
      <c r="M23" s="392">
        <v>52511</v>
      </c>
      <c r="N23" s="392">
        <v>5721</v>
      </c>
      <c r="O23" s="393">
        <v>0.90175504877043555</v>
      </c>
      <c r="P23" s="393">
        <v>9.8244951229564503E-2</v>
      </c>
      <c r="Q23" s="393">
        <v>0.90392068560823169</v>
      </c>
    </row>
    <row r="24" spans="2:17" s="390" customFormat="1" ht="15" x14ac:dyDescent="0.25">
      <c r="B24" s="390" t="s">
        <v>5</v>
      </c>
      <c r="C24" s="392">
        <v>13223</v>
      </c>
      <c r="D24" s="392">
        <v>11471</v>
      </c>
      <c r="E24" s="392">
        <v>1752</v>
      </c>
      <c r="F24" s="393">
        <v>0.86750359222566742</v>
      </c>
      <c r="G24" s="393">
        <v>0.13249640777433261</v>
      </c>
      <c r="I24" s="391">
        <v>18</v>
      </c>
      <c r="J24" s="391">
        <v>12</v>
      </c>
      <c r="K24" s="391">
        <v>4</v>
      </c>
      <c r="L24" s="390" t="s">
        <v>41</v>
      </c>
      <c r="M24" s="392">
        <v>9699</v>
      </c>
      <c r="N24" s="392">
        <v>1061</v>
      </c>
      <c r="O24" s="393">
        <v>0.90139405204460965</v>
      </c>
      <c r="P24" s="393">
        <v>9.8605947955390336E-2</v>
      </c>
      <c r="Q24" s="393">
        <v>0.90392068560823169</v>
      </c>
    </row>
    <row r="25" spans="2:17" s="390" customFormat="1" ht="15" x14ac:dyDescent="0.25">
      <c r="B25" s="390" t="s">
        <v>38</v>
      </c>
      <c r="C25" s="392">
        <v>25633</v>
      </c>
      <c r="D25" s="392">
        <v>25269</v>
      </c>
      <c r="E25" s="392">
        <v>364</v>
      </c>
      <c r="F25" s="393">
        <v>0.98579955526079666</v>
      </c>
      <c r="G25" s="393">
        <v>1.420044473920337E-2</v>
      </c>
      <c r="I25" s="391">
        <v>3</v>
      </c>
      <c r="J25" s="391">
        <v>13</v>
      </c>
      <c r="K25" s="391">
        <v>1</v>
      </c>
      <c r="L25" s="390" t="s">
        <v>11</v>
      </c>
      <c r="M25" s="392">
        <v>127598</v>
      </c>
      <c r="N25" s="392">
        <v>15029</v>
      </c>
      <c r="O25" s="393">
        <v>0.89462724449087483</v>
      </c>
      <c r="P25" s="393">
        <v>0.1053727555091252</v>
      </c>
      <c r="Q25" s="393">
        <v>0.90392068560823169</v>
      </c>
    </row>
    <row r="26" spans="2:17" s="390" customFormat="1" ht="15" x14ac:dyDescent="0.25">
      <c r="B26" s="390" t="s">
        <v>45</v>
      </c>
      <c r="C26" s="392">
        <v>68209</v>
      </c>
      <c r="D26" s="392">
        <v>64258</v>
      </c>
      <c r="E26" s="392">
        <v>3951</v>
      </c>
      <c r="F26" s="393">
        <v>0.94207509272969847</v>
      </c>
      <c r="G26" s="393">
        <v>5.792490727030157E-2</v>
      </c>
      <c r="I26" s="391">
        <v>8</v>
      </c>
      <c r="J26" s="391">
        <v>14</v>
      </c>
      <c r="K26" s="391">
        <v>19</v>
      </c>
      <c r="L26" s="390" t="s">
        <v>49</v>
      </c>
      <c r="M26" s="392">
        <v>3809</v>
      </c>
      <c r="N26" s="392">
        <v>459</v>
      </c>
      <c r="O26" s="393">
        <v>0.89245548266166819</v>
      </c>
      <c r="P26" s="393">
        <v>0.10754451733833177</v>
      </c>
      <c r="Q26" s="393">
        <v>0.90392068560823169</v>
      </c>
    </row>
    <row r="27" spans="2:17" s="390" customFormat="1" ht="15" x14ac:dyDescent="0.25">
      <c r="B27" s="390" t="s">
        <v>50</v>
      </c>
      <c r="C27" s="392">
        <v>808</v>
      </c>
      <c r="D27" s="392">
        <v>686</v>
      </c>
      <c r="E27" s="392">
        <v>122</v>
      </c>
      <c r="F27" s="393">
        <v>0.84900990099009899</v>
      </c>
      <c r="G27" s="393">
        <v>0.15099009900990099</v>
      </c>
      <c r="I27" s="391">
        <v>19</v>
      </c>
      <c r="J27" s="391">
        <v>15</v>
      </c>
      <c r="K27" s="391">
        <v>16</v>
      </c>
      <c r="L27" s="390" t="s">
        <v>46</v>
      </c>
      <c r="M27" s="392">
        <v>15778</v>
      </c>
      <c r="N27" s="392">
        <v>2003</v>
      </c>
      <c r="O27" s="393">
        <v>0.88735166751026373</v>
      </c>
      <c r="P27" s="393">
        <v>0.11264833248973624</v>
      </c>
      <c r="Q27" s="393">
        <v>0.90392068560823169</v>
      </c>
    </row>
    <row r="28" spans="2:17" s="390" customFormat="1" ht="15" x14ac:dyDescent="0.25">
      <c r="B28" s="390" t="s">
        <v>46</v>
      </c>
      <c r="C28" s="392">
        <v>17781</v>
      </c>
      <c r="D28" s="392">
        <v>15778</v>
      </c>
      <c r="E28" s="392">
        <v>2003</v>
      </c>
      <c r="F28" s="393">
        <v>0.88735166751026373</v>
      </c>
      <c r="G28" s="393">
        <v>0.11264833248973624</v>
      </c>
      <c r="I28" s="391">
        <v>15</v>
      </c>
      <c r="J28" s="391">
        <v>16</v>
      </c>
      <c r="K28" s="391">
        <v>5</v>
      </c>
      <c r="L28" s="390" t="s">
        <v>9</v>
      </c>
      <c r="M28" s="392">
        <v>13756</v>
      </c>
      <c r="N28" s="392">
        <v>1910</v>
      </c>
      <c r="O28" s="393">
        <v>0.87807991829439547</v>
      </c>
      <c r="P28" s="393">
        <v>0.12192008170560449</v>
      </c>
      <c r="Q28" s="393">
        <v>0.90392068560823169</v>
      </c>
    </row>
    <row r="29" spans="2:17" s="390" customFormat="1" ht="15" x14ac:dyDescent="0.25">
      <c r="B29" s="390" t="s">
        <v>47</v>
      </c>
      <c r="C29" s="392">
        <v>6026</v>
      </c>
      <c r="D29" s="392">
        <v>5860</v>
      </c>
      <c r="E29" s="392">
        <v>166</v>
      </c>
      <c r="F29" s="393">
        <v>0.97245270494523728</v>
      </c>
      <c r="G29" s="393">
        <v>2.7547295054762694E-2</v>
      </c>
      <c r="I29" s="391">
        <v>5</v>
      </c>
      <c r="J29" s="391">
        <v>17</v>
      </c>
      <c r="K29" s="391">
        <v>18</v>
      </c>
      <c r="L29" s="390" t="s">
        <v>48</v>
      </c>
      <c r="M29" s="392">
        <v>22771</v>
      </c>
      <c r="N29" s="392">
        <v>3333</v>
      </c>
      <c r="O29" s="393">
        <v>0.87231841863315962</v>
      </c>
      <c r="P29" s="393">
        <v>0.12768158136684032</v>
      </c>
      <c r="Q29" s="393">
        <v>0.90392068560823169</v>
      </c>
    </row>
    <row r="30" spans="2:17" s="390" customFormat="1" ht="15" x14ac:dyDescent="0.25">
      <c r="B30" s="390" t="s">
        <v>48</v>
      </c>
      <c r="C30" s="392">
        <v>26104</v>
      </c>
      <c r="D30" s="392">
        <v>22771</v>
      </c>
      <c r="E30" s="392">
        <v>3333</v>
      </c>
      <c r="F30" s="393">
        <v>0.87231841863315962</v>
      </c>
      <c r="G30" s="393">
        <v>0.12768158136684032</v>
      </c>
      <c r="I30" s="391">
        <v>17</v>
      </c>
      <c r="J30" s="391">
        <v>18</v>
      </c>
      <c r="K30" s="391">
        <v>12</v>
      </c>
      <c r="L30" s="390" t="s">
        <v>5</v>
      </c>
      <c r="M30" s="392">
        <v>11471</v>
      </c>
      <c r="N30" s="392">
        <v>1752</v>
      </c>
      <c r="O30" s="393">
        <v>0.86750359222566742</v>
      </c>
      <c r="P30" s="393">
        <v>0.13249640777433261</v>
      </c>
      <c r="Q30" s="393">
        <v>0.90392068560823169</v>
      </c>
    </row>
    <row r="31" spans="2:17" s="390" customFormat="1" ht="15" x14ac:dyDescent="0.25">
      <c r="B31" s="390" t="s">
        <v>49</v>
      </c>
      <c r="C31" s="392">
        <v>4268</v>
      </c>
      <c r="D31" s="392">
        <v>3809</v>
      </c>
      <c r="E31" s="392">
        <v>459</v>
      </c>
      <c r="F31" s="393">
        <v>0.89245548266166819</v>
      </c>
      <c r="G31" s="393">
        <v>0.10754451733833177</v>
      </c>
      <c r="I31" s="391">
        <v>14</v>
      </c>
      <c r="J31" s="391">
        <v>19</v>
      </c>
      <c r="K31" s="391">
        <v>15</v>
      </c>
      <c r="L31" s="390" t="s">
        <v>50</v>
      </c>
      <c r="M31" s="392">
        <v>686</v>
      </c>
      <c r="N31" s="392">
        <v>122</v>
      </c>
      <c r="O31" s="393">
        <v>0.84900990099009899</v>
      </c>
      <c r="P31" s="393">
        <v>0.15099009900990099</v>
      </c>
      <c r="Q31" s="393">
        <v>0.90392068560823169</v>
      </c>
    </row>
    <row r="32" spans="2:17" s="390" customFormat="1" ht="15" x14ac:dyDescent="0.25">
      <c r="B32" s="394" t="s">
        <v>114</v>
      </c>
      <c r="C32" s="395">
        <v>586224</v>
      </c>
      <c r="D32" s="395">
        <v>529900</v>
      </c>
      <c r="E32" s="395">
        <v>56324</v>
      </c>
      <c r="F32" s="396">
        <v>0.90392068560823169</v>
      </c>
      <c r="G32" s="396">
        <v>9.6079314391768339E-2</v>
      </c>
      <c r="I32" s="391">
        <v>10</v>
      </c>
      <c r="J32" s="391">
        <v>20</v>
      </c>
      <c r="K32" s="391">
        <v>9</v>
      </c>
      <c r="L32" s="390" t="s">
        <v>44</v>
      </c>
      <c r="M32" s="392">
        <v>81349</v>
      </c>
      <c r="N32" s="392">
        <v>17574</v>
      </c>
      <c r="O32" s="393">
        <v>0.82234667367548497</v>
      </c>
      <c r="P32" s="393">
        <v>0.17765332632451503</v>
      </c>
      <c r="Q32" s="393">
        <v>0.90392068560823169</v>
      </c>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0" t="s">
        <v>476</v>
      </c>
      <c r="C6" s="1170"/>
      <c r="D6" s="1170"/>
      <c r="E6" s="1170"/>
      <c r="F6" s="1170"/>
      <c r="G6" s="1170"/>
      <c r="H6" s="1170"/>
      <c r="I6" s="1170"/>
      <c r="J6" s="1170"/>
      <c r="K6" s="1170"/>
      <c r="L6" s="1170"/>
      <c r="M6" s="1170"/>
      <c r="N6" s="1170"/>
      <c r="O6" s="389"/>
    </row>
    <row r="7" spans="1:17" s="7" customFormat="1" ht="24.75" customHeight="1" x14ac:dyDescent="0.2">
      <c r="A7" s="364"/>
      <c r="B7" s="1170"/>
      <c r="C7" s="1170"/>
      <c r="D7" s="1170"/>
      <c r="E7" s="1170"/>
      <c r="F7" s="1170"/>
      <c r="G7" s="1170"/>
      <c r="H7" s="1170"/>
      <c r="I7" s="1170"/>
      <c r="J7" s="1170"/>
      <c r="K7" s="1170"/>
      <c r="L7" s="1170"/>
      <c r="M7" s="1170"/>
      <c r="N7" s="1170"/>
      <c r="O7" s="389"/>
    </row>
    <row r="8" spans="1:17" s="7" customFormat="1" ht="15.75" customHeight="1" x14ac:dyDescent="0.2">
      <c r="A8" s="364"/>
      <c r="B8" s="1171" t="s">
        <v>489</v>
      </c>
      <c r="C8" s="1171"/>
      <c r="D8" s="1171"/>
      <c r="E8" s="1171"/>
      <c r="F8" s="1171"/>
      <c r="G8" s="1171"/>
      <c r="H8" s="1171"/>
      <c r="I8" s="1171"/>
      <c r="J8" s="1171"/>
      <c r="K8" s="1171"/>
      <c r="L8" s="1171"/>
      <c r="M8" s="1171"/>
      <c r="N8" s="1171"/>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72" t="s">
        <v>51</v>
      </c>
      <c r="D11" s="1172"/>
      <c r="E11" s="1172"/>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90741</v>
      </c>
      <c r="D13" s="392">
        <v>70541</v>
      </c>
      <c r="E13" s="392">
        <v>20200</v>
      </c>
      <c r="F13" s="393">
        <v>0.77738839113520897</v>
      </c>
      <c r="G13" s="393">
        <v>0.22261160886479101</v>
      </c>
      <c r="I13" s="391">
        <v>16</v>
      </c>
      <c r="J13" s="391">
        <v>1</v>
      </c>
      <c r="K13" s="391">
        <v>8</v>
      </c>
      <c r="L13" s="390" t="s">
        <v>7</v>
      </c>
      <c r="M13" s="392">
        <v>45738</v>
      </c>
      <c r="N13" s="392">
        <v>56</v>
      </c>
      <c r="O13" s="393">
        <v>0.99877713237542032</v>
      </c>
      <c r="P13" s="393">
        <v>1.2228676245796392E-3</v>
      </c>
      <c r="Q13" s="393">
        <v>0.8126043152786423</v>
      </c>
    </row>
    <row r="14" spans="1:17" s="390" customFormat="1" ht="15" x14ac:dyDescent="0.25">
      <c r="B14" s="390" t="s">
        <v>10</v>
      </c>
      <c r="C14" s="392">
        <v>13513</v>
      </c>
      <c r="D14" s="392">
        <v>13165</v>
      </c>
      <c r="E14" s="392">
        <v>348</v>
      </c>
      <c r="F14" s="393">
        <v>0.97424702138681274</v>
      </c>
      <c r="G14" s="393">
        <v>2.5752978613187302E-2</v>
      </c>
      <c r="I14" s="391">
        <v>2</v>
      </c>
      <c r="J14" s="391">
        <v>2</v>
      </c>
      <c r="K14" s="391">
        <v>2</v>
      </c>
      <c r="L14" s="390" t="s">
        <v>10</v>
      </c>
      <c r="M14" s="392">
        <v>13165</v>
      </c>
      <c r="N14" s="392">
        <v>348</v>
      </c>
      <c r="O14" s="393">
        <v>0.97424702138681274</v>
      </c>
      <c r="P14" s="393">
        <v>2.5752978613187302E-2</v>
      </c>
      <c r="Q14" s="393">
        <v>0.8126043152786423</v>
      </c>
    </row>
    <row r="15" spans="1:17" s="390" customFormat="1" ht="15" x14ac:dyDescent="0.25">
      <c r="B15" s="390" t="s">
        <v>40</v>
      </c>
      <c r="C15" s="392">
        <v>13830</v>
      </c>
      <c r="D15" s="392">
        <v>12346</v>
      </c>
      <c r="E15" s="392">
        <v>1484</v>
      </c>
      <c r="F15" s="393">
        <v>0.89269703543022416</v>
      </c>
      <c r="G15" s="393">
        <v>0.10730296456977585</v>
      </c>
      <c r="I15" s="391">
        <v>8</v>
      </c>
      <c r="J15" s="391">
        <v>3</v>
      </c>
      <c r="K15" s="391">
        <v>10</v>
      </c>
      <c r="L15" s="390" t="s">
        <v>42</v>
      </c>
      <c r="M15" s="392">
        <v>544</v>
      </c>
      <c r="N15" s="392">
        <v>34</v>
      </c>
      <c r="O15" s="393">
        <v>0.94117647058823528</v>
      </c>
      <c r="P15" s="393">
        <v>5.8823529411764705E-2</v>
      </c>
      <c r="Q15" s="393">
        <v>0.8126043152786423</v>
      </c>
    </row>
    <row r="16" spans="1:17" s="390" customFormat="1" ht="15" x14ac:dyDescent="0.25">
      <c r="B16" s="390" t="s">
        <v>41</v>
      </c>
      <c r="C16" s="392">
        <v>13284</v>
      </c>
      <c r="D16" s="392">
        <v>11215</v>
      </c>
      <c r="E16" s="392">
        <v>2069</v>
      </c>
      <c r="F16" s="393">
        <v>0.84424872026498043</v>
      </c>
      <c r="G16" s="393">
        <v>0.15575127973501957</v>
      </c>
      <c r="I16" s="391">
        <v>12</v>
      </c>
      <c r="J16" s="391">
        <v>4</v>
      </c>
      <c r="K16" s="391">
        <v>17</v>
      </c>
      <c r="L16" s="390" t="s">
        <v>47</v>
      </c>
      <c r="M16" s="392">
        <v>6406</v>
      </c>
      <c r="N16" s="392">
        <v>447</v>
      </c>
      <c r="O16" s="393">
        <v>0.93477309207646286</v>
      </c>
      <c r="P16" s="393">
        <v>6.5226907923537136E-2</v>
      </c>
      <c r="Q16" s="393">
        <v>0.8126043152786423</v>
      </c>
    </row>
    <row r="17" spans="2:17" s="390" customFormat="1" ht="15" x14ac:dyDescent="0.25">
      <c r="B17" s="390" t="s">
        <v>9</v>
      </c>
      <c r="C17" s="392">
        <v>14453</v>
      </c>
      <c r="D17" s="392">
        <v>12295</v>
      </c>
      <c r="E17" s="392">
        <v>2158</v>
      </c>
      <c r="F17" s="393">
        <v>0.85068843838649411</v>
      </c>
      <c r="G17" s="393">
        <v>0.14931156161350584</v>
      </c>
      <c r="I17" s="391">
        <v>11</v>
      </c>
      <c r="J17" s="391">
        <v>5</v>
      </c>
      <c r="K17" s="391">
        <v>13</v>
      </c>
      <c r="L17" s="390" t="s">
        <v>38</v>
      </c>
      <c r="M17" s="392">
        <v>21183</v>
      </c>
      <c r="N17" s="392">
        <v>1539</v>
      </c>
      <c r="O17" s="393">
        <v>0.93226828624240821</v>
      </c>
      <c r="P17" s="393">
        <v>6.7731713757591766E-2</v>
      </c>
      <c r="Q17" s="393">
        <v>0.8126043152786423</v>
      </c>
    </row>
    <row r="18" spans="2:17" s="390" customFormat="1" ht="15" x14ac:dyDescent="0.25">
      <c r="B18" s="390" t="s">
        <v>8</v>
      </c>
      <c r="C18" s="392">
        <v>4961</v>
      </c>
      <c r="D18" s="392">
        <v>4415</v>
      </c>
      <c r="E18" s="392">
        <v>546</v>
      </c>
      <c r="F18" s="393">
        <v>0.88994154404353965</v>
      </c>
      <c r="G18" s="393">
        <v>0.1100584559564604</v>
      </c>
      <c r="I18" s="391">
        <v>9</v>
      </c>
      <c r="J18" s="391">
        <v>6</v>
      </c>
      <c r="K18" s="391">
        <v>7</v>
      </c>
      <c r="L18" s="390" t="s">
        <v>43</v>
      </c>
      <c r="M18" s="392">
        <v>25347</v>
      </c>
      <c r="N18" s="392">
        <v>1991</v>
      </c>
      <c r="O18" s="393">
        <v>0.92717097080986177</v>
      </c>
      <c r="P18" s="393">
        <v>7.282902919013827E-2</v>
      </c>
      <c r="Q18" s="393">
        <v>0.8126043152786423</v>
      </c>
    </row>
    <row r="19" spans="2:17" s="390" customFormat="1" ht="15" x14ac:dyDescent="0.25">
      <c r="B19" s="390" t="s">
        <v>43</v>
      </c>
      <c r="C19" s="392">
        <v>27338</v>
      </c>
      <c r="D19" s="392">
        <v>25347</v>
      </c>
      <c r="E19" s="392">
        <v>1991</v>
      </c>
      <c r="F19" s="393">
        <v>0.92717097080986177</v>
      </c>
      <c r="G19" s="393">
        <v>7.282902919013827E-2</v>
      </c>
      <c r="I19" s="391">
        <v>6</v>
      </c>
      <c r="J19" s="391">
        <v>7</v>
      </c>
      <c r="K19" s="391">
        <v>14</v>
      </c>
      <c r="L19" s="390" t="s">
        <v>45</v>
      </c>
      <c r="M19" s="392">
        <v>49538</v>
      </c>
      <c r="N19" s="392">
        <v>5022</v>
      </c>
      <c r="O19" s="393">
        <v>0.90795454545454546</v>
      </c>
      <c r="P19" s="393">
        <v>9.2045454545454541E-2</v>
      </c>
      <c r="Q19" s="393">
        <v>0.8126043152786423</v>
      </c>
    </row>
    <row r="20" spans="2:17" s="390" customFormat="1" ht="15" x14ac:dyDescent="0.25">
      <c r="B20" s="390" t="s">
        <v>7</v>
      </c>
      <c r="C20" s="392">
        <v>45794</v>
      </c>
      <c r="D20" s="392">
        <v>45738</v>
      </c>
      <c r="E20" s="392">
        <v>56</v>
      </c>
      <c r="F20" s="393">
        <v>0.99877713237542032</v>
      </c>
      <c r="G20" s="393">
        <v>1.2228676245796392E-3</v>
      </c>
      <c r="I20" s="391">
        <v>1</v>
      </c>
      <c r="J20" s="391">
        <v>8</v>
      </c>
      <c r="K20" s="391">
        <v>3</v>
      </c>
      <c r="L20" s="390" t="s">
        <v>40</v>
      </c>
      <c r="M20" s="392">
        <v>12346</v>
      </c>
      <c r="N20" s="392">
        <v>1484</v>
      </c>
      <c r="O20" s="393">
        <v>0.89269703543022416</v>
      </c>
      <c r="P20" s="393">
        <v>0.10730296456977585</v>
      </c>
      <c r="Q20" s="393">
        <v>0.8126043152786423</v>
      </c>
    </row>
    <row r="21" spans="2:17" s="390" customFormat="1" ht="15" x14ac:dyDescent="0.25">
      <c r="B21" s="390" t="s">
        <v>44</v>
      </c>
      <c r="C21" s="392">
        <v>117748</v>
      </c>
      <c r="D21" s="392">
        <v>73885</v>
      </c>
      <c r="E21" s="392">
        <v>43863</v>
      </c>
      <c r="F21" s="393">
        <v>0.62748411862621867</v>
      </c>
      <c r="G21" s="393">
        <v>0.37251588137378128</v>
      </c>
      <c r="I21" s="391">
        <v>20</v>
      </c>
      <c r="J21" s="391">
        <v>9</v>
      </c>
      <c r="K21" s="391">
        <v>6</v>
      </c>
      <c r="L21" s="390" t="s">
        <v>8</v>
      </c>
      <c r="M21" s="392">
        <v>4415</v>
      </c>
      <c r="N21" s="392">
        <v>546</v>
      </c>
      <c r="O21" s="393">
        <v>0.88994154404353965</v>
      </c>
      <c r="P21" s="393">
        <v>0.1100584559564604</v>
      </c>
      <c r="Q21" s="393">
        <v>0.8126043152786423</v>
      </c>
    </row>
    <row r="22" spans="2:17" s="390" customFormat="1" ht="15" x14ac:dyDescent="0.25">
      <c r="B22" s="390" t="s">
        <v>42</v>
      </c>
      <c r="C22" s="392">
        <v>578</v>
      </c>
      <c r="D22" s="392">
        <v>544</v>
      </c>
      <c r="E22" s="392">
        <v>34</v>
      </c>
      <c r="F22" s="393">
        <v>0.94117647058823528</v>
      </c>
      <c r="G22" s="393">
        <v>5.8823529411764705E-2</v>
      </c>
      <c r="I22" s="391">
        <v>3</v>
      </c>
      <c r="J22" s="391">
        <v>10</v>
      </c>
      <c r="K22" s="391">
        <v>11</v>
      </c>
      <c r="L22" s="390" t="s">
        <v>6</v>
      </c>
      <c r="M22" s="392">
        <v>44161</v>
      </c>
      <c r="N22" s="392">
        <v>7333</v>
      </c>
      <c r="O22" s="393">
        <v>0.85759505961859639</v>
      </c>
      <c r="P22" s="393">
        <v>0.14240494038140367</v>
      </c>
      <c r="Q22" s="393">
        <v>0.8126043152786423</v>
      </c>
    </row>
    <row r="23" spans="2:17" s="390" customFormat="1" ht="15" x14ac:dyDescent="0.25">
      <c r="B23" s="390" t="s">
        <v>6</v>
      </c>
      <c r="C23" s="392">
        <v>51494</v>
      </c>
      <c r="D23" s="392">
        <v>44161</v>
      </c>
      <c r="E23" s="392">
        <v>7333</v>
      </c>
      <c r="F23" s="393">
        <v>0.85759505961859639</v>
      </c>
      <c r="G23" s="393">
        <v>0.14240494038140367</v>
      </c>
      <c r="I23" s="391">
        <v>10</v>
      </c>
      <c r="J23" s="391">
        <v>11</v>
      </c>
      <c r="K23" s="391">
        <v>5</v>
      </c>
      <c r="L23" s="390" t="s">
        <v>9</v>
      </c>
      <c r="M23" s="392">
        <v>12295</v>
      </c>
      <c r="N23" s="392">
        <v>2158</v>
      </c>
      <c r="O23" s="393">
        <v>0.85068843838649411</v>
      </c>
      <c r="P23" s="393">
        <v>0.14931156161350584</v>
      </c>
      <c r="Q23" s="393">
        <v>0.8126043152786423</v>
      </c>
    </row>
    <row r="24" spans="2:17" s="390" customFormat="1" ht="15" x14ac:dyDescent="0.25">
      <c r="B24" s="390" t="s">
        <v>5</v>
      </c>
      <c r="C24" s="392">
        <v>13908</v>
      </c>
      <c r="D24" s="392">
        <v>10945</v>
      </c>
      <c r="E24" s="392">
        <v>2963</v>
      </c>
      <c r="F24" s="393">
        <v>0.78695714696577512</v>
      </c>
      <c r="G24" s="393">
        <v>0.2130428530342249</v>
      </c>
      <c r="I24" s="391">
        <v>15</v>
      </c>
      <c r="J24" s="391">
        <v>12</v>
      </c>
      <c r="K24" s="391">
        <v>4</v>
      </c>
      <c r="L24" s="390" t="s">
        <v>41</v>
      </c>
      <c r="M24" s="392">
        <v>11215</v>
      </c>
      <c r="N24" s="392">
        <v>2069</v>
      </c>
      <c r="O24" s="393">
        <v>0.84424872026498043</v>
      </c>
      <c r="P24" s="393">
        <v>0.15575127973501957</v>
      </c>
      <c r="Q24" s="393">
        <v>0.8126043152786423</v>
      </c>
    </row>
    <row r="25" spans="2:17" s="390" customFormat="1" ht="15" x14ac:dyDescent="0.25">
      <c r="B25" s="390" t="s">
        <v>38</v>
      </c>
      <c r="C25" s="392">
        <v>22722</v>
      </c>
      <c r="D25" s="392">
        <v>21183</v>
      </c>
      <c r="E25" s="392">
        <v>1539</v>
      </c>
      <c r="F25" s="393">
        <v>0.93226828624240821</v>
      </c>
      <c r="G25" s="393">
        <v>6.7731713757591766E-2</v>
      </c>
      <c r="I25" s="391">
        <v>5</v>
      </c>
      <c r="J25" s="391">
        <v>13</v>
      </c>
      <c r="K25" s="391">
        <v>20</v>
      </c>
      <c r="L25" s="390" t="s">
        <v>114</v>
      </c>
      <c r="M25" s="392">
        <v>442563</v>
      </c>
      <c r="N25" s="392">
        <v>102060</v>
      </c>
      <c r="O25" s="393">
        <v>0.8126043152786423</v>
      </c>
      <c r="P25" s="393">
        <v>0.1873956847213577</v>
      </c>
      <c r="Q25" s="393">
        <v>0.8126043152786423</v>
      </c>
    </row>
    <row r="26" spans="2:17" s="390" customFormat="1" ht="15" x14ac:dyDescent="0.25">
      <c r="B26" s="390" t="s">
        <v>45</v>
      </c>
      <c r="C26" s="392">
        <v>54560</v>
      </c>
      <c r="D26" s="392">
        <v>49538</v>
      </c>
      <c r="E26" s="392">
        <v>5022</v>
      </c>
      <c r="F26" s="393">
        <v>0.90795454545454546</v>
      </c>
      <c r="G26" s="393">
        <v>9.2045454545454541E-2</v>
      </c>
      <c r="I26" s="391">
        <v>7</v>
      </c>
      <c r="J26" s="391">
        <v>14</v>
      </c>
      <c r="K26" s="391">
        <v>16</v>
      </c>
      <c r="L26" s="390" t="s">
        <v>46</v>
      </c>
      <c r="M26" s="392">
        <v>10589</v>
      </c>
      <c r="N26" s="392">
        <v>2572</v>
      </c>
      <c r="O26" s="393">
        <v>0.80457412050756016</v>
      </c>
      <c r="P26" s="393">
        <v>0.19542587949243978</v>
      </c>
      <c r="Q26" s="393">
        <v>0.8126043152786423</v>
      </c>
    </row>
    <row r="27" spans="2:17" s="390" customFormat="1" ht="15" x14ac:dyDescent="0.25">
      <c r="B27" s="390" t="s">
        <v>50</v>
      </c>
      <c r="C27" s="392">
        <v>512</v>
      </c>
      <c r="D27" s="392">
        <v>397</v>
      </c>
      <c r="E27" s="392">
        <v>115</v>
      </c>
      <c r="F27" s="393">
        <v>0.775390625</v>
      </c>
      <c r="G27" s="393">
        <v>0.224609375</v>
      </c>
      <c r="I27" s="391">
        <v>17</v>
      </c>
      <c r="J27" s="391">
        <v>15</v>
      </c>
      <c r="K27" s="391">
        <v>12</v>
      </c>
      <c r="L27" s="390" t="s">
        <v>5</v>
      </c>
      <c r="M27" s="392">
        <v>10945</v>
      </c>
      <c r="N27" s="392">
        <v>2963</v>
      </c>
      <c r="O27" s="393">
        <v>0.78695714696577512</v>
      </c>
      <c r="P27" s="393">
        <v>0.2130428530342249</v>
      </c>
      <c r="Q27" s="393">
        <v>0.8126043152786423</v>
      </c>
    </row>
    <row r="28" spans="2:17" s="390" customFormat="1" ht="15" x14ac:dyDescent="0.25">
      <c r="B28" s="390" t="s">
        <v>46</v>
      </c>
      <c r="C28" s="392">
        <v>13161</v>
      </c>
      <c r="D28" s="392">
        <v>10589</v>
      </c>
      <c r="E28" s="392">
        <v>2572</v>
      </c>
      <c r="F28" s="393">
        <v>0.80457412050756016</v>
      </c>
      <c r="G28" s="393">
        <v>0.19542587949243978</v>
      </c>
      <c r="I28" s="391">
        <v>14</v>
      </c>
      <c r="J28" s="391">
        <v>16</v>
      </c>
      <c r="K28" s="391">
        <v>1</v>
      </c>
      <c r="L28" s="390" t="s">
        <v>11</v>
      </c>
      <c r="M28" s="392">
        <v>70541</v>
      </c>
      <c r="N28" s="392">
        <v>20200</v>
      </c>
      <c r="O28" s="393">
        <v>0.77738839113520897</v>
      </c>
      <c r="P28" s="393">
        <v>0.22261160886479101</v>
      </c>
      <c r="Q28" s="393">
        <v>0.8126043152786423</v>
      </c>
    </row>
    <row r="29" spans="2:17" s="390" customFormat="1" ht="15" x14ac:dyDescent="0.25">
      <c r="B29" s="390" t="s">
        <v>47</v>
      </c>
      <c r="C29" s="392">
        <v>6853</v>
      </c>
      <c r="D29" s="392">
        <v>6406</v>
      </c>
      <c r="E29" s="392">
        <v>447</v>
      </c>
      <c r="F29" s="393">
        <v>0.93477309207646286</v>
      </c>
      <c r="G29" s="393">
        <v>6.5226907923537136E-2</v>
      </c>
      <c r="I29" s="391">
        <v>4</v>
      </c>
      <c r="J29" s="391">
        <v>17</v>
      </c>
      <c r="K29" s="391">
        <v>15</v>
      </c>
      <c r="L29" s="390" t="s">
        <v>50</v>
      </c>
      <c r="M29" s="392">
        <v>397</v>
      </c>
      <c r="N29" s="392">
        <v>115</v>
      </c>
      <c r="O29" s="393">
        <v>0.775390625</v>
      </c>
      <c r="P29" s="393">
        <v>0.224609375</v>
      </c>
      <c r="Q29" s="393">
        <v>0.8126043152786423</v>
      </c>
    </row>
    <row r="30" spans="2:17" s="390" customFormat="1" ht="15" x14ac:dyDescent="0.25">
      <c r="B30" s="390" t="s">
        <v>48</v>
      </c>
      <c r="C30" s="392">
        <v>35471</v>
      </c>
      <c r="D30" s="392">
        <v>27091</v>
      </c>
      <c r="E30" s="392">
        <v>8380</v>
      </c>
      <c r="F30" s="393">
        <v>0.76375066956104987</v>
      </c>
      <c r="G30" s="393">
        <v>0.23624933043895013</v>
      </c>
      <c r="I30" s="391">
        <v>18</v>
      </c>
      <c r="J30" s="391">
        <v>18</v>
      </c>
      <c r="K30" s="391">
        <v>18</v>
      </c>
      <c r="L30" s="390" t="s">
        <v>48</v>
      </c>
      <c r="M30" s="392">
        <v>27091</v>
      </c>
      <c r="N30" s="392">
        <v>8380</v>
      </c>
      <c r="O30" s="393">
        <v>0.76375066956104987</v>
      </c>
      <c r="P30" s="393">
        <v>0.23624933043895013</v>
      </c>
      <c r="Q30" s="393">
        <v>0.8126043152786423</v>
      </c>
    </row>
    <row r="31" spans="2:17" s="390" customFormat="1" ht="15" x14ac:dyDescent="0.25">
      <c r="B31" s="390" t="s">
        <v>49</v>
      </c>
      <c r="C31" s="392">
        <v>3702</v>
      </c>
      <c r="D31" s="392">
        <v>2762</v>
      </c>
      <c r="E31" s="392">
        <v>940</v>
      </c>
      <c r="F31" s="393">
        <v>0.74608319827120473</v>
      </c>
      <c r="G31" s="393">
        <v>0.25391680172879527</v>
      </c>
      <c r="I31" s="391">
        <v>19</v>
      </c>
      <c r="J31" s="391">
        <v>19</v>
      </c>
      <c r="K31" s="391">
        <v>19</v>
      </c>
      <c r="L31" s="390" t="s">
        <v>49</v>
      </c>
      <c r="M31" s="392">
        <v>2762</v>
      </c>
      <c r="N31" s="392">
        <v>940</v>
      </c>
      <c r="O31" s="393">
        <v>0.74608319827120473</v>
      </c>
      <c r="P31" s="393">
        <v>0.25391680172879527</v>
      </c>
      <c r="Q31" s="393">
        <v>0.8126043152786423</v>
      </c>
    </row>
    <row r="32" spans="2:17" s="390" customFormat="1" ht="15" x14ac:dyDescent="0.25">
      <c r="B32" s="394" t="s">
        <v>114</v>
      </c>
      <c r="C32" s="395">
        <v>544623</v>
      </c>
      <c r="D32" s="395">
        <v>442563</v>
      </c>
      <c r="E32" s="395">
        <v>102060</v>
      </c>
      <c r="F32" s="396">
        <v>0.8126043152786423</v>
      </c>
      <c r="G32" s="396">
        <v>0.1873956847213577</v>
      </c>
      <c r="I32" s="391">
        <v>13</v>
      </c>
      <c r="J32" s="391">
        <v>20</v>
      </c>
      <c r="K32" s="391">
        <v>9</v>
      </c>
      <c r="L32" s="390" t="s">
        <v>44</v>
      </c>
      <c r="M32" s="392">
        <v>73885</v>
      </c>
      <c r="N32" s="392">
        <v>43863</v>
      </c>
      <c r="O32" s="393">
        <v>0.62748411862621867</v>
      </c>
      <c r="P32" s="393">
        <v>0.37251588137378128</v>
      </c>
      <c r="Q32" s="393">
        <v>0.8126043152786423</v>
      </c>
    </row>
    <row r="33" spans="9:16" s="390" customFormat="1" ht="15" x14ac:dyDescent="0.25">
      <c r="I33" s="391"/>
      <c r="J33" s="391"/>
      <c r="K33" s="391"/>
      <c r="M33" s="392"/>
      <c r="N33" s="392"/>
      <c r="O33" s="393"/>
      <c r="P33" s="393"/>
    </row>
    <row r="34" spans="9:16" s="356"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5"/>
  <sheetViews>
    <sheetView topLeftCell="A5" zoomScale="80" zoomScaleNormal="80" workbookViewId="0">
      <selection activeCell="P31" activeCellId="2" sqref="L31 N31 P31"/>
    </sheetView>
  </sheetViews>
  <sheetFormatPr baseColWidth="10" defaultColWidth="11.42578125" defaultRowHeight="12.75" x14ac:dyDescent="0.2"/>
  <cols>
    <col min="1" max="1" width="4.42578125" style="478" customWidth="1"/>
    <col min="2" max="2" width="28.7109375" style="478" customWidth="1"/>
    <col min="3" max="3" width="0.5703125" style="478" customWidth="1"/>
    <col min="4" max="4" width="13.42578125" style="478" customWidth="1"/>
    <col min="5" max="5" width="0.5703125" style="478" customWidth="1"/>
    <col min="6" max="6" width="13.42578125" style="478" customWidth="1"/>
    <col min="7" max="7" width="10.42578125" style="478" customWidth="1"/>
    <col min="8" max="8" width="0.7109375" style="478" customWidth="1"/>
    <col min="9" max="9" width="11.140625" style="478" customWidth="1"/>
    <col min="10" max="10" width="10.42578125" style="478" customWidth="1"/>
    <col min="11" max="11" width="0.7109375" style="478" customWidth="1"/>
    <col min="12" max="12" width="9.5703125" style="478" customWidth="1"/>
    <col min="13" max="13" width="11.42578125" style="478"/>
    <col min="14" max="14" width="9.5703125" style="478" customWidth="1"/>
    <col min="15" max="15" width="11.42578125" style="478"/>
    <col min="16" max="16" width="9.5703125" style="478" customWidth="1"/>
    <col min="17" max="16384" width="11.42578125" style="478"/>
  </cols>
  <sheetData>
    <row r="2" spans="1:19" s="633" customFormat="1" ht="15" x14ac:dyDescent="0.2">
      <c r="B2" s="1209"/>
      <c r="C2" s="1209"/>
      <c r="D2" s="808"/>
      <c r="E2" s="809"/>
      <c r="F2" s="810"/>
      <c r="G2" s="809"/>
    </row>
    <row r="3" spans="1:19" s="633" customFormat="1" ht="38.25" customHeight="1" x14ac:dyDescent="0.2">
      <c r="B3" s="810"/>
      <c r="C3" s="810"/>
      <c r="D3" s="810"/>
      <c r="E3" s="809"/>
      <c r="F3" s="810"/>
      <c r="G3" s="809"/>
    </row>
    <row r="4" spans="1:19" s="635" customFormat="1" ht="37.5" customHeight="1" x14ac:dyDescent="0.2">
      <c r="B4" s="1221" t="s">
        <v>348</v>
      </c>
      <c r="C4" s="1221"/>
      <c r="D4" s="1221"/>
      <c r="E4" s="1221"/>
      <c r="F4" s="1221"/>
      <c r="G4" s="1221"/>
      <c r="H4" s="1221"/>
      <c r="I4" s="1221"/>
      <c r="J4" s="1221"/>
      <c r="K4" s="1221"/>
      <c r="L4" s="1221"/>
      <c r="M4" s="1221"/>
      <c r="N4" s="1221"/>
      <c r="O4" s="1221"/>
      <c r="P4" s="1221"/>
      <c r="Q4" s="1221"/>
    </row>
    <row r="5" spans="1:19" s="811" customFormat="1" ht="18" x14ac:dyDescent="0.2">
      <c r="B5" s="1035" t="str">
        <f>porsaad!B6</f>
        <v>Situación a 31 de agosto de 2023</v>
      </c>
      <c r="C5" s="1035"/>
      <c r="D5" s="1035"/>
      <c r="E5" s="1035"/>
      <c r="F5" s="1035"/>
      <c r="G5" s="1035"/>
      <c r="H5" s="1035"/>
      <c r="I5" s="1035"/>
      <c r="J5" s="1035"/>
      <c r="K5" s="1035"/>
      <c r="L5" s="1035"/>
      <c r="M5" s="1035"/>
      <c r="N5" s="1035"/>
      <c r="O5" s="1035"/>
      <c r="P5" s="1035"/>
    </row>
    <row r="6" spans="1:19" s="635" customFormat="1" ht="6" customHeight="1" x14ac:dyDescent="0.2">
      <c r="D6" s="812"/>
      <c r="E6" s="812"/>
      <c r="F6" s="812"/>
      <c r="G6" s="812"/>
    </row>
    <row r="7" spans="1:19" s="816" customFormat="1" ht="12.75" customHeight="1" x14ac:dyDescent="0.2">
      <c r="A7" s="813"/>
      <c r="B7" s="1210" t="s">
        <v>15</v>
      </c>
      <c r="C7" s="814"/>
      <c r="D7" s="1213" t="s">
        <v>285</v>
      </c>
      <c r="E7" s="815"/>
      <c r="F7" s="1215" t="s">
        <v>477</v>
      </c>
      <c r="G7" s="1216"/>
      <c r="I7" s="1215" t="s">
        <v>286</v>
      </c>
      <c r="J7" s="1219"/>
      <c r="K7" s="956"/>
      <c r="L7" s="956"/>
      <c r="M7" s="956"/>
      <c r="N7" s="956"/>
      <c r="O7" s="956"/>
      <c r="P7" s="956"/>
      <c r="Q7" s="957"/>
    </row>
    <row r="8" spans="1:19" s="816" customFormat="1" ht="15" customHeight="1" x14ac:dyDescent="0.2">
      <c r="A8" s="813"/>
      <c r="B8" s="1211"/>
      <c r="C8" s="814"/>
      <c r="D8" s="1214"/>
      <c r="E8" s="815"/>
      <c r="F8" s="1217"/>
      <c r="G8" s="1218"/>
      <c r="I8" s="1217"/>
      <c r="J8" s="1220"/>
      <c r="K8" s="958"/>
      <c r="L8" s="1199" t="s">
        <v>141</v>
      </c>
      <c r="M8" s="1200"/>
      <c r="N8" s="1203" t="s">
        <v>142</v>
      </c>
      <c r="O8" s="1204"/>
      <c r="P8" s="1204"/>
      <c r="Q8" s="1205"/>
    </row>
    <row r="9" spans="1:19" s="816" customFormat="1" ht="44.25" customHeight="1" x14ac:dyDescent="0.2">
      <c r="A9" s="813"/>
      <c r="B9" s="1211"/>
      <c r="C9" s="814"/>
      <c r="D9" s="1214"/>
      <c r="E9" s="815"/>
      <c r="F9" s="1217"/>
      <c r="G9" s="1218"/>
      <c r="I9" s="1217"/>
      <c r="J9" s="1220"/>
      <c r="K9" s="958"/>
      <c r="L9" s="1201"/>
      <c r="M9" s="1202"/>
      <c r="N9" s="1203" t="s">
        <v>483</v>
      </c>
      <c r="O9" s="1205"/>
      <c r="P9" s="1203" t="s">
        <v>484</v>
      </c>
      <c r="Q9" s="1205"/>
    </row>
    <row r="10" spans="1:19" s="818" customFormat="1" ht="56.25" x14ac:dyDescent="0.2">
      <c r="A10" s="817"/>
      <c r="B10" s="1212"/>
      <c r="D10" s="819" t="s">
        <v>12</v>
      </c>
      <c r="E10" s="820"/>
      <c r="F10" s="821" t="s">
        <v>12</v>
      </c>
      <c r="G10" s="822" t="s">
        <v>287</v>
      </c>
      <c r="I10" s="821" t="s">
        <v>12</v>
      </c>
      <c r="J10" s="959" t="s">
        <v>287</v>
      </c>
      <c r="K10" s="960"/>
      <c r="L10" s="961" t="s">
        <v>12</v>
      </c>
      <c r="M10" s="962" t="s">
        <v>485</v>
      </c>
      <c r="N10" s="963" t="s">
        <v>12</v>
      </c>
      <c r="O10" s="962" t="s">
        <v>485</v>
      </c>
      <c r="P10" s="963" t="s">
        <v>12</v>
      </c>
      <c r="Q10" s="962" t="s">
        <v>485</v>
      </c>
    </row>
    <row r="11" spans="1:19" s="825" customFormat="1" ht="9" customHeight="1" x14ac:dyDescent="0.2">
      <c r="A11" s="823"/>
      <c r="B11" s="824"/>
      <c r="D11" s="826"/>
      <c r="E11" s="824"/>
      <c r="F11" s="826"/>
      <c r="G11" s="824"/>
      <c r="I11" s="824"/>
      <c r="J11" s="824"/>
    </row>
    <row r="12" spans="1:19" s="829" customFormat="1" x14ac:dyDescent="0.2">
      <c r="A12" s="827"/>
      <c r="B12" s="828" t="s">
        <v>11</v>
      </c>
      <c r="D12" s="976">
        <f>'41benpresaad'!D10</f>
        <v>276119</v>
      </c>
      <c r="E12" s="830">
        <v>53364</v>
      </c>
      <c r="F12" s="968">
        <f>D12-I12</f>
        <v>275468</v>
      </c>
      <c r="G12" s="969">
        <f>F12*100/D12</f>
        <v>99.76423208833873</v>
      </c>
      <c r="I12" s="968">
        <f>L12+N12+P12</f>
        <v>651</v>
      </c>
      <c r="J12" s="969">
        <f t="shared" ref="J12:J29" si="0">I12*100/D12</f>
        <v>0.23576791166127647</v>
      </c>
      <c r="L12" s="968">
        <v>0</v>
      </c>
      <c r="M12" s="964">
        <f>L12/$I12*100</f>
        <v>0</v>
      </c>
      <c r="N12" s="968">
        <v>305</v>
      </c>
      <c r="O12" s="623">
        <f>N12/$I12*100</f>
        <v>46.850998463901689</v>
      </c>
      <c r="P12" s="968">
        <v>346</v>
      </c>
      <c r="Q12" s="623">
        <f>P12/$I12*100</f>
        <v>53.149001536098304</v>
      </c>
      <c r="R12" s="992"/>
      <c r="S12" s="992"/>
    </row>
    <row r="13" spans="1:19" s="829" customFormat="1" x14ac:dyDescent="0.2">
      <c r="A13" s="827"/>
      <c r="B13" s="831" t="s">
        <v>10</v>
      </c>
      <c r="D13" s="977">
        <f>'41benpresaad'!D11</f>
        <v>39459</v>
      </c>
      <c r="E13" s="830">
        <v>5161</v>
      </c>
      <c r="F13" s="970">
        <f t="shared" ref="F13:F29" si="1">D13-I13</f>
        <v>38856</v>
      </c>
      <c r="G13" s="971">
        <f t="shared" ref="G13:G29" si="2">F13*100/D13</f>
        <v>98.471831521325939</v>
      </c>
      <c r="I13" s="970">
        <f t="shared" ref="I13:I29" si="3">L13+N13+P13</f>
        <v>603</v>
      </c>
      <c r="J13" s="971">
        <f t="shared" si="0"/>
        <v>1.5281684786740668</v>
      </c>
      <c r="L13" s="970">
        <v>0</v>
      </c>
      <c r="M13" s="965">
        <f>L13/$I13*100</f>
        <v>0</v>
      </c>
      <c r="N13" s="970">
        <v>311</v>
      </c>
      <c r="O13" s="624">
        <f>N13/$I13*100</f>
        <v>51.575456053067995</v>
      </c>
      <c r="P13" s="970">
        <v>292</v>
      </c>
      <c r="Q13" s="624">
        <f>P13/$I13*100</f>
        <v>48.424543946932005</v>
      </c>
      <c r="R13" s="992"/>
      <c r="S13" s="992"/>
    </row>
    <row r="14" spans="1:19" s="829" customFormat="1" x14ac:dyDescent="0.2">
      <c r="A14" s="827"/>
      <c r="B14" s="831" t="s">
        <v>40</v>
      </c>
      <c r="D14" s="977">
        <f>'41benpresaad'!D12</f>
        <v>30053</v>
      </c>
      <c r="E14" s="830">
        <v>3593</v>
      </c>
      <c r="F14" s="970">
        <f t="shared" si="1"/>
        <v>29131</v>
      </c>
      <c r="G14" s="971">
        <f t="shared" si="2"/>
        <v>96.932086646923764</v>
      </c>
      <c r="I14" s="970">
        <f t="shared" si="3"/>
        <v>922</v>
      </c>
      <c r="J14" s="971">
        <f t="shared" si="0"/>
        <v>3.0679133530762321</v>
      </c>
      <c r="L14" s="970">
        <v>2</v>
      </c>
      <c r="M14" s="965">
        <f>L14/$I14*100</f>
        <v>0.21691973969631237</v>
      </c>
      <c r="N14" s="970">
        <v>308</v>
      </c>
      <c r="O14" s="624">
        <f>N14/$I14*100</f>
        <v>33.405639913232108</v>
      </c>
      <c r="P14" s="970">
        <v>612</v>
      </c>
      <c r="Q14" s="624">
        <f>P14/$I14*100</f>
        <v>66.377440347071584</v>
      </c>
      <c r="R14" s="992"/>
      <c r="S14" s="992"/>
    </row>
    <row r="15" spans="1:19" s="829" customFormat="1" x14ac:dyDescent="0.2">
      <c r="A15" s="827"/>
      <c r="B15" s="831" t="s">
        <v>41</v>
      </c>
      <c r="D15" s="977">
        <f>'41benpresaad'!D13</f>
        <v>28446</v>
      </c>
      <c r="E15" s="830">
        <v>2742</v>
      </c>
      <c r="F15" s="970">
        <f t="shared" si="1"/>
        <v>28446</v>
      </c>
      <c r="G15" s="971">
        <f t="shared" si="2"/>
        <v>100</v>
      </c>
      <c r="I15" s="970">
        <f t="shared" si="3"/>
        <v>0</v>
      </c>
      <c r="J15" s="971">
        <f t="shared" si="0"/>
        <v>0</v>
      </c>
      <c r="L15" s="970">
        <v>0</v>
      </c>
      <c r="M15" s="965" t="s">
        <v>375</v>
      </c>
      <c r="N15" s="970">
        <v>0</v>
      </c>
      <c r="O15" s="624" t="s">
        <v>375</v>
      </c>
      <c r="P15" s="970">
        <v>0</v>
      </c>
      <c r="Q15" s="624" t="s">
        <v>375</v>
      </c>
      <c r="R15" s="992"/>
      <c r="S15" s="992"/>
    </row>
    <row r="16" spans="1:19" s="829" customFormat="1" x14ac:dyDescent="0.2">
      <c r="A16" s="827"/>
      <c r="B16" s="831" t="s">
        <v>9</v>
      </c>
      <c r="D16" s="977">
        <f>'41benpresaad'!D14</f>
        <v>39291</v>
      </c>
      <c r="E16" s="830">
        <v>7296</v>
      </c>
      <c r="F16" s="970">
        <f t="shared" si="1"/>
        <v>33017</v>
      </c>
      <c r="G16" s="971">
        <f t="shared" si="2"/>
        <v>84.031966608129082</v>
      </c>
      <c r="I16" s="970">
        <f t="shared" si="3"/>
        <v>6274</v>
      </c>
      <c r="J16" s="971">
        <f t="shared" si="0"/>
        <v>15.968033391870913</v>
      </c>
      <c r="L16" s="970">
        <v>2</v>
      </c>
      <c r="M16" s="965">
        <f>L16/$I16*100</f>
        <v>3.1877590054191898E-2</v>
      </c>
      <c r="N16" s="970">
        <v>1862</v>
      </c>
      <c r="O16" s="624">
        <f>N16/$I16*100</f>
        <v>29.678036340452664</v>
      </c>
      <c r="P16" s="970">
        <v>4410</v>
      </c>
      <c r="Q16" s="624">
        <f>P16/$I16*100</f>
        <v>70.290086069493157</v>
      </c>
      <c r="R16" s="992"/>
      <c r="S16" s="992"/>
    </row>
    <row r="17" spans="1:19" s="829" customFormat="1" x14ac:dyDescent="0.2">
      <c r="A17" s="827"/>
      <c r="B17" s="831" t="s">
        <v>8</v>
      </c>
      <c r="D17" s="977">
        <f>'41benpresaad'!D15</f>
        <v>17610</v>
      </c>
      <c r="E17" s="830">
        <v>3462</v>
      </c>
      <c r="F17" s="970">
        <f t="shared" si="1"/>
        <v>17610</v>
      </c>
      <c r="G17" s="971">
        <f t="shared" si="2"/>
        <v>100</v>
      </c>
      <c r="I17" s="970">
        <f t="shared" si="3"/>
        <v>0</v>
      </c>
      <c r="J17" s="971">
        <f t="shared" si="0"/>
        <v>0</v>
      </c>
      <c r="L17" s="970">
        <v>0</v>
      </c>
      <c r="M17" s="965" t="s">
        <v>375</v>
      </c>
      <c r="N17" s="970">
        <v>0</v>
      </c>
      <c r="O17" s="624" t="s">
        <v>375</v>
      </c>
      <c r="P17" s="970">
        <v>0</v>
      </c>
      <c r="Q17" s="624" t="s">
        <v>375</v>
      </c>
      <c r="R17" s="992"/>
      <c r="S17" s="992"/>
    </row>
    <row r="18" spans="1:19" s="829" customFormat="1" x14ac:dyDescent="0.2">
      <c r="A18" s="827"/>
      <c r="B18" s="831" t="s">
        <v>7</v>
      </c>
      <c r="D18" s="977">
        <f>'41benpresaad'!D16</f>
        <v>119437</v>
      </c>
      <c r="E18" s="830">
        <v>14325</v>
      </c>
      <c r="F18" s="970">
        <f t="shared" si="1"/>
        <v>110819</v>
      </c>
      <c r="G18" s="971">
        <f t="shared" si="2"/>
        <v>92.784480521111547</v>
      </c>
      <c r="I18" s="970">
        <f t="shared" si="3"/>
        <v>8618</v>
      </c>
      <c r="J18" s="971">
        <f>I18*100/D18</f>
        <v>7.215519478888452</v>
      </c>
      <c r="L18" s="970">
        <v>5437</v>
      </c>
      <c r="M18" s="965">
        <f>L18/$I18*100</f>
        <v>63.088883731724302</v>
      </c>
      <c r="N18" s="970">
        <v>3181</v>
      </c>
      <c r="O18" s="624">
        <f>N18/$I18*100</f>
        <v>36.911116268275698</v>
      </c>
      <c r="P18" s="970">
        <v>0</v>
      </c>
      <c r="Q18" s="624">
        <f>P18/$I18*100</f>
        <v>0</v>
      </c>
      <c r="R18" s="992"/>
      <c r="S18" s="992"/>
    </row>
    <row r="19" spans="1:19" s="829" customFormat="1" x14ac:dyDescent="0.2">
      <c r="A19" s="827"/>
      <c r="B19" s="831" t="s">
        <v>43</v>
      </c>
      <c r="D19" s="977">
        <f>'41benpresaad'!D17</f>
        <v>69903</v>
      </c>
      <c r="E19" s="830">
        <v>9188</v>
      </c>
      <c r="F19" s="970">
        <f t="shared" si="1"/>
        <v>67760</v>
      </c>
      <c r="G19" s="971">
        <f t="shared" si="2"/>
        <v>96.934323276540354</v>
      </c>
      <c r="I19" s="970">
        <f t="shared" si="3"/>
        <v>2143</v>
      </c>
      <c r="J19" s="971">
        <f t="shared" si="0"/>
        <v>3.0656767234596511</v>
      </c>
      <c r="L19" s="970">
        <v>2</v>
      </c>
      <c r="M19" s="965">
        <f>L19/$I19*100</f>
        <v>9.3327111525898274E-2</v>
      </c>
      <c r="N19" s="970">
        <v>707</v>
      </c>
      <c r="O19" s="624">
        <f>N19/$I19*100</f>
        <v>32.991133924405041</v>
      </c>
      <c r="P19" s="970">
        <v>1434</v>
      </c>
      <c r="Q19" s="624">
        <f>P19/$I19*100</f>
        <v>66.915538964069071</v>
      </c>
      <c r="R19" s="992"/>
      <c r="S19" s="992"/>
    </row>
    <row r="20" spans="1:19" s="829" customFormat="1" x14ac:dyDescent="0.2">
      <c r="A20" s="827"/>
      <c r="B20" s="831" t="s">
        <v>44</v>
      </c>
      <c r="D20" s="977">
        <f>'41benpresaad'!D18</f>
        <v>199368</v>
      </c>
      <c r="E20" s="830">
        <v>34612</v>
      </c>
      <c r="F20" s="970">
        <f t="shared" si="1"/>
        <v>199368</v>
      </c>
      <c r="G20" s="971">
        <f t="shared" si="2"/>
        <v>100</v>
      </c>
      <c r="I20" s="970">
        <f t="shared" si="3"/>
        <v>0</v>
      </c>
      <c r="J20" s="971">
        <f t="shared" si="0"/>
        <v>0</v>
      </c>
      <c r="L20" s="970">
        <v>0</v>
      </c>
      <c r="M20" s="965" t="s">
        <v>375</v>
      </c>
      <c r="N20" s="970">
        <v>0</v>
      </c>
      <c r="O20" s="624" t="s">
        <v>375</v>
      </c>
      <c r="P20" s="970">
        <v>0</v>
      </c>
      <c r="Q20" s="624" t="s">
        <v>375</v>
      </c>
      <c r="R20" s="992"/>
      <c r="S20" s="992"/>
    </row>
    <row r="21" spans="1:19" s="829" customFormat="1" x14ac:dyDescent="0.2">
      <c r="A21" s="827"/>
      <c r="B21" s="831" t="s">
        <v>6</v>
      </c>
      <c r="D21" s="977">
        <f>'41benpresaad'!D19</f>
        <v>138619</v>
      </c>
      <c r="E21" s="830">
        <v>13397</v>
      </c>
      <c r="F21" s="970">
        <f t="shared" si="1"/>
        <v>137421</v>
      </c>
      <c r="G21" s="971">
        <f t="shared" si="2"/>
        <v>99.135760610017385</v>
      </c>
      <c r="I21" s="970">
        <f t="shared" si="3"/>
        <v>1198</v>
      </c>
      <c r="J21" s="971">
        <f t="shared" si="0"/>
        <v>0.86423938998261418</v>
      </c>
      <c r="L21" s="970">
        <v>138</v>
      </c>
      <c r="M21" s="965">
        <f>L21/$I21*100</f>
        <v>11.519198664440735</v>
      </c>
      <c r="N21" s="970">
        <v>632</v>
      </c>
      <c r="O21" s="624">
        <f>N21/$I21*100</f>
        <v>52.754590984974961</v>
      </c>
      <c r="P21" s="970">
        <v>428</v>
      </c>
      <c r="Q21" s="624">
        <f>P21/$I21*100</f>
        <v>35.72621035058431</v>
      </c>
      <c r="R21" s="992"/>
      <c r="S21" s="992"/>
    </row>
    <row r="22" spans="1:19" s="829" customFormat="1" x14ac:dyDescent="0.2">
      <c r="A22" s="827"/>
      <c r="B22" s="831" t="s">
        <v>5</v>
      </c>
      <c r="D22" s="977">
        <f>'41benpresaad'!D20</f>
        <v>34303</v>
      </c>
      <c r="E22" s="830">
        <v>6540</v>
      </c>
      <c r="F22" s="970">
        <f t="shared" si="1"/>
        <v>34043</v>
      </c>
      <c r="G22" s="971">
        <f t="shared" si="2"/>
        <v>99.242048800396461</v>
      </c>
      <c r="I22" s="970">
        <f t="shared" si="3"/>
        <v>260</v>
      </c>
      <c r="J22" s="971">
        <f t="shared" si="0"/>
        <v>0.75795119960353319</v>
      </c>
      <c r="L22" s="970">
        <v>0</v>
      </c>
      <c r="M22" s="965">
        <f>L22/$I22*100</f>
        <v>0</v>
      </c>
      <c r="N22" s="970">
        <v>140</v>
      </c>
      <c r="O22" s="624">
        <f>N22/$I22*100</f>
        <v>53.846153846153847</v>
      </c>
      <c r="P22" s="970">
        <v>120</v>
      </c>
      <c r="Q22" s="624">
        <f>P22/$I22*100</f>
        <v>46.153846153846153</v>
      </c>
      <c r="R22" s="992"/>
      <c r="S22" s="992"/>
    </row>
    <row r="23" spans="1:19" s="829" customFormat="1" x14ac:dyDescent="0.2">
      <c r="A23" s="827"/>
      <c r="B23" s="831" t="s">
        <v>38</v>
      </c>
      <c r="D23" s="977">
        <f>'41benpresaad'!D21</f>
        <v>72822</v>
      </c>
      <c r="E23" s="830">
        <v>13798</v>
      </c>
      <c r="F23" s="970">
        <f t="shared" si="1"/>
        <v>71034</v>
      </c>
      <c r="G23" s="971">
        <f t="shared" si="2"/>
        <v>97.544698030814857</v>
      </c>
      <c r="I23" s="970">
        <f t="shared" si="3"/>
        <v>1788</v>
      </c>
      <c r="J23" s="971">
        <f t="shared" si="0"/>
        <v>2.4553019691851365</v>
      </c>
      <c r="L23" s="970">
        <v>24</v>
      </c>
      <c r="M23" s="965">
        <f>L23/$I23*100</f>
        <v>1.3422818791946309</v>
      </c>
      <c r="N23" s="970">
        <v>64</v>
      </c>
      <c r="O23" s="624">
        <f>N23/$I23*100</f>
        <v>3.5794183445190155</v>
      </c>
      <c r="P23" s="970">
        <v>1700</v>
      </c>
      <c r="Q23" s="624">
        <f>P23/$I23*100</f>
        <v>95.078299776286357</v>
      </c>
      <c r="R23" s="992"/>
      <c r="S23" s="992"/>
    </row>
    <row r="24" spans="1:19" s="829" customFormat="1" x14ac:dyDescent="0.2">
      <c r="A24" s="827"/>
      <c r="B24" s="831" t="s">
        <v>45</v>
      </c>
      <c r="D24" s="977">
        <f>'41benpresaad'!D22</f>
        <v>172160</v>
      </c>
      <c r="E24" s="830">
        <v>24812</v>
      </c>
      <c r="F24" s="970">
        <f t="shared" si="1"/>
        <v>172160</v>
      </c>
      <c r="G24" s="971">
        <f t="shared" si="2"/>
        <v>100</v>
      </c>
      <c r="I24" s="970">
        <f t="shared" si="3"/>
        <v>0</v>
      </c>
      <c r="J24" s="971">
        <f t="shared" si="0"/>
        <v>0</v>
      </c>
      <c r="L24" s="970">
        <v>0</v>
      </c>
      <c r="M24" s="965" t="s">
        <v>375</v>
      </c>
      <c r="N24" s="970">
        <v>0</v>
      </c>
      <c r="O24" s="624" t="s">
        <v>375</v>
      </c>
      <c r="P24" s="970">
        <v>0</v>
      </c>
      <c r="Q24" s="624" t="s">
        <v>375</v>
      </c>
      <c r="R24" s="992"/>
      <c r="S24" s="992"/>
    </row>
    <row r="25" spans="1:19" s="829" customFormat="1" x14ac:dyDescent="0.2">
      <c r="A25" s="827"/>
      <c r="B25" s="831" t="s">
        <v>46</v>
      </c>
      <c r="D25" s="977">
        <f>'41benpresaad'!D23</f>
        <v>39370</v>
      </c>
      <c r="E25" s="830">
        <v>10064</v>
      </c>
      <c r="F25" s="970">
        <f t="shared" si="1"/>
        <v>39046</v>
      </c>
      <c r="G25" s="971">
        <f t="shared" si="2"/>
        <v>99.177038354076714</v>
      </c>
      <c r="I25" s="970">
        <f t="shared" si="3"/>
        <v>324</v>
      </c>
      <c r="J25" s="971">
        <f t="shared" si="0"/>
        <v>0.8229616459232918</v>
      </c>
      <c r="L25" s="970">
        <v>0</v>
      </c>
      <c r="M25" s="965">
        <f>L25/$I25*100</f>
        <v>0</v>
      </c>
      <c r="N25" s="970">
        <v>249</v>
      </c>
      <c r="O25" s="624">
        <f>N25/$I25*100</f>
        <v>76.851851851851848</v>
      </c>
      <c r="P25" s="970">
        <v>75</v>
      </c>
      <c r="Q25" s="624">
        <f>P25/$I25*100</f>
        <v>23.148148148148149</v>
      </c>
      <c r="R25" s="992"/>
      <c r="S25" s="992"/>
    </row>
    <row r="26" spans="1:19" s="829" customFormat="1" x14ac:dyDescent="0.2">
      <c r="B26" s="831" t="s">
        <v>47</v>
      </c>
      <c r="D26" s="977">
        <f>'41benpresaad'!D24</f>
        <v>15602</v>
      </c>
      <c r="E26" s="830">
        <v>1275</v>
      </c>
      <c r="F26" s="974">
        <f t="shared" si="1"/>
        <v>15602</v>
      </c>
      <c r="G26" s="971">
        <f t="shared" si="2"/>
        <v>100</v>
      </c>
      <c r="I26" s="974">
        <f t="shared" si="3"/>
        <v>0</v>
      </c>
      <c r="J26" s="971">
        <f t="shared" si="0"/>
        <v>0</v>
      </c>
      <c r="L26" s="974">
        <v>0</v>
      </c>
      <c r="M26" s="965" t="s">
        <v>375</v>
      </c>
      <c r="N26" s="974">
        <v>0</v>
      </c>
      <c r="O26" s="624" t="s">
        <v>375</v>
      </c>
      <c r="P26" s="974">
        <v>0</v>
      </c>
      <c r="Q26" s="624" t="s">
        <v>375</v>
      </c>
      <c r="R26" s="992"/>
      <c r="S26" s="992"/>
    </row>
    <row r="27" spans="1:19" s="829" customFormat="1" x14ac:dyDescent="0.2">
      <c r="B27" s="831" t="s">
        <v>48</v>
      </c>
      <c r="D27" s="978">
        <f>'41benpresaad'!D25</f>
        <v>66844</v>
      </c>
      <c r="E27" s="830">
        <v>8030</v>
      </c>
      <c r="F27" s="974">
        <f t="shared" si="1"/>
        <v>66844</v>
      </c>
      <c r="G27" s="971">
        <f t="shared" si="2"/>
        <v>100</v>
      </c>
      <c r="I27" s="974">
        <f t="shared" si="3"/>
        <v>0</v>
      </c>
      <c r="J27" s="971">
        <f t="shared" si="0"/>
        <v>0</v>
      </c>
      <c r="L27" s="974">
        <v>0</v>
      </c>
      <c r="M27" s="965" t="s">
        <v>375</v>
      </c>
      <c r="N27" s="974">
        <v>0</v>
      </c>
      <c r="O27" s="624" t="s">
        <v>375</v>
      </c>
      <c r="P27" s="974">
        <v>0</v>
      </c>
      <c r="Q27" s="624" t="s">
        <v>375</v>
      </c>
      <c r="R27" s="992"/>
      <c r="S27" s="992"/>
    </row>
    <row r="28" spans="1:19" s="829" customFormat="1" x14ac:dyDescent="0.2">
      <c r="B28" s="831" t="s">
        <v>49</v>
      </c>
      <c r="D28" s="978">
        <f>'41benpresaad'!D26</f>
        <v>9014</v>
      </c>
      <c r="E28" s="832">
        <v>1753</v>
      </c>
      <c r="F28" s="974">
        <f t="shared" si="1"/>
        <v>9014</v>
      </c>
      <c r="G28" s="972">
        <f t="shared" si="2"/>
        <v>100</v>
      </c>
      <c r="I28" s="974">
        <f t="shared" si="3"/>
        <v>0</v>
      </c>
      <c r="J28" s="972">
        <f t="shared" si="0"/>
        <v>0</v>
      </c>
      <c r="L28" s="974">
        <v>0</v>
      </c>
      <c r="M28" s="965" t="s">
        <v>375</v>
      </c>
      <c r="N28" s="974">
        <v>0</v>
      </c>
      <c r="O28" s="965" t="s">
        <v>375</v>
      </c>
      <c r="P28" s="974">
        <v>0</v>
      </c>
      <c r="Q28" s="965" t="s">
        <v>375</v>
      </c>
      <c r="R28" s="992"/>
      <c r="S28" s="992"/>
    </row>
    <row r="29" spans="1:19" s="829" customFormat="1" x14ac:dyDescent="0.2">
      <c r="B29" s="833" t="s">
        <v>4</v>
      </c>
      <c r="D29" s="979">
        <f>'41benpresaad'!D27</f>
        <v>3282</v>
      </c>
      <c r="E29" s="832">
        <v>384</v>
      </c>
      <c r="F29" s="975">
        <f t="shared" si="1"/>
        <v>3200</v>
      </c>
      <c r="G29" s="973">
        <f t="shared" si="2"/>
        <v>97.501523461304089</v>
      </c>
      <c r="I29" s="975">
        <f t="shared" si="3"/>
        <v>82</v>
      </c>
      <c r="J29" s="973">
        <f t="shared" si="0"/>
        <v>2.4984765386959169</v>
      </c>
      <c r="L29" s="975">
        <v>0</v>
      </c>
      <c r="M29" s="965">
        <f>L29/$I29*100</f>
        <v>0</v>
      </c>
      <c r="N29" s="975">
        <v>10</v>
      </c>
      <c r="O29" s="624">
        <f>N29/$I29*100</f>
        <v>12.195121951219512</v>
      </c>
      <c r="P29" s="975">
        <v>72</v>
      </c>
      <c r="Q29" s="624">
        <f>P29/$I29*100</f>
        <v>87.804878048780495</v>
      </c>
      <c r="R29" s="992"/>
      <c r="S29" s="992"/>
    </row>
    <row r="30" spans="1:19" s="825" customFormat="1" ht="7.5" customHeight="1" x14ac:dyDescent="0.2">
      <c r="A30" s="823"/>
      <c r="B30" s="834"/>
      <c r="D30" s="835"/>
      <c r="E30" s="836"/>
      <c r="F30" s="835"/>
      <c r="G30" s="837"/>
      <c r="I30" s="838"/>
      <c r="J30" s="837"/>
      <c r="L30" s="966"/>
      <c r="M30" s="967"/>
      <c r="N30" s="966"/>
      <c r="O30" s="967"/>
      <c r="P30" s="966"/>
      <c r="Q30" s="967"/>
    </row>
    <row r="31" spans="1:19" s="815" customFormat="1" ht="15" x14ac:dyDescent="0.2">
      <c r="B31" s="839" t="s">
        <v>3</v>
      </c>
      <c r="D31" s="840">
        <f>SUM(D12:D29)</f>
        <v>1371702</v>
      </c>
      <c r="E31" s="836"/>
      <c r="F31" s="841">
        <f>SUM(F12:F29)</f>
        <v>1348839</v>
      </c>
      <c r="G31" s="842">
        <f>F31*100/D31</f>
        <v>98.333238560561995</v>
      </c>
      <c r="I31" s="843">
        <f>SUM(I12:I29)</f>
        <v>22863</v>
      </c>
      <c r="J31" s="842">
        <f>I31*100/D31</f>
        <v>1.6667614394380121</v>
      </c>
      <c r="L31" s="843">
        <f>SUM(L12:L29)</f>
        <v>5605</v>
      </c>
      <c r="M31" s="842">
        <f>L31/$I31*100</f>
        <v>24.515592879324675</v>
      </c>
      <c r="N31" s="843">
        <f>SUM(N12:N29)</f>
        <v>7769</v>
      </c>
      <c r="O31" s="842">
        <f>N31/$I31*100</f>
        <v>33.980667453964919</v>
      </c>
      <c r="P31" s="843">
        <f>SUM(P12:P29)</f>
        <v>9489</v>
      </c>
      <c r="Q31" s="842">
        <f>P31/$I31*100</f>
        <v>41.503739666710402</v>
      </c>
    </row>
    <row r="32" spans="1:19" s="844" customFormat="1" ht="15" x14ac:dyDescent="0.2">
      <c r="B32" s="845" t="s">
        <v>42</v>
      </c>
      <c r="C32" s="846"/>
    </row>
    <row r="33" spans="2:16" ht="33" customHeight="1" x14ac:dyDescent="0.2">
      <c r="B33" s="1208" t="s">
        <v>288</v>
      </c>
      <c r="C33" s="1208"/>
      <c r="D33" s="1208"/>
      <c r="E33" s="1208"/>
      <c r="F33" s="1208"/>
      <c r="G33" s="1208"/>
      <c r="H33" s="1208"/>
      <c r="I33" s="1208"/>
      <c r="J33" s="1208"/>
      <c r="K33" s="1208"/>
      <c r="L33" s="1208"/>
      <c r="M33" s="1208"/>
      <c r="N33" s="1208"/>
      <c r="O33" s="1208"/>
      <c r="P33" s="1208"/>
    </row>
    <row r="35" spans="2:16" x14ac:dyDescent="0.2">
      <c r="B35" s="847"/>
    </row>
  </sheetData>
  <mergeCells count="12">
    <mergeCell ref="B33:P33"/>
    <mergeCell ref="B2:C2"/>
    <mergeCell ref="B7:B10"/>
    <mergeCell ref="D7:D9"/>
    <mergeCell ref="F7:G9"/>
    <mergeCell ref="I7:J9"/>
    <mergeCell ref="L8:M9"/>
    <mergeCell ref="N8:Q8"/>
    <mergeCell ref="N9:O9"/>
    <mergeCell ref="P9:Q9"/>
    <mergeCell ref="B4:Q4"/>
    <mergeCell ref="B5:P5"/>
  </mergeCells>
  <conditionalFormatting sqref="G12:G29 E12:E29">
    <cfRule type="cellIs" dxfId="0" priority="1" stopIfTrue="1" operator="greaterThan">
      <formula>100</formula>
    </cfRule>
  </conditionalFormatting>
  <printOptions horizontalCentered="1"/>
  <pageMargins left="0" right="0" top="0.43307086614173229" bottom="0.43307086614173229" header="0" footer="0"/>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Llanos Hinojosa Cervera</cp:lastModifiedBy>
  <cp:lastPrinted>2023-09-04T11:18:06Z</cp:lastPrinted>
  <dcterms:created xsi:type="dcterms:W3CDTF">2023-09-04T10:57:54Z</dcterms:created>
  <dcterms:modified xsi:type="dcterms:W3CDTF">2023-09-04T11:24:41Z</dcterms:modified>
</cp:coreProperties>
</file>